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B:\IP\106\01 piráti\komrsková MŠ Bajkalská\korespondence\"/>
    </mc:Choice>
  </mc:AlternateContent>
  <bookViews>
    <workbookView xWindow="0" yWindow="0" windowWidth="23040" windowHeight="9190" tabRatio="785"/>
  </bookViews>
  <sheets>
    <sheet name="rekapitulace" sheetId="20" r:id="rId1"/>
    <sheet name="SO21" sheetId="1" r:id="rId2"/>
    <sheet name="SO22" sheetId="2" r:id="rId3"/>
    <sheet name="SO23.1" sheetId="3" r:id="rId4"/>
    <sheet name="SO23.2" sheetId="4" r:id="rId5"/>
    <sheet name="SO23.2.1" sheetId="5" r:id="rId6"/>
    <sheet name="SO23.3" sheetId="6" r:id="rId7"/>
    <sheet name="SO23.4" sheetId="7" r:id="rId8"/>
    <sheet name="SO23.5" sheetId="8" r:id="rId9"/>
    <sheet name="SO23.6" sheetId="9" r:id="rId10"/>
    <sheet name="SO23.7" sheetId="10" r:id="rId11"/>
    <sheet name="SO23.8" sheetId="11" r:id="rId12"/>
    <sheet name="SO24" sheetId="12" r:id="rId13"/>
    <sheet name="SO25" sheetId="13" r:id="rId14"/>
    <sheet name="SO26" sheetId="14" r:id="rId15"/>
    <sheet name="SO29" sheetId="15" r:id="rId16"/>
    <sheet name="SO30.1" sheetId="16" r:id="rId17"/>
    <sheet name="SO30.2" sheetId="17" r:id="rId18"/>
    <sheet name="SO31" sheetId="18" r:id="rId19"/>
  </sheets>
  <definedNames>
    <definedName name="_xlnm._FilterDatabase" localSheetId="1" hidden="1">'SO21'!$A$14:$WVW$54</definedName>
    <definedName name="_xlnm._FilterDatabase" localSheetId="2" hidden="1">'SO22'!$A$13:$AC$72</definedName>
    <definedName name="_xlnm._FilterDatabase" localSheetId="3" hidden="1">'SO23.1'!$A$13:$WVW$918</definedName>
    <definedName name="_xlnm._FilterDatabase" localSheetId="4" hidden="1">'SO23.2'!$A$13:$WVT$558</definedName>
    <definedName name="_xlnm._FilterDatabase" localSheetId="5" hidden="1">'SO23.2.1'!$A$14:$WVR$50</definedName>
    <definedName name="_xlnm._FilterDatabase" localSheetId="6" hidden="1">'SO23.3'!$A$12:$WVU$171</definedName>
    <definedName name="_xlnm._FilterDatabase" localSheetId="7" hidden="1">'SO23.4'!$A$14:$WVX$93</definedName>
    <definedName name="_xlnm._FilterDatabase" localSheetId="8" hidden="1">'SO23.5'!$A$13:$WVX$62</definedName>
    <definedName name="_xlnm._FilterDatabase" localSheetId="9" hidden="1">'SO23.6'!$A$14:$WVV$121</definedName>
    <definedName name="_xlnm._FilterDatabase" localSheetId="10" hidden="1">'SO23.7'!$A$12:$WVX$57</definedName>
    <definedName name="_xlnm._FilterDatabase" localSheetId="11" hidden="1">'SO23.8'!$A$13:$WVX$96</definedName>
    <definedName name="_xlnm._FilterDatabase" localSheetId="12" hidden="1">'SO24'!$A$13:$WVV$77</definedName>
    <definedName name="_xlnm._FilterDatabase" localSheetId="13" hidden="1">'SO25'!$A$13:$WVX$59</definedName>
    <definedName name="_xlnm._FilterDatabase" localSheetId="14" hidden="1">'SO26'!$A$13:$WVX$54</definedName>
    <definedName name="_xlnm._FilterDatabase" localSheetId="15" hidden="1">'SO29'!$A$14:$WVU$39</definedName>
    <definedName name="_xlnm._FilterDatabase" localSheetId="16" hidden="1">'SO30.1'!$A$14:$WVX$14</definedName>
    <definedName name="_xlnm._FilterDatabase" localSheetId="17" hidden="1">'SO30.2'!$A$13:$WVX$237</definedName>
    <definedName name="_xlnm._FilterDatabase" localSheetId="18" hidden="1">'SO31'!$A$13:$WVW$67</definedName>
    <definedName name="_xlnm.Print_Area" localSheetId="0">rekapitulace!$A$1:$D$21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B15" i="15" l="1"/>
  <c r="U15" i="15" s="1"/>
  <c r="V15" i="15" s="1"/>
  <c r="W15" i="15" s="1"/>
  <c r="X15" i="15" s="1"/>
  <c r="AA15" i="15"/>
  <c r="Z15" i="15"/>
  <c r="Y15" i="15"/>
  <c r="AB14" i="15" l="1"/>
  <c r="U14" i="15" s="1"/>
  <c r="V14" i="15" s="1"/>
  <c r="W14" i="15" s="1"/>
  <c r="X14" i="15" s="1"/>
  <c r="AA14" i="15"/>
  <c r="Z14" i="15"/>
  <c r="Y14" i="15"/>
  <c r="AA126" i="3"/>
  <c r="Z126" i="3"/>
  <c r="AB126" i="3" s="1"/>
  <c r="Y126" i="3"/>
  <c r="T126" i="3"/>
  <c r="AA125" i="3"/>
  <c r="AB125" i="3" s="1"/>
  <c r="Z125" i="3"/>
  <c r="Y125" i="3"/>
  <c r="T125" i="3"/>
  <c r="U125" i="3" s="1"/>
  <c r="V125" i="3" s="1"/>
  <c r="W125" i="3" s="1"/>
  <c r="AB124" i="3"/>
  <c r="AA124" i="3"/>
  <c r="Z124" i="3"/>
  <c r="Y124" i="3"/>
  <c r="T124" i="3"/>
  <c r="U124" i="3" s="1"/>
  <c r="V124" i="3" s="1"/>
  <c r="W124" i="3" s="1"/>
  <c r="AA123" i="3"/>
  <c r="Z123" i="3"/>
  <c r="Y123" i="3"/>
  <c r="AB123" i="3" s="1"/>
  <c r="U123" i="3" s="1"/>
  <c r="V123" i="3" s="1"/>
  <c r="W123" i="3" s="1"/>
  <c r="T123" i="3"/>
  <c r="AA122" i="3"/>
  <c r="Z122" i="3"/>
  <c r="Y122" i="3"/>
  <c r="AB122" i="3" s="1"/>
  <c r="T122" i="3"/>
  <c r="U122" i="3" s="1"/>
  <c r="V122" i="3" s="1"/>
  <c r="W122" i="3" s="1"/>
  <c r="AA94" i="3"/>
  <c r="Z94" i="3"/>
  <c r="Y94" i="3"/>
  <c r="AB94" i="3" s="1"/>
  <c r="T94" i="3"/>
  <c r="U94" i="3" s="1"/>
  <c r="V94" i="3" s="1"/>
  <c r="W94" i="3" s="1"/>
  <c r="AA93" i="3"/>
  <c r="Z93" i="3"/>
  <c r="AB93" i="3" s="1"/>
  <c r="Y93" i="3"/>
  <c r="T93" i="3"/>
  <c r="AA92" i="3"/>
  <c r="Z92" i="3"/>
  <c r="Y92" i="3"/>
  <c r="T92" i="3"/>
  <c r="X125" i="3" l="1"/>
  <c r="X124" i="3"/>
  <c r="X123" i="3"/>
  <c r="X122" i="3"/>
  <c r="U126" i="3"/>
  <c r="V126" i="3" s="1"/>
  <c r="W126" i="3" s="1"/>
  <c r="X126" i="3" s="1"/>
  <c r="AB92" i="3"/>
  <c r="U92" i="3" s="1"/>
  <c r="V92" i="3" s="1"/>
  <c r="W92" i="3" s="1"/>
  <c r="X92" i="3" s="1"/>
  <c r="X94" i="3"/>
  <c r="U93" i="3"/>
  <c r="V93" i="3" s="1"/>
  <c r="W93" i="3" s="1"/>
  <c r="X93" i="3" s="1"/>
  <c r="AA508" i="3" l="1"/>
  <c r="Z508" i="3"/>
  <c r="Y508" i="3"/>
  <c r="T508" i="3"/>
  <c r="T507" i="3" s="1"/>
  <c r="AA507" i="3"/>
  <c r="Z507" i="3"/>
  <c r="Y507" i="3"/>
  <c r="AA501" i="3"/>
  <c r="Z501" i="3"/>
  <c r="Y501" i="3"/>
  <c r="T501" i="3"/>
  <c r="AA500" i="3"/>
  <c r="Z500" i="3"/>
  <c r="Y500" i="3"/>
  <c r="AB560" i="4"/>
  <c r="AA560" i="4"/>
  <c r="Z560" i="4"/>
  <c r="Y560" i="4"/>
  <c r="T560" i="4"/>
  <c r="AB559" i="4"/>
  <c r="AA559" i="4"/>
  <c r="Z559" i="4"/>
  <c r="Y559" i="4"/>
  <c r="U559" i="4"/>
  <c r="V559" i="4" s="1"/>
  <c r="W559" i="4" s="1"/>
  <c r="X559" i="4" s="1"/>
  <c r="T559" i="4"/>
  <c r="AB557" i="4"/>
  <c r="AA557" i="4"/>
  <c r="Z557" i="4"/>
  <c r="Y557" i="4"/>
  <c r="V557" i="4"/>
  <c r="W557" i="4" s="1"/>
  <c r="X557" i="4" s="1"/>
  <c r="U557" i="4"/>
  <c r="T557" i="4"/>
  <c r="AA556" i="4"/>
  <c r="Z556" i="4"/>
  <c r="Y556" i="4"/>
  <c r="AB556" i="4" s="1"/>
  <c r="U556" i="4" s="1"/>
  <c r="V556" i="4" s="1"/>
  <c r="W556" i="4" s="1"/>
  <c r="X556" i="4" s="1"/>
  <c r="T556" i="4"/>
  <c r="AA554" i="4"/>
  <c r="Z554" i="4"/>
  <c r="Y554" i="4"/>
  <c r="AB554" i="4" s="1"/>
  <c r="T554" i="4"/>
  <c r="AA553" i="4"/>
  <c r="Z553" i="4"/>
  <c r="Y553" i="4"/>
  <c r="AB553" i="4" s="1"/>
  <c r="U553" i="4" s="1"/>
  <c r="V553" i="4" s="1"/>
  <c r="W553" i="4" s="1"/>
  <c r="X553" i="4" s="1"/>
  <c r="T553" i="4"/>
  <c r="AA550" i="4"/>
  <c r="Z550" i="4"/>
  <c r="Y550" i="4"/>
  <c r="AB550" i="4" s="1"/>
  <c r="T550" i="4"/>
  <c r="AA547" i="4"/>
  <c r="Z547" i="4"/>
  <c r="Y547" i="4"/>
  <c r="AB547" i="4" s="1"/>
  <c r="T547" i="4"/>
  <c r="U547" i="4" s="1"/>
  <c r="V547" i="4" s="1"/>
  <c r="W547" i="4" s="1"/>
  <c r="X547" i="4" s="1"/>
  <c r="AB546" i="4"/>
  <c r="AA546" i="4"/>
  <c r="Z546" i="4"/>
  <c r="Y546" i="4"/>
  <c r="T546" i="4"/>
  <c r="AB545" i="4"/>
  <c r="AA545" i="4"/>
  <c r="Z545" i="4"/>
  <c r="Y545" i="4"/>
  <c r="U545" i="4"/>
  <c r="V545" i="4" s="1"/>
  <c r="W545" i="4" s="1"/>
  <c r="X545" i="4" s="1"/>
  <c r="T545" i="4"/>
  <c r="AB544" i="4"/>
  <c r="AA544" i="4"/>
  <c r="Z544" i="4"/>
  <c r="Y544" i="4"/>
  <c r="V544" i="4"/>
  <c r="W544" i="4" s="1"/>
  <c r="X544" i="4" s="1"/>
  <c r="U544" i="4"/>
  <c r="T544" i="4"/>
  <c r="AA541" i="4"/>
  <c r="Z541" i="4"/>
  <c r="Y541" i="4"/>
  <c r="AB541" i="4" s="1"/>
  <c r="U541" i="4" s="1"/>
  <c r="V541" i="4" s="1"/>
  <c r="W541" i="4" s="1"/>
  <c r="X541" i="4" s="1"/>
  <c r="T541" i="4"/>
  <c r="AA539" i="4"/>
  <c r="Z539" i="4"/>
  <c r="Y539" i="4"/>
  <c r="AB539" i="4" s="1"/>
  <c r="T539" i="4"/>
  <c r="AA537" i="4"/>
  <c r="Z537" i="4"/>
  <c r="Y537" i="4"/>
  <c r="AB537" i="4" s="1"/>
  <c r="U537" i="4" s="1"/>
  <c r="V537" i="4" s="1"/>
  <c r="W537" i="4" s="1"/>
  <c r="X537" i="4" s="1"/>
  <c r="T537" i="4"/>
  <c r="AA532" i="4"/>
  <c r="Z532" i="4"/>
  <c r="Y532" i="4"/>
  <c r="AB532" i="4" s="1"/>
  <c r="T532" i="4"/>
  <c r="AA530" i="4"/>
  <c r="Z530" i="4"/>
  <c r="Y530" i="4"/>
  <c r="AB530" i="4" s="1"/>
  <c r="T530" i="4"/>
  <c r="U530" i="4" s="1"/>
  <c r="V530" i="4" s="1"/>
  <c r="W530" i="4" s="1"/>
  <c r="X530" i="4" s="1"/>
  <c r="AB528" i="4"/>
  <c r="AA528" i="4"/>
  <c r="Z528" i="4"/>
  <c r="Y528" i="4"/>
  <c r="T528" i="4"/>
  <c r="AB527" i="4"/>
  <c r="AA527" i="4"/>
  <c r="Z527" i="4"/>
  <c r="Y527" i="4"/>
  <c r="U527" i="4"/>
  <c r="V527" i="4" s="1"/>
  <c r="W527" i="4" s="1"/>
  <c r="X527" i="4" s="1"/>
  <c r="T527" i="4"/>
  <c r="AB526" i="4"/>
  <c r="AA526" i="4"/>
  <c r="Z526" i="4"/>
  <c r="Y526" i="4"/>
  <c r="V526" i="4"/>
  <c r="W526" i="4" s="1"/>
  <c r="X526" i="4" s="1"/>
  <c r="U526" i="4"/>
  <c r="T526" i="4"/>
  <c r="AA525" i="4"/>
  <c r="Z525" i="4"/>
  <c r="Y525" i="4"/>
  <c r="AB525" i="4" s="1"/>
  <c r="U525" i="4" s="1"/>
  <c r="V525" i="4" s="1"/>
  <c r="W525" i="4" s="1"/>
  <c r="X525" i="4" s="1"/>
  <c r="T525" i="4"/>
  <c r="AA523" i="4"/>
  <c r="Z523" i="4"/>
  <c r="Y523" i="4"/>
  <c r="AB523" i="4" s="1"/>
  <c r="T523" i="4"/>
  <c r="AA522" i="4"/>
  <c r="Z522" i="4"/>
  <c r="Y522" i="4"/>
  <c r="AB522" i="4" s="1"/>
  <c r="U522" i="4" s="1"/>
  <c r="V522" i="4" s="1"/>
  <c r="W522" i="4" s="1"/>
  <c r="X522" i="4" s="1"/>
  <c r="T522" i="4"/>
  <c r="AA521" i="4"/>
  <c r="Z521" i="4"/>
  <c r="Y521" i="4"/>
  <c r="AB521" i="4" s="1"/>
  <c r="T521" i="4"/>
  <c r="AA519" i="4"/>
  <c r="Z519" i="4"/>
  <c r="Y519" i="4"/>
  <c r="AB519" i="4" s="1"/>
  <c r="T519" i="4"/>
  <c r="U519" i="4" s="1"/>
  <c r="V519" i="4" s="1"/>
  <c r="W519" i="4" s="1"/>
  <c r="X519" i="4" s="1"/>
  <c r="AB517" i="4"/>
  <c r="AA517" i="4"/>
  <c r="Z517" i="4"/>
  <c r="Y517" i="4"/>
  <c r="T517" i="4"/>
  <c r="AB512" i="4"/>
  <c r="AA512" i="4"/>
  <c r="Z512" i="4"/>
  <c r="Y512" i="4"/>
  <c r="U512" i="4"/>
  <c r="V512" i="4" s="1"/>
  <c r="W512" i="4" s="1"/>
  <c r="X512" i="4" s="1"/>
  <c r="T512" i="4"/>
  <c r="AB511" i="4"/>
  <c r="AA511" i="4"/>
  <c r="Z511" i="4"/>
  <c r="Y511" i="4"/>
  <c r="V511" i="4"/>
  <c r="W511" i="4" s="1"/>
  <c r="X511" i="4" s="1"/>
  <c r="U511" i="4"/>
  <c r="T511" i="4"/>
  <c r="AA510" i="4"/>
  <c r="Z510" i="4"/>
  <c r="Y510" i="4"/>
  <c r="AB510" i="4" s="1"/>
  <c r="U510" i="4" s="1"/>
  <c r="V510" i="4" s="1"/>
  <c r="W510" i="4" s="1"/>
  <c r="X510" i="4" s="1"/>
  <c r="T510" i="4"/>
  <c r="AA509" i="4"/>
  <c r="Z509" i="4"/>
  <c r="Y509" i="4"/>
  <c r="AB509" i="4" s="1"/>
  <c r="T509" i="4"/>
  <c r="AA507" i="4"/>
  <c r="Z507" i="4"/>
  <c r="Y507" i="4"/>
  <c r="AB507" i="4" s="1"/>
  <c r="U507" i="4" s="1"/>
  <c r="V507" i="4" s="1"/>
  <c r="W507" i="4" s="1"/>
  <c r="X507" i="4" s="1"/>
  <c r="T507" i="4"/>
  <c r="AA506" i="4"/>
  <c r="Z506" i="4"/>
  <c r="Y506" i="4"/>
  <c r="AB506" i="4" s="1"/>
  <c r="T506" i="4"/>
  <c r="AA505" i="4"/>
  <c r="Z505" i="4"/>
  <c r="Y505" i="4"/>
  <c r="AB505" i="4" s="1"/>
  <c r="T505" i="4"/>
  <c r="U505" i="4" s="1"/>
  <c r="V505" i="4" s="1"/>
  <c r="W505" i="4" s="1"/>
  <c r="X505" i="4" s="1"/>
  <c r="AB504" i="4"/>
  <c r="AA504" i="4"/>
  <c r="Z504" i="4"/>
  <c r="Y504" i="4"/>
  <c r="T504" i="4"/>
  <c r="AB503" i="4"/>
  <c r="AA503" i="4"/>
  <c r="Z503" i="4"/>
  <c r="Y503" i="4"/>
  <c r="U503" i="4"/>
  <c r="V503" i="4" s="1"/>
  <c r="W503" i="4" s="1"/>
  <c r="X503" i="4" s="1"/>
  <c r="T503" i="4"/>
  <c r="AB501" i="4"/>
  <c r="AA501" i="4"/>
  <c r="Z501" i="4"/>
  <c r="Y501" i="4"/>
  <c r="V501" i="4"/>
  <c r="W501" i="4" s="1"/>
  <c r="X501" i="4" s="1"/>
  <c r="U501" i="4"/>
  <c r="T501" i="4"/>
  <c r="AA500" i="4"/>
  <c r="Z500" i="4"/>
  <c r="Y500" i="4"/>
  <c r="AB500" i="4" s="1"/>
  <c r="U500" i="4" s="1"/>
  <c r="V500" i="4" s="1"/>
  <c r="W500" i="4" s="1"/>
  <c r="X500" i="4" s="1"/>
  <c r="T500" i="4"/>
  <c r="AA499" i="4"/>
  <c r="Z499" i="4"/>
  <c r="Y499" i="4"/>
  <c r="AB499" i="4" s="1"/>
  <c r="T499" i="4"/>
  <c r="AA497" i="4"/>
  <c r="Z497" i="4"/>
  <c r="Y497" i="4"/>
  <c r="AB497" i="4" s="1"/>
  <c r="U497" i="4" s="1"/>
  <c r="V497" i="4" s="1"/>
  <c r="W497" i="4" s="1"/>
  <c r="X497" i="4" s="1"/>
  <c r="T497" i="4"/>
  <c r="AA496" i="4"/>
  <c r="Z496" i="4"/>
  <c r="Y496" i="4"/>
  <c r="AB496" i="4" s="1"/>
  <c r="T496" i="4"/>
  <c r="AA494" i="4"/>
  <c r="Z494" i="4"/>
  <c r="Y494" i="4"/>
  <c r="AB494" i="4" s="1"/>
  <c r="T494" i="4"/>
  <c r="U494" i="4" s="1"/>
  <c r="V494" i="4" s="1"/>
  <c r="W494" i="4" s="1"/>
  <c r="X494" i="4" s="1"/>
  <c r="AB493" i="4"/>
  <c r="AA493" i="4"/>
  <c r="Z493" i="4"/>
  <c r="Y493" i="4"/>
  <c r="T493" i="4"/>
  <c r="AB492" i="4"/>
  <c r="AA492" i="4"/>
  <c r="Z492" i="4"/>
  <c r="Y492" i="4"/>
  <c r="U492" i="4"/>
  <c r="V492" i="4" s="1"/>
  <c r="W492" i="4" s="1"/>
  <c r="X492" i="4" s="1"/>
  <c r="T492" i="4"/>
  <c r="AB491" i="4"/>
  <c r="AA491" i="4"/>
  <c r="Z491" i="4"/>
  <c r="Y491" i="4"/>
  <c r="V491" i="4"/>
  <c r="W491" i="4" s="1"/>
  <c r="X491" i="4" s="1"/>
  <c r="U491" i="4"/>
  <c r="T491" i="4"/>
  <c r="AA490" i="4"/>
  <c r="Z490" i="4"/>
  <c r="Y490" i="4"/>
  <c r="AB490" i="4" s="1"/>
  <c r="U490" i="4" s="1"/>
  <c r="V490" i="4" s="1"/>
  <c r="W490" i="4" s="1"/>
  <c r="X490" i="4" s="1"/>
  <c r="T490" i="4"/>
  <c r="AA489" i="4"/>
  <c r="Z489" i="4"/>
  <c r="Y489" i="4"/>
  <c r="AB489" i="4" s="1"/>
  <c r="T489" i="4"/>
  <c r="AA488" i="4"/>
  <c r="Z488" i="4"/>
  <c r="Y488" i="4"/>
  <c r="AB488" i="4" s="1"/>
  <c r="U488" i="4" s="1"/>
  <c r="V488" i="4" s="1"/>
  <c r="W488" i="4" s="1"/>
  <c r="X488" i="4" s="1"/>
  <c r="T488" i="4"/>
  <c r="AA487" i="4"/>
  <c r="Z487" i="4"/>
  <c r="Y487" i="4"/>
  <c r="AB487" i="4" s="1"/>
  <c r="T487" i="4"/>
  <c r="AA485" i="4"/>
  <c r="Z485" i="4"/>
  <c r="Y485" i="4"/>
  <c r="AB485" i="4" s="1"/>
  <c r="T485" i="4"/>
  <c r="U485" i="4" s="1"/>
  <c r="V485" i="4" s="1"/>
  <c r="W485" i="4" s="1"/>
  <c r="X485" i="4" s="1"/>
  <c r="AB483" i="4"/>
  <c r="AA483" i="4"/>
  <c r="Z483" i="4"/>
  <c r="Y483" i="4"/>
  <c r="T483" i="4"/>
  <c r="AB482" i="4"/>
  <c r="AA482" i="4"/>
  <c r="Z482" i="4"/>
  <c r="Y482" i="4"/>
  <c r="U482" i="4"/>
  <c r="V482" i="4" s="1"/>
  <c r="W482" i="4" s="1"/>
  <c r="X482" i="4" s="1"/>
  <c r="T482" i="4"/>
  <c r="AB481" i="4"/>
  <c r="AA481" i="4"/>
  <c r="Z481" i="4"/>
  <c r="Y481" i="4"/>
  <c r="V481" i="4"/>
  <c r="W481" i="4" s="1"/>
  <c r="X481" i="4" s="1"/>
  <c r="U481" i="4"/>
  <c r="T481" i="4"/>
  <c r="AA479" i="4"/>
  <c r="Z479" i="4"/>
  <c r="Y479" i="4"/>
  <c r="AB479" i="4" s="1"/>
  <c r="U479" i="4" s="1"/>
  <c r="V479" i="4" s="1"/>
  <c r="W479" i="4" s="1"/>
  <c r="X479" i="4" s="1"/>
  <c r="T479" i="4"/>
  <c r="AA477" i="4"/>
  <c r="Z477" i="4"/>
  <c r="Y477" i="4"/>
  <c r="AB477" i="4" s="1"/>
  <c r="T477" i="4"/>
  <c r="AA476" i="4"/>
  <c r="Z476" i="4"/>
  <c r="Y476" i="4"/>
  <c r="AB476" i="4" s="1"/>
  <c r="U476" i="4" s="1"/>
  <c r="V476" i="4" s="1"/>
  <c r="W476" i="4" s="1"/>
  <c r="X476" i="4" s="1"/>
  <c r="T476" i="4"/>
  <c r="AA475" i="4"/>
  <c r="Z475" i="4"/>
  <c r="Y475" i="4"/>
  <c r="AB475" i="4" s="1"/>
  <c r="T475" i="4"/>
  <c r="AA474" i="4"/>
  <c r="Z474" i="4"/>
  <c r="Y474" i="4"/>
  <c r="AB474" i="4" s="1"/>
  <c r="T474" i="4"/>
  <c r="U474" i="4" s="1"/>
  <c r="V474" i="4" s="1"/>
  <c r="W474" i="4" s="1"/>
  <c r="X474" i="4" s="1"/>
  <c r="AB472" i="4"/>
  <c r="AA472" i="4"/>
  <c r="Z472" i="4"/>
  <c r="Y472" i="4"/>
  <c r="T472" i="4"/>
  <c r="AB471" i="4"/>
  <c r="AA471" i="4"/>
  <c r="Z471" i="4"/>
  <c r="Y471" i="4"/>
  <c r="U471" i="4"/>
  <c r="V471" i="4" s="1"/>
  <c r="W471" i="4" s="1"/>
  <c r="X471" i="4" s="1"/>
  <c r="T471" i="4"/>
  <c r="AB470" i="4"/>
  <c r="AA470" i="4"/>
  <c r="Z470" i="4"/>
  <c r="Y470" i="4"/>
  <c r="V470" i="4"/>
  <c r="W470" i="4" s="1"/>
  <c r="X470" i="4" s="1"/>
  <c r="U470" i="4"/>
  <c r="T470" i="4"/>
  <c r="AA469" i="4"/>
  <c r="Z469" i="4"/>
  <c r="Y469" i="4"/>
  <c r="AB469" i="4" s="1"/>
  <c r="U469" i="4" s="1"/>
  <c r="V469" i="4" s="1"/>
  <c r="W469" i="4" s="1"/>
  <c r="X469" i="4" s="1"/>
  <c r="T469" i="4"/>
  <c r="AA468" i="4"/>
  <c r="Z468" i="4"/>
  <c r="AB468" i="4" s="1"/>
  <c r="Y468" i="4"/>
  <c r="T468" i="4"/>
  <c r="AA466" i="4"/>
  <c r="Z466" i="4"/>
  <c r="Y466" i="4"/>
  <c r="AB466" i="4" s="1"/>
  <c r="U466" i="4" s="1"/>
  <c r="V466" i="4" s="1"/>
  <c r="W466" i="4" s="1"/>
  <c r="X466" i="4" s="1"/>
  <c r="T466" i="4"/>
  <c r="AA465" i="4"/>
  <c r="Z465" i="4"/>
  <c r="Y465" i="4"/>
  <c r="AB465" i="4" s="1"/>
  <c r="T465" i="4"/>
  <c r="AA464" i="4"/>
  <c r="Z464" i="4"/>
  <c r="Y464" i="4"/>
  <c r="AB464" i="4" s="1"/>
  <c r="U464" i="4" s="1"/>
  <c r="V464" i="4" s="1"/>
  <c r="W464" i="4" s="1"/>
  <c r="X464" i="4" s="1"/>
  <c r="T464" i="4"/>
  <c r="AB463" i="4"/>
  <c r="AA463" i="4"/>
  <c r="Z463" i="4"/>
  <c r="Y463" i="4"/>
  <c r="T463" i="4"/>
  <c r="AB462" i="4"/>
  <c r="AA462" i="4"/>
  <c r="Z462" i="4"/>
  <c r="Y462" i="4"/>
  <c r="U462" i="4"/>
  <c r="V462" i="4" s="1"/>
  <c r="W462" i="4" s="1"/>
  <c r="X462" i="4" s="1"/>
  <c r="T462" i="4"/>
  <c r="AB461" i="4"/>
  <c r="AA461" i="4"/>
  <c r="Z461" i="4"/>
  <c r="Y461" i="4"/>
  <c r="V461" i="4"/>
  <c r="W461" i="4" s="1"/>
  <c r="X461" i="4" s="1"/>
  <c r="U461" i="4"/>
  <c r="T461" i="4"/>
  <c r="AA459" i="4"/>
  <c r="Z459" i="4"/>
  <c r="Y459" i="4"/>
  <c r="AB459" i="4" s="1"/>
  <c r="T459" i="4"/>
  <c r="AB458" i="4"/>
  <c r="AA458" i="4"/>
  <c r="Z458" i="4"/>
  <c r="Y458" i="4"/>
  <c r="V458" i="4"/>
  <c r="W458" i="4" s="1"/>
  <c r="X458" i="4" s="1"/>
  <c r="AB457" i="4"/>
  <c r="AA457" i="4"/>
  <c r="Z457" i="4"/>
  <c r="Y457" i="4"/>
  <c r="T457" i="4"/>
  <c r="U457" i="4" s="1"/>
  <c r="V457" i="4" s="1"/>
  <c r="W457" i="4" s="1"/>
  <c r="X457" i="4" s="1"/>
  <c r="AB456" i="4"/>
  <c r="AA456" i="4"/>
  <c r="Z456" i="4"/>
  <c r="Y456" i="4"/>
  <c r="U456" i="4"/>
  <c r="V456" i="4" s="1"/>
  <c r="W456" i="4" s="1"/>
  <c r="X456" i="4" s="1"/>
  <c r="T456" i="4"/>
  <c r="AB455" i="4"/>
  <c r="AA455" i="4"/>
  <c r="Z455" i="4"/>
  <c r="Y455" i="4"/>
  <c r="V455" i="4"/>
  <c r="W455" i="4" s="1"/>
  <c r="X455" i="4" s="1"/>
  <c r="U455" i="4"/>
  <c r="T455" i="4"/>
  <c r="AA454" i="4"/>
  <c r="Z454" i="4"/>
  <c r="Y454" i="4"/>
  <c r="AB454" i="4" s="1"/>
  <c r="U454" i="4" s="1"/>
  <c r="V454" i="4" s="1"/>
  <c r="W454" i="4" s="1"/>
  <c r="X454" i="4" s="1"/>
  <c r="T454" i="4"/>
  <c r="AA452" i="4"/>
  <c r="Z452" i="4"/>
  <c r="Y452" i="4"/>
  <c r="AB452" i="4" s="1"/>
  <c r="T452" i="4"/>
  <c r="U452" i="4" s="1"/>
  <c r="V452" i="4" s="1"/>
  <c r="W452" i="4" s="1"/>
  <c r="X452" i="4" s="1"/>
  <c r="AA451" i="4"/>
  <c r="Z451" i="4"/>
  <c r="Y451" i="4"/>
  <c r="AB451" i="4" s="1"/>
  <c r="U451" i="4" s="1"/>
  <c r="T451" i="4"/>
  <c r="AA450" i="4"/>
  <c r="Z450" i="4"/>
  <c r="Y450" i="4"/>
  <c r="AB450" i="4" s="1"/>
  <c r="W450" i="4"/>
  <c r="X450" i="4" s="1"/>
  <c r="V450" i="4"/>
  <c r="AA449" i="4"/>
  <c r="Z449" i="4"/>
  <c r="AB449" i="4" s="1"/>
  <c r="U449" i="4" s="1"/>
  <c r="V449" i="4" s="1"/>
  <c r="W449" i="4" s="1"/>
  <c r="X449" i="4" s="1"/>
  <c r="Y449" i="4"/>
  <c r="T449" i="4"/>
  <c r="AB448" i="4"/>
  <c r="AA448" i="4"/>
  <c r="Z448" i="4"/>
  <c r="Y448" i="4"/>
  <c r="W448" i="4"/>
  <c r="X448" i="4" s="1"/>
  <c r="T448" i="4"/>
  <c r="U448" i="4" s="1"/>
  <c r="V448" i="4" s="1"/>
  <c r="AA447" i="4"/>
  <c r="Z447" i="4"/>
  <c r="Y447" i="4"/>
  <c r="AB447" i="4" s="1"/>
  <c r="U447" i="4" s="1"/>
  <c r="V447" i="4" s="1"/>
  <c r="W447" i="4" s="1"/>
  <c r="X447" i="4" s="1"/>
  <c r="T447" i="4"/>
  <c r="AA446" i="4"/>
  <c r="Z446" i="4"/>
  <c r="Y446" i="4"/>
  <c r="AB446" i="4" s="1"/>
  <c r="T446" i="4"/>
  <c r="U446" i="4" s="1"/>
  <c r="V446" i="4" s="1"/>
  <c r="W446" i="4" s="1"/>
  <c r="X446" i="4" s="1"/>
  <c r="AA443" i="4"/>
  <c r="Z443" i="4"/>
  <c r="Y443" i="4"/>
  <c r="AB443" i="4" s="1"/>
  <c r="U443" i="4" s="1"/>
  <c r="V443" i="4" s="1"/>
  <c r="W443" i="4" s="1"/>
  <c r="X443" i="4" s="1"/>
  <c r="T443" i="4"/>
  <c r="AA441" i="4"/>
  <c r="AB441" i="4" s="1"/>
  <c r="Z441" i="4"/>
  <c r="Y441" i="4"/>
  <c r="T441" i="4"/>
  <c r="AB439" i="4"/>
  <c r="AA439" i="4"/>
  <c r="Z439" i="4"/>
  <c r="Y439" i="4"/>
  <c r="T439" i="4"/>
  <c r="U439" i="4" s="1"/>
  <c r="V439" i="4" s="1"/>
  <c r="W439" i="4" s="1"/>
  <c r="X439" i="4" s="1"/>
  <c r="AA437" i="4"/>
  <c r="Z437" i="4"/>
  <c r="AB437" i="4" s="1"/>
  <c r="Y437" i="4"/>
  <c r="U437" i="4"/>
  <c r="V437" i="4" s="1"/>
  <c r="W437" i="4" s="1"/>
  <c r="X437" i="4" s="1"/>
  <c r="T437" i="4"/>
  <c r="AA435" i="4"/>
  <c r="Z435" i="4"/>
  <c r="Y435" i="4"/>
  <c r="AB435" i="4" s="1"/>
  <c r="U435" i="4" s="1"/>
  <c r="V435" i="4"/>
  <c r="W435" i="4" s="1"/>
  <c r="X435" i="4" s="1"/>
  <c r="T435" i="4"/>
  <c r="AA434" i="4"/>
  <c r="Z434" i="4"/>
  <c r="Y434" i="4"/>
  <c r="AB434" i="4" s="1"/>
  <c r="T434" i="4"/>
  <c r="U434" i="4" s="1"/>
  <c r="V434" i="4" s="1"/>
  <c r="W434" i="4" s="1"/>
  <c r="X434" i="4" s="1"/>
  <c r="AA433" i="4"/>
  <c r="Z433" i="4"/>
  <c r="Y433" i="4"/>
  <c r="AB433" i="4" s="1"/>
  <c r="X433" i="4"/>
  <c r="T433" i="4"/>
  <c r="U433" i="4" s="1"/>
  <c r="V433" i="4" s="1"/>
  <c r="W433" i="4" s="1"/>
  <c r="AA431" i="4"/>
  <c r="Z431" i="4"/>
  <c r="Y431" i="4"/>
  <c r="AB431" i="4" s="1"/>
  <c r="T431" i="4"/>
  <c r="AA430" i="4"/>
  <c r="Z430" i="4"/>
  <c r="Y430" i="4"/>
  <c r="AB430" i="4" s="1"/>
  <c r="U430" i="4" s="1"/>
  <c r="V430" i="4" s="1"/>
  <c r="W430" i="4" s="1"/>
  <c r="X430" i="4" s="1"/>
  <c r="T430" i="4"/>
  <c r="AA429" i="4"/>
  <c r="Z429" i="4"/>
  <c r="Y429" i="4"/>
  <c r="AB429" i="4" s="1"/>
  <c r="T429" i="4"/>
  <c r="AB427" i="4"/>
  <c r="AA427" i="4"/>
  <c r="Z427" i="4"/>
  <c r="Y427" i="4"/>
  <c r="T427" i="4"/>
  <c r="AA426" i="4"/>
  <c r="Z426" i="4"/>
  <c r="Y426" i="4"/>
  <c r="AB426" i="4" s="1"/>
  <c r="U426" i="4"/>
  <c r="V426" i="4" s="1"/>
  <c r="W426" i="4" s="1"/>
  <c r="X426" i="4" s="1"/>
  <c r="T426" i="4"/>
  <c r="AB425" i="4"/>
  <c r="AA425" i="4"/>
  <c r="Z425" i="4"/>
  <c r="Y425" i="4"/>
  <c r="V425" i="4"/>
  <c r="W425" i="4" s="1"/>
  <c r="X425" i="4" s="1"/>
  <c r="T425" i="4"/>
  <c r="U425" i="4" s="1"/>
  <c r="AA423" i="4"/>
  <c r="Z423" i="4"/>
  <c r="Y423" i="4"/>
  <c r="AB423" i="4" s="1"/>
  <c r="T423" i="4"/>
  <c r="U423" i="4" s="1"/>
  <c r="V423" i="4" s="1"/>
  <c r="W423" i="4" s="1"/>
  <c r="X423" i="4" s="1"/>
  <c r="AA422" i="4"/>
  <c r="Z422" i="4"/>
  <c r="AB422" i="4" s="1"/>
  <c r="Y422" i="4"/>
  <c r="T422" i="4"/>
  <c r="AA421" i="4"/>
  <c r="Z421" i="4"/>
  <c r="Y421" i="4"/>
  <c r="AB421" i="4" s="1"/>
  <c r="T421" i="4"/>
  <c r="U421" i="4" s="1"/>
  <c r="V421" i="4" s="1"/>
  <c r="W421" i="4" s="1"/>
  <c r="X421" i="4" s="1"/>
  <c r="AA419" i="4"/>
  <c r="Z419" i="4"/>
  <c r="Y419" i="4"/>
  <c r="AB419" i="4" s="1"/>
  <c r="T419" i="4"/>
  <c r="AA418" i="4"/>
  <c r="Z418" i="4"/>
  <c r="Y418" i="4"/>
  <c r="AB418" i="4" s="1"/>
  <c r="T418" i="4"/>
  <c r="U418" i="4" s="1"/>
  <c r="V418" i="4" s="1"/>
  <c r="W418" i="4" s="1"/>
  <c r="X418" i="4" s="1"/>
  <c r="AB417" i="4"/>
  <c r="AA417" i="4"/>
  <c r="Z417" i="4"/>
  <c r="Y417" i="4"/>
  <c r="T417" i="4"/>
  <c r="AB416" i="4"/>
  <c r="AA416" i="4"/>
  <c r="Z416" i="4"/>
  <c r="Y416" i="4"/>
  <c r="U416" i="4"/>
  <c r="V416" i="4" s="1"/>
  <c r="W416" i="4" s="1"/>
  <c r="X416" i="4" s="1"/>
  <c r="T416" i="4"/>
  <c r="AA415" i="4"/>
  <c r="Z415" i="4"/>
  <c r="Y415" i="4"/>
  <c r="AB415" i="4" s="1"/>
  <c r="U415" i="4" s="1"/>
  <c r="V415" i="4"/>
  <c r="W415" i="4" s="1"/>
  <c r="X415" i="4" s="1"/>
  <c r="T415" i="4"/>
  <c r="AA414" i="4"/>
  <c r="Z414" i="4"/>
  <c r="Y414" i="4"/>
  <c r="AB414" i="4" s="1"/>
  <c r="T414" i="4"/>
  <c r="AA413" i="4"/>
  <c r="Z413" i="4"/>
  <c r="Y413" i="4"/>
  <c r="AB413" i="4" s="1"/>
  <c r="T413" i="4"/>
  <c r="AA412" i="4"/>
  <c r="Z412" i="4"/>
  <c r="Y412" i="4"/>
  <c r="AB412" i="4" s="1"/>
  <c r="T412" i="4"/>
  <c r="AA411" i="4"/>
  <c r="Z411" i="4"/>
  <c r="Y411" i="4"/>
  <c r="AB411" i="4" s="1"/>
  <c r="T411" i="4"/>
  <c r="AA410" i="4"/>
  <c r="Z410" i="4"/>
  <c r="Y410" i="4"/>
  <c r="T410" i="4"/>
  <c r="AB409" i="4"/>
  <c r="AA409" i="4"/>
  <c r="Z409" i="4"/>
  <c r="Y409" i="4"/>
  <c r="T409" i="4"/>
  <c r="U409" i="4" s="1"/>
  <c r="V409" i="4" s="1"/>
  <c r="W409" i="4" s="1"/>
  <c r="X409" i="4" s="1"/>
  <c r="AA408" i="4"/>
  <c r="Z408" i="4"/>
  <c r="Y408" i="4"/>
  <c r="AB408" i="4" s="1"/>
  <c r="U408" i="4"/>
  <c r="V408" i="4" s="1"/>
  <c r="W408" i="4" s="1"/>
  <c r="X408" i="4" s="1"/>
  <c r="T408" i="4"/>
  <c r="AA407" i="4"/>
  <c r="Z407" i="4"/>
  <c r="Y407" i="4"/>
  <c r="AB407" i="4" s="1"/>
  <c r="T407" i="4"/>
  <c r="AA405" i="4"/>
  <c r="Z405" i="4"/>
  <c r="Y405" i="4"/>
  <c r="AB405" i="4" s="1"/>
  <c r="T405" i="4"/>
  <c r="AA404" i="4"/>
  <c r="Z404" i="4"/>
  <c r="Y404" i="4"/>
  <c r="AB404" i="4" s="1"/>
  <c r="T404" i="4"/>
  <c r="U404" i="4" s="1"/>
  <c r="V404" i="4" s="1"/>
  <c r="W404" i="4" s="1"/>
  <c r="X404" i="4" s="1"/>
  <c r="AA403" i="4"/>
  <c r="Z403" i="4"/>
  <c r="Y403" i="4"/>
  <c r="AB403" i="4" s="1"/>
  <c r="T403" i="4"/>
  <c r="U403" i="4" s="1"/>
  <c r="V403" i="4" s="1"/>
  <c r="W403" i="4" s="1"/>
  <c r="X403" i="4" s="1"/>
  <c r="AA402" i="4"/>
  <c r="Z402" i="4"/>
  <c r="Y402" i="4"/>
  <c r="T402" i="4"/>
  <c r="AA401" i="4"/>
  <c r="Z401" i="4"/>
  <c r="Y401" i="4"/>
  <c r="T401" i="4"/>
  <c r="AB400" i="4"/>
  <c r="AA400" i="4"/>
  <c r="Z400" i="4"/>
  <c r="Y400" i="4"/>
  <c r="T400" i="4"/>
  <c r="U400" i="4" s="1"/>
  <c r="V400" i="4" s="1"/>
  <c r="W400" i="4" s="1"/>
  <c r="X400" i="4" s="1"/>
  <c r="AA399" i="4"/>
  <c r="Z399" i="4"/>
  <c r="Y399" i="4"/>
  <c r="AB399" i="4" s="1"/>
  <c r="U399" i="4" s="1"/>
  <c r="V399" i="4" s="1"/>
  <c r="W399" i="4" s="1"/>
  <c r="X399" i="4" s="1"/>
  <c r="T399" i="4"/>
  <c r="AA398" i="4"/>
  <c r="Z398" i="4"/>
  <c r="Y398" i="4"/>
  <c r="AB398" i="4" s="1"/>
  <c r="T398" i="4"/>
  <c r="AA397" i="4"/>
  <c r="Z397" i="4"/>
  <c r="AB397" i="4" s="1"/>
  <c r="Y397" i="4"/>
  <c r="W397" i="4"/>
  <c r="X397" i="4" s="1"/>
  <c r="T397" i="4"/>
  <c r="U397" i="4" s="1"/>
  <c r="V397" i="4" s="1"/>
  <c r="AA396" i="4"/>
  <c r="Z396" i="4"/>
  <c r="Y396" i="4"/>
  <c r="AB396" i="4" s="1"/>
  <c r="T396" i="4"/>
  <c r="AA395" i="4"/>
  <c r="Z395" i="4"/>
  <c r="Y395" i="4"/>
  <c r="AB395" i="4" s="1"/>
  <c r="T395" i="4"/>
  <c r="U395" i="4" s="1"/>
  <c r="V395" i="4" s="1"/>
  <c r="W395" i="4" s="1"/>
  <c r="X395" i="4" s="1"/>
  <c r="AA390" i="4"/>
  <c r="Z390" i="4"/>
  <c r="Y390" i="4"/>
  <c r="AB390" i="4" s="1"/>
  <c r="T390" i="4"/>
  <c r="AA389" i="4"/>
  <c r="Z389" i="4"/>
  <c r="Y389" i="4"/>
  <c r="AB389" i="4" s="1"/>
  <c r="T389" i="4"/>
  <c r="U389" i="4" s="1"/>
  <c r="V389" i="4" s="1"/>
  <c r="W389" i="4" s="1"/>
  <c r="X389" i="4" s="1"/>
  <c r="AB387" i="4"/>
  <c r="AA387" i="4"/>
  <c r="Z387" i="4"/>
  <c r="Y387" i="4"/>
  <c r="T387" i="4"/>
  <c r="AA386" i="4"/>
  <c r="Z386" i="4"/>
  <c r="Y386" i="4"/>
  <c r="AB386" i="4" s="1"/>
  <c r="U386" i="4" s="1"/>
  <c r="V386" i="4" s="1"/>
  <c r="W386" i="4" s="1"/>
  <c r="X386" i="4" s="1"/>
  <c r="T386" i="4"/>
  <c r="AA385" i="4"/>
  <c r="Z385" i="4"/>
  <c r="Y385" i="4"/>
  <c r="AB385" i="4" s="1"/>
  <c r="V385" i="4"/>
  <c r="W385" i="4" s="1"/>
  <c r="X385" i="4" s="1"/>
  <c r="T385" i="4"/>
  <c r="U385" i="4" s="1"/>
  <c r="AA384" i="4"/>
  <c r="Z384" i="4"/>
  <c r="Y384" i="4"/>
  <c r="AB384" i="4" s="1"/>
  <c r="T384" i="4"/>
  <c r="AB383" i="4"/>
  <c r="AA383" i="4"/>
  <c r="Z383" i="4"/>
  <c r="Y383" i="4"/>
  <c r="X383" i="4"/>
  <c r="T383" i="4"/>
  <c r="U383" i="4" s="1"/>
  <c r="V383" i="4" s="1"/>
  <c r="W383" i="4" s="1"/>
  <c r="AA382" i="4"/>
  <c r="Z382" i="4"/>
  <c r="Y382" i="4"/>
  <c r="AB382" i="4" s="1"/>
  <c r="U382" i="4" s="1"/>
  <c r="V382" i="4" s="1"/>
  <c r="W382" i="4" s="1"/>
  <c r="X382" i="4" s="1"/>
  <c r="T382" i="4"/>
  <c r="AA381" i="4"/>
  <c r="Z381" i="4"/>
  <c r="Y381" i="4"/>
  <c r="T381" i="4"/>
  <c r="AA380" i="4"/>
  <c r="Z380" i="4"/>
  <c r="Y380" i="4"/>
  <c r="T380" i="4"/>
  <c r="AB379" i="4"/>
  <c r="AA379" i="4"/>
  <c r="Z379" i="4"/>
  <c r="Y379" i="4"/>
  <c r="T379" i="4"/>
  <c r="U379" i="4" s="1"/>
  <c r="V379" i="4" s="1"/>
  <c r="W379" i="4" s="1"/>
  <c r="X379" i="4" s="1"/>
  <c r="AA378" i="4"/>
  <c r="Z378" i="4"/>
  <c r="Y378" i="4"/>
  <c r="AB378" i="4" s="1"/>
  <c r="U378" i="4" s="1"/>
  <c r="V378" i="4" s="1"/>
  <c r="W378" i="4" s="1"/>
  <c r="X378" i="4" s="1"/>
  <c r="T378" i="4"/>
  <c r="AA377" i="4"/>
  <c r="Z377" i="4"/>
  <c r="Y377" i="4"/>
  <c r="T377" i="4"/>
  <c r="AA376" i="4"/>
  <c r="Z376" i="4"/>
  <c r="Y376" i="4"/>
  <c r="T376" i="4"/>
  <c r="AA375" i="4"/>
  <c r="Z375" i="4"/>
  <c r="Y375" i="4"/>
  <c r="AB375" i="4" s="1"/>
  <c r="T375" i="4"/>
  <c r="AA373" i="4"/>
  <c r="Z373" i="4"/>
  <c r="AB373" i="4" s="1"/>
  <c r="Y373" i="4"/>
  <c r="T373" i="4"/>
  <c r="F373" i="4"/>
  <c r="AA372" i="4"/>
  <c r="AB372" i="4" s="1"/>
  <c r="Z372" i="4"/>
  <c r="Y372" i="4"/>
  <c r="V372" i="4"/>
  <c r="W372" i="4" s="1"/>
  <c r="X372" i="4" s="1"/>
  <c r="AA371" i="4"/>
  <c r="Z371" i="4"/>
  <c r="AB371" i="4" s="1"/>
  <c r="U371" i="4" s="1"/>
  <c r="V371" i="4" s="1"/>
  <c r="W371" i="4" s="1"/>
  <c r="X371" i="4" s="1"/>
  <c r="Y371" i="4"/>
  <c r="T371" i="4"/>
  <c r="AA369" i="4"/>
  <c r="Z369" i="4"/>
  <c r="Y369" i="4"/>
  <c r="AB369" i="4" s="1"/>
  <c r="U369" i="4" s="1"/>
  <c r="V369" i="4" s="1"/>
  <c r="W369" i="4" s="1"/>
  <c r="X369" i="4" s="1"/>
  <c r="T369" i="4"/>
  <c r="AA368" i="4"/>
  <c r="Z368" i="4"/>
  <c r="AB368" i="4" s="1"/>
  <c r="U368" i="4" s="1"/>
  <c r="V368" i="4" s="1"/>
  <c r="Y368" i="4"/>
  <c r="W368" i="4"/>
  <c r="X368" i="4" s="1"/>
  <c r="T368" i="4"/>
  <c r="AA367" i="4"/>
  <c r="AB367" i="4" s="1"/>
  <c r="Z367" i="4"/>
  <c r="Y367" i="4"/>
  <c r="U367" i="4"/>
  <c r="V367" i="4" s="1"/>
  <c r="W367" i="4" s="1"/>
  <c r="X367" i="4" s="1"/>
  <c r="T367" i="4"/>
  <c r="AA365" i="4"/>
  <c r="Z365" i="4"/>
  <c r="Y365" i="4"/>
  <c r="AB365" i="4" s="1"/>
  <c r="T365" i="4"/>
  <c r="AA364" i="4"/>
  <c r="Z364" i="4"/>
  <c r="Y364" i="4"/>
  <c r="AB364" i="4" s="1"/>
  <c r="U364" i="4"/>
  <c r="V364" i="4" s="1"/>
  <c r="W364" i="4" s="1"/>
  <c r="X364" i="4" s="1"/>
  <c r="T364" i="4"/>
  <c r="AA363" i="4"/>
  <c r="Z363" i="4"/>
  <c r="Y363" i="4"/>
  <c r="AB363" i="4" s="1"/>
  <c r="T363" i="4"/>
  <c r="U363" i="4" s="1"/>
  <c r="V363" i="4" s="1"/>
  <c r="W363" i="4" s="1"/>
  <c r="X363" i="4" s="1"/>
  <c r="AA361" i="4"/>
  <c r="AB361" i="4" s="1"/>
  <c r="Z361" i="4"/>
  <c r="Y361" i="4"/>
  <c r="T361" i="4"/>
  <c r="AA360" i="4"/>
  <c r="Z360" i="4"/>
  <c r="AB360" i="4" s="1"/>
  <c r="Y360" i="4"/>
  <c r="T360" i="4"/>
  <c r="U360" i="4" s="1"/>
  <c r="V360" i="4" s="1"/>
  <c r="W360" i="4" s="1"/>
  <c r="X360" i="4" s="1"/>
  <c r="AA359" i="4"/>
  <c r="Z359" i="4"/>
  <c r="Y359" i="4"/>
  <c r="AB359" i="4" s="1"/>
  <c r="U359" i="4" s="1"/>
  <c r="V359" i="4" s="1"/>
  <c r="W359" i="4" s="1"/>
  <c r="X359" i="4" s="1"/>
  <c r="T359" i="4"/>
  <c r="AB357" i="4"/>
  <c r="AA357" i="4"/>
  <c r="Z357" i="4"/>
  <c r="Y357" i="4"/>
  <c r="T357" i="4"/>
  <c r="U357" i="4" s="1"/>
  <c r="V357" i="4" s="1"/>
  <c r="W357" i="4" s="1"/>
  <c r="X357" i="4" s="1"/>
  <c r="AA356" i="4"/>
  <c r="Z356" i="4"/>
  <c r="Y356" i="4"/>
  <c r="AB356" i="4" s="1"/>
  <c r="U356" i="4" s="1"/>
  <c r="V356" i="4" s="1"/>
  <c r="W356" i="4" s="1"/>
  <c r="X356" i="4" s="1"/>
  <c r="T356" i="4"/>
  <c r="AA355" i="4"/>
  <c r="Z355" i="4"/>
  <c r="Y355" i="4"/>
  <c r="T355" i="4"/>
  <c r="AA353" i="4"/>
  <c r="Z353" i="4"/>
  <c r="Y353" i="4"/>
  <c r="AB353" i="4" s="1"/>
  <c r="U353" i="4" s="1"/>
  <c r="V353" i="4" s="1"/>
  <c r="W353" i="4" s="1"/>
  <c r="X353" i="4" s="1"/>
  <c r="T353" i="4"/>
  <c r="AA352" i="4"/>
  <c r="Z352" i="4"/>
  <c r="Y352" i="4"/>
  <c r="AB352" i="4" s="1"/>
  <c r="T352" i="4"/>
  <c r="AA351" i="4"/>
  <c r="Z351" i="4"/>
  <c r="Y351" i="4"/>
  <c r="AB351" i="4" s="1"/>
  <c r="T351" i="4"/>
  <c r="AA349" i="4"/>
  <c r="Z349" i="4"/>
  <c r="AB349" i="4" s="1"/>
  <c r="Y349" i="4"/>
  <c r="T349" i="4"/>
  <c r="U349" i="4" s="1"/>
  <c r="V349" i="4" s="1"/>
  <c r="W349" i="4" s="1"/>
  <c r="X349" i="4" s="1"/>
  <c r="AA348" i="4"/>
  <c r="Z348" i="4"/>
  <c r="Y348" i="4"/>
  <c r="AB348" i="4" s="1"/>
  <c r="V348" i="4"/>
  <c r="W348" i="4" s="1"/>
  <c r="X348" i="4" s="1"/>
  <c r="T348" i="4"/>
  <c r="U348" i="4" s="1"/>
  <c r="AA347" i="4"/>
  <c r="Z347" i="4"/>
  <c r="AB347" i="4" s="1"/>
  <c r="U347" i="4" s="1"/>
  <c r="V347" i="4" s="1"/>
  <c r="W347" i="4" s="1"/>
  <c r="X347" i="4" s="1"/>
  <c r="Y347" i="4"/>
  <c r="T347" i="4"/>
  <c r="AA345" i="4"/>
  <c r="Z345" i="4"/>
  <c r="Y345" i="4"/>
  <c r="AB345" i="4" s="1"/>
  <c r="U345" i="4"/>
  <c r="V345" i="4" s="1"/>
  <c r="W345" i="4" s="1"/>
  <c r="X345" i="4" s="1"/>
  <c r="T345" i="4"/>
  <c r="AA343" i="4"/>
  <c r="Z343" i="4"/>
  <c r="Y343" i="4"/>
  <c r="AB343" i="4" s="1"/>
  <c r="T343" i="4"/>
  <c r="AA341" i="4"/>
  <c r="Z341" i="4"/>
  <c r="Y341" i="4"/>
  <c r="AB341" i="4" s="1"/>
  <c r="W341" i="4"/>
  <c r="X341" i="4" s="1"/>
  <c r="U341" i="4"/>
  <c r="V341" i="4" s="1"/>
  <c r="T341" i="4"/>
  <c r="AA339" i="4"/>
  <c r="Z339" i="4"/>
  <c r="Y339" i="4"/>
  <c r="AB339" i="4" s="1"/>
  <c r="T339" i="4"/>
  <c r="AB337" i="4"/>
  <c r="AA337" i="4"/>
  <c r="Z337" i="4"/>
  <c r="Y337" i="4"/>
  <c r="T337" i="4"/>
  <c r="U337" i="4" s="1"/>
  <c r="V337" i="4" s="1"/>
  <c r="W337" i="4" s="1"/>
  <c r="X337" i="4" s="1"/>
  <c r="AA336" i="4"/>
  <c r="AB336" i="4" s="1"/>
  <c r="Z336" i="4"/>
  <c r="Y336" i="4"/>
  <c r="T336" i="4"/>
  <c r="AA334" i="4"/>
  <c r="AB334" i="4" s="1"/>
  <c r="Z334" i="4"/>
  <c r="Y334" i="4"/>
  <c r="T334" i="4"/>
  <c r="U334" i="4" s="1"/>
  <c r="V334" i="4" s="1"/>
  <c r="W334" i="4" s="1"/>
  <c r="X334" i="4" s="1"/>
  <c r="AB333" i="4"/>
  <c r="AA333" i="4"/>
  <c r="Z333" i="4"/>
  <c r="Y333" i="4"/>
  <c r="U333" i="4"/>
  <c r="V333" i="4" s="1"/>
  <c r="W333" i="4" s="1"/>
  <c r="X333" i="4" s="1"/>
  <c r="T333" i="4"/>
  <c r="AA330" i="4"/>
  <c r="Z330" i="4"/>
  <c r="Y330" i="4"/>
  <c r="T330" i="4"/>
  <c r="AB328" i="4"/>
  <c r="AA328" i="4"/>
  <c r="Z328" i="4"/>
  <c r="Y328" i="4"/>
  <c r="T328" i="4"/>
  <c r="AA326" i="4"/>
  <c r="Z326" i="4"/>
  <c r="Y326" i="4"/>
  <c r="T326" i="4"/>
  <c r="AA324" i="4"/>
  <c r="AB324" i="4" s="1"/>
  <c r="Z324" i="4"/>
  <c r="Y324" i="4"/>
  <c r="T324" i="4"/>
  <c r="U324" i="4" s="1"/>
  <c r="V324" i="4" s="1"/>
  <c r="W324" i="4" s="1"/>
  <c r="X324" i="4" s="1"/>
  <c r="AA322" i="4"/>
  <c r="AB322" i="4" s="1"/>
  <c r="Z322" i="4"/>
  <c r="Y322" i="4"/>
  <c r="T322" i="4"/>
  <c r="AA321" i="4"/>
  <c r="AB321" i="4" s="1"/>
  <c r="Z321" i="4"/>
  <c r="Y321" i="4"/>
  <c r="T321" i="4"/>
  <c r="U321" i="4" s="1"/>
  <c r="V321" i="4" s="1"/>
  <c r="W321" i="4" s="1"/>
  <c r="X321" i="4" s="1"/>
  <c r="AA319" i="4"/>
  <c r="AB319" i="4" s="1"/>
  <c r="Z319" i="4"/>
  <c r="Y319" i="4"/>
  <c r="T319" i="4"/>
  <c r="AA318" i="4"/>
  <c r="AB318" i="4" s="1"/>
  <c r="Z318" i="4"/>
  <c r="Y318" i="4"/>
  <c r="U318" i="4"/>
  <c r="V318" i="4" s="1"/>
  <c r="W318" i="4" s="1"/>
  <c r="X318" i="4" s="1"/>
  <c r="T318" i="4"/>
  <c r="AB316" i="4"/>
  <c r="AA316" i="4"/>
  <c r="Z316" i="4"/>
  <c r="Y316" i="4"/>
  <c r="V316" i="4"/>
  <c r="W316" i="4" s="1"/>
  <c r="X316" i="4" s="1"/>
  <c r="T316" i="4"/>
  <c r="U316" i="4" s="1"/>
  <c r="AA315" i="4"/>
  <c r="Z315" i="4"/>
  <c r="Y315" i="4"/>
  <c r="AB315" i="4" s="1"/>
  <c r="U315" i="4" s="1"/>
  <c r="V315" i="4" s="1"/>
  <c r="W315" i="4" s="1"/>
  <c r="X315" i="4" s="1"/>
  <c r="T315" i="4"/>
  <c r="AA313" i="4"/>
  <c r="Z313" i="4"/>
  <c r="Y313" i="4"/>
  <c r="AB313" i="4" s="1"/>
  <c r="W313" i="4"/>
  <c r="X313" i="4" s="1"/>
  <c r="U313" i="4"/>
  <c r="V313" i="4" s="1"/>
  <c r="T313" i="4"/>
  <c r="AA312" i="4"/>
  <c r="Z312" i="4"/>
  <c r="Y312" i="4"/>
  <c r="AB312" i="4" s="1"/>
  <c r="T312" i="4"/>
  <c r="AA310" i="4"/>
  <c r="Z310" i="4"/>
  <c r="Y310" i="4"/>
  <c r="AB310" i="4" s="1"/>
  <c r="U310" i="4" s="1"/>
  <c r="V310" i="4" s="1"/>
  <c r="W310" i="4" s="1"/>
  <c r="X310" i="4" s="1"/>
  <c r="T310" i="4"/>
  <c r="AA309" i="4"/>
  <c r="Z309" i="4"/>
  <c r="Y309" i="4"/>
  <c r="AB309" i="4" s="1"/>
  <c r="U309" i="4" s="1"/>
  <c r="V309" i="4" s="1"/>
  <c r="W309" i="4" s="1"/>
  <c r="X309" i="4" s="1"/>
  <c r="T309" i="4"/>
  <c r="AA307" i="4"/>
  <c r="Z307" i="4"/>
  <c r="Y307" i="4"/>
  <c r="AB307" i="4" s="1"/>
  <c r="U307" i="4" s="1"/>
  <c r="V307" i="4" s="1"/>
  <c r="W307" i="4" s="1"/>
  <c r="X307" i="4" s="1"/>
  <c r="T307" i="4"/>
  <c r="AA306" i="4"/>
  <c r="Z306" i="4"/>
  <c r="AB306" i="4" s="1"/>
  <c r="U306" i="4" s="1"/>
  <c r="V306" i="4" s="1"/>
  <c r="W306" i="4" s="1"/>
  <c r="X306" i="4" s="1"/>
  <c r="Y306" i="4"/>
  <c r="T306" i="4"/>
  <c r="AA304" i="4"/>
  <c r="Z304" i="4"/>
  <c r="Y304" i="4"/>
  <c r="AB304" i="4" s="1"/>
  <c r="T304" i="4"/>
  <c r="AA303" i="4"/>
  <c r="Z303" i="4"/>
  <c r="Y303" i="4"/>
  <c r="AB303" i="4" s="1"/>
  <c r="T303" i="4"/>
  <c r="U303" i="4" s="1"/>
  <c r="V303" i="4" s="1"/>
  <c r="W303" i="4" s="1"/>
  <c r="X303" i="4" s="1"/>
  <c r="AA301" i="4"/>
  <c r="Z301" i="4"/>
  <c r="Y301" i="4"/>
  <c r="T301" i="4"/>
  <c r="AA300" i="4"/>
  <c r="Z300" i="4"/>
  <c r="Y300" i="4"/>
  <c r="T300" i="4"/>
  <c r="AA298" i="4"/>
  <c r="Z298" i="4"/>
  <c r="Y298" i="4"/>
  <c r="AB298" i="4" s="1"/>
  <c r="T298" i="4"/>
  <c r="AA297" i="4"/>
  <c r="Z297" i="4"/>
  <c r="Y297" i="4"/>
  <c r="T297" i="4"/>
  <c r="AA295" i="4"/>
  <c r="Z295" i="4"/>
  <c r="Y295" i="4"/>
  <c r="AB295" i="4" s="1"/>
  <c r="T295" i="4"/>
  <c r="AA294" i="4"/>
  <c r="Z294" i="4"/>
  <c r="Y294" i="4"/>
  <c r="T294" i="4"/>
  <c r="AA292" i="4"/>
  <c r="AB292" i="4" s="1"/>
  <c r="Z292" i="4"/>
  <c r="Y292" i="4"/>
  <c r="T292" i="4"/>
  <c r="AB291" i="4"/>
  <c r="AA291" i="4"/>
  <c r="Z291" i="4"/>
  <c r="Y291" i="4"/>
  <c r="T291" i="4"/>
  <c r="U291" i="4" s="1"/>
  <c r="V291" i="4" s="1"/>
  <c r="W291" i="4" s="1"/>
  <c r="X291" i="4" s="1"/>
  <c r="AA289" i="4"/>
  <c r="Z289" i="4"/>
  <c r="Y289" i="4"/>
  <c r="T289" i="4"/>
  <c r="AB288" i="4"/>
  <c r="AA288" i="4"/>
  <c r="Z288" i="4"/>
  <c r="Y288" i="4"/>
  <c r="V288" i="4"/>
  <c r="W288" i="4" s="1"/>
  <c r="X288" i="4" s="1"/>
  <c r="T288" i="4"/>
  <c r="U288" i="4" s="1"/>
  <c r="AB287" i="4"/>
  <c r="AA287" i="4"/>
  <c r="Z287" i="4"/>
  <c r="Y287" i="4"/>
  <c r="U287" i="4"/>
  <c r="V287" i="4" s="1"/>
  <c r="W287" i="4" s="1"/>
  <c r="X287" i="4" s="1"/>
  <c r="T287" i="4"/>
  <c r="AB286" i="4"/>
  <c r="AA286" i="4"/>
  <c r="Z286" i="4"/>
  <c r="Y286" i="4"/>
  <c r="T286" i="4"/>
  <c r="AB285" i="4"/>
  <c r="AA285" i="4"/>
  <c r="Z285" i="4"/>
  <c r="Y285" i="4"/>
  <c r="T285" i="4"/>
  <c r="U285" i="4" s="1"/>
  <c r="V285" i="4" s="1"/>
  <c r="W285" i="4" s="1"/>
  <c r="X285" i="4" s="1"/>
  <c r="AB283" i="4"/>
  <c r="AA283" i="4"/>
  <c r="Z283" i="4"/>
  <c r="Y283" i="4"/>
  <c r="V283" i="4"/>
  <c r="W283" i="4" s="1"/>
  <c r="X283" i="4" s="1"/>
  <c r="U283" i="4"/>
  <c r="T283" i="4"/>
  <c r="AA282" i="4"/>
  <c r="Z282" i="4"/>
  <c r="Y282" i="4"/>
  <c r="AB282" i="4" s="1"/>
  <c r="U282" i="4"/>
  <c r="V282" i="4" s="1"/>
  <c r="W282" i="4" s="1"/>
  <c r="X282" i="4" s="1"/>
  <c r="T282" i="4"/>
  <c r="AA281" i="4"/>
  <c r="Z281" i="4"/>
  <c r="Y281" i="4"/>
  <c r="AB281" i="4" s="1"/>
  <c r="U281" i="4" s="1"/>
  <c r="W281" i="4"/>
  <c r="X281" i="4" s="1"/>
  <c r="V281" i="4"/>
  <c r="T281" i="4"/>
  <c r="AA280" i="4"/>
  <c r="Z280" i="4"/>
  <c r="Y280" i="4"/>
  <c r="T280" i="4"/>
  <c r="AA279" i="4"/>
  <c r="Z279" i="4"/>
  <c r="Y279" i="4"/>
  <c r="AB279" i="4" s="1"/>
  <c r="T279" i="4"/>
  <c r="AA277" i="4"/>
  <c r="Z277" i="4"/>
  <c r="Y277" i="4"/>
  <c r="AB277" i="4" s="1"/>
  <c r="U277" i="4" s="1"/>
  <c r="V277" i="4" s="1"/>
  <c r="W277" i="4" s="1"/>
  <c r="X277" i="4" s="1"/>
  <c r="T277" i="4"/>
  <c r="AA276" i="4"/>
  <c r="Z276" i="4"/>
  <c r="Y276" i="4"/>
  <c r="AB276" i="4" s="1"/>
  <c r="U276" i="4" s="1"/>
  <c r="V276" i="4"/>
  <c r="W276" i="4" s="1"/>
  <c r="X276" i="4" s="1"/>
  <c r="T276" i="4"/>
  <c r="AA275" i="4"/>
  <c r="Z275" i="4"/>
  <c r="Y275" i="4"/>
  <c r="AB275" i="4" s="1"/>
  <c r="U275" i="4" s="1"/>
  <c r="V275" i="4"/>
  <c r="W275" i="4" s="1"/>
  <c r="X275" i="4" s="1"/>
  <c r="T275" i="4"/>
  <c r="AA274" i="4"/>
  <c r="AB274" i="4" s="1"/>
  <c r="Z274" i="4"/>
  <c r="Y274" i="4"/>
  <c r="T274" i="4"/>
  <c r="AB273" i="4"/>
  <c r="AA273" i="4"/>
  <c r="Z273" i="4"/>
  <c r="Y273" i="4"/>
  <c r="T273" i="4"/>
  <c r="AA271" i="4"/>
  <c r="Z271" i="4"/>
  <c r="Y271" i="4"/>
  <c r="AB271" i="4" s="1"/>
  <c r="U271" i="4" s="1"/>
  <c r="V271" i="4" s="1"/>
  <c r="W271" i="4" s="1"/>
  <c r="X271" i="4" s="1"/>
  <c r="T271" i="4"/>
  <c r="AA270" i="4"/>
  <c r="Z270" i="4"/>
  <c r="Y270" i="4"/>
  <c r="AB270" i="4" s="1"/>
  <c r="U270" i="4" s="1"/>
  <c r="V270" i="4" s="1"/>
  <c r="W270" i="4" s="1"/>
  <c r="X270" i="4" s="1"/>
  <c r="T270" i="4"/>
  <c r="AA269" i="4"/>
  <c r="Z269" i="4"/>
  <c r="AB269" i="4" s="1"/>
  <c r="Y269" i="4"/>
  <c r="T269" i="4"/>
  <c r="AA268" i="4"/>
  <c r="Z268" i="4"/>
  <c r="AB268" i="4" s="1"/>
  <c r="U268" i="4" s="1"/>
  <c r="V268" i="4" s="1"/>
  <c r="W268" i="4" s="1"/>
  <c r="X268" i="4" s="1"/>
  <c r="Y268" i="4"/>
  <c r="T268" i="4"/>
  <c r="AA267" i="4"/>
  <c r="AB267" i="4" s="1"/>
  <c r="U267" i="4" s="1"/>
  <c r="V267" i="4" s="1"/>
  <c r="W267" i="4" s="1"/>
  <c r="X267" i="4" s="1"/>
  <c r="Z267" i="4"/>
  <c r="Y267" i="4"/>
  <c r="T267" i="4"/>
  <c r="AB265" i="4"/>
  <c r="U265" i="4" s="1"/>
  <c r="V265" i="4" s="1"/>
  <c r="W265" i="4" s="1"/>
  <c r="X265" i="4" s="1"/>
  <c r="AA265" i="4"/>
  <c r="Z265" i="4"/>
  <c r="Y265" i="4"/>
  <c r="T265" i="4"/>
  <c r="AA264" i="4"/>
  <c r="Z264" i="4"/>
  <c r="AB264" i="4" s="1"/>
  <c r="Y264" i="4"/>
  <c r="T264" i="4"/>
  <c r="AA263" i="4"/>
  <c r="AB263" i="4" s="1"/>
  <c r="Z263" i="4"/>
  <c r="Y263" i="4"/>
  <c r="T263" i="4"/>
  <c r="U263" i="4" s="1"/>
  <c r="V263" i="4" s="1"/>
  <c r="W263" i="4" s="1"/>
  <c r="X263" i="4" s="1"/>
  <c r="AB262" i="4"/>
  <c r="AA262" i="4"/>
  <c r="Z262" i="4"/>
  <c r="Y262" i="4"/>
  <c r="V262" i="4"/>
  <c r="W262" i="4" s="1"/>
  <c r="X262" i="4" s="1"/>
  <c r="T262" i="4"/>
  <c r="U262" i="4" s="1"/>
  <c r="AA261" i="4"/>
  <c r="Z261" i="4"/>
  <c r="Y261" i="4"/>
  <c r="AB261" i="4" s="1"/>
  <c r="U261" i="4"/>
  <c r="V261" i="4" s="1"/>
  <c r="W261" i="4" s="1"/>
  <c r="X261" i="4" s="1"/>
  <c r="T261" i="4"/>
  <c r="AA260" i="4"/>
  <c r="Z260" i="4"/>
  <c r="Y260" i="4"/>
  <c r="AB260" i="4" s="1"/>
  <c r="V260" i="4"/>
  <c r="W260" i="4" s="1"/>
  <c r="X260" i="4" s="1"/>
  <c r="T260" i="4"/>
  <c r="U260" i="4" s="1"/>
  <c r="AA259" i="4"/>
  <c r="Z259" i="4"/>
  <c r="Y259" i="4"/>
  <c r="AB259" i="4" s="1"/>
  <c r="T259" i="4"/>
  <c r="U259" i="4" s="1"/>
  <c r="V259" i="4" s="1"/>
  <c r="W259" i="4" s="1"/>
  <c r="X259" i="4" s="1"/>
  <c r="AA258" i="4"/>
  <c r="Z258" i="4"/>
  <c r="Y258" i="4"/>
  <c r="AB258" i="4" s="1"/>
  <c r="T258" i="4"/>
  <c r="U258" i="4" s="1"/>
  <c r="V258" i="4" s="1"/>
  <c r="W258" i="4" s="1"/>
  <c r="X258" i="4" s="1"/>
  <c r="AA257" i="4"/>
  <c r="Z257" i="4"/>
  <c r="Y257" i="4"/>
  <c r="AB257" i="4" s="1"/>
  <c r="U257" i="4"/>
  <c r="V257" i="4" s="1"/>
  <c r="W257" i="4" s="1"/>
  <c r="X257" i="4" s="1"/>
  <c r="T257" i="4"/>
  <c r="AA256" i="4"/>
  <c r="Z256" i="4"/>
  <c r="AB256" i="4" s="1"/>
  <c r="U256" i="4" s="1"/>
  <c r="V256" i="4" s="1"/>
  <c r="W256" i="4" s="1"/>
  <c r="X256" i="4" s="1"/>
  <c r="Y256" i="4"/>
  <c r="T256" i="4"/>
  <c r="AA255" i="4"/>
  <c r="Z255" i="4"/>
  <c r="Y255" i="4"/>
  <c r="AB255" i="4" s="1"/>
  <c r="U255" i="4" s="1"/>
  <c r="V255" i="4"/>
  <c r="W255" i="4" s="1"/>
  <c r="X255" i="4" s="1"/>
  <c r="T255" i="4"/>
  <c r="AA253" i="4"/>
  <c r="Z253" i="4"/>
  <c r="Y253" i="4"/>
  <c r="AB253" i="4" s="1"/>
  <c r="T253" i="4"/>
  <c r="AA252" i="4"/>
  <c r="Z252" i="4"/>
  <c r="Y252" i="4"/>
  <c r="AB252" i="4" s="1"/>
  <c r="U252" i="4" s="1"/>
  <c r="V252" i="4" s="1"/>
  <c r="W252" i="4" s="1"/>
  <c r="X252" i="4" s="1"/>
  <c r="T252" i="4"/>
  <c r="AA251" i="4"/>
  <c r="Z251" i="4"/>
  <c r="Y251" i="4"/>
  <c r="AB251" i="4" s="1"/>
  <c r="T251" i="4"/>
  <c r="AB250" i="4"/>
  <c r="AA250" i="4"/>
  <c r="Z250" i="4"/>
  <c r="Y250" i="4"/>
  <c r="T250" i="4"/>
  <c r="AB249" i="4"/>
  <c r="AA249" i="4"/>
  <c r="Z249" i="4"/>
  <c r="Y249" i="4"/>
  <c r="T249" i="4"/>
  <c r="AA248" i="4"/>
  <c r="Z248" i="4"/>
  <c r="AB248" i="4" s="1"/>
  <c r="Y248" i="4"/>
  <c r="T248" i="4"/>
  <c r="AA247" i="4"/>
  <c r="Z247" i="4"/>
  <c r="Y247" i="4"/>
  <c r="AB247" i="4" s="1"/>
  <c r="T247" i="4"/>
  <c r="AA246" i="4"/>
  <c r="Z246" i="4"/>
  <c r="Y246" i="4"/>
  <c r="T246" i="4"/>
  <c r="AA245" i="4"/>
  <c r="Z245" i="4"/>
  <c r="Y245" i="4"/>
  <c r="T245" i="4"/>
  <c r="AA244" i="4"/>
  <c r="AB244" i="4" s="1"/>
  <c r="Z244" i="4"/>
  <c r="Y244" i="4"/>
  <c r="T244" i="4"/>
  <c r="U244" i="4" s="1"/>
  <c r="V244" i="4" s="1"/>
  <c r="W244" i="4" s="1"/>
  <c r="X244" i="4" s="1"/>
  <c r="AB243" i="4"/>
  <c r="AA243" i="4"/>
  <c r="Z243" i="4"/>
  <c r="Y243" i="4"/>
  <c r="T243" i="4"/>
  <c r="U243" i="4" s="1"/>
  <c r="V243" i="4" s="1"/>
  <c r="W243" i="4" s="1"/>
  <c r="X243" i="4" s="1"/>
  <c r="AA241" i="4"/>
  <c r="Z241" i="4"/>
  <c r="Y241" i="4"/>
  <c r="AB241" i="4" s="1"/>
  <c r="U241" i="4" s="1"/>
  <c r="V241" i="4" s="1"/>
  <c r="W241" i="4" s="1"/>
  <c r="X241" i="4" s="1"/>
  <c r="T241" i="4"/>
  <c r="AA240" i="4"/>
  <c r="Z240" i="4"/>
  <c r="Y240" i="4"/>
  <c r="AB240" i="4" s="1"/>
  <c r="U240" i="4" s="1"/>
  <c r="V240" i="4"/>
  <c r="W240" i="4" s="1"/>
  <c r="X240" i="4" s="1"/>
  <c r="T240" i="4"/>
  <c r="AA239" i="4"/>
  <c r="Z239" i="4"/>
  <c r="Y239" i="4"/>
  <c r="T239" i="4"/>
  <c r="AB238" i="4"/>
  <c r="AA238" i="4"/>
  <c r="Z238" i="4"/>
  <c r="Y238" i="4"/>
  <c r="T238" i="4"/>
  <c r="AA237" i="4"/>
  <c r="Z237" i="4"/>
  <c r="Y237" i="4"/>
  <c r="AB237" i="4" s="1"/>
  <c r="U237" i="4" s="1"/>
  <c r="V237" i="4" s="1"/>
  <c r="W237" i="4" s="1"/>
  <c r="X237" i="4" s="1"/>
  <c r="T237" i="4"/>
  <c r="AA236" i="4"/>
  <c r="Z236" i="4"/>
  <c r="AB236" i="4" s="1"/>
  <c r="Y236" i="4"/>
  <c r="T236" i="4"/>
  <c r="AB235" i="4"/>
  <c r="AA235" i="4"/>
  <c r="Z235" i="4"/>
  <c r="Y235" i="4"/>
  <c r="T235" i="4"/>
  <c r="U235" i="4" s="1"/>
  <c r="V235" i="4" s="1"/>
  <c r="W235" i="4" s="1"/>
  <c r="X235" i="4" s="1"/>
  <c r="AA234" i="4"/>
  <c r="Z234" i="4"/>
  <c r="Y234" i="4"/>
  <c r="AB234" i="4" s="1"/>
  <c r="T234" i="4"/>
  <c r="AA233" i="4"/>
  <c r="Z233" i="4"/>
  <c r="Y233" i="4"/>
  <c r="AB233" i="4" s="1"/>
  <c r="U233" i="4"/>
  <c r="V233" i="4" s="1"/>
  <c r="W233" i="4" s="1"/>
  <c r="X233" i="4" s="1"/>
  <c r="T233" i="4"/>
  <c r="AA232" i="4"/>
  <c r="Z232" i="4"/>
  <c r="Y232" i="4"/>
  <c r="T232" i="4"/>
  <c r="AA231" i="4"/>
  <c r="AB231" i="4" s="1"/>
  <c r="Z231" i="4"/>
  <c r="Y231" i="4"/>
  <c r="T231" i="4"/>
  <c r="AB229" i="4"/>
  <c r="AA229" i="4"/>
  <c r="Z229" i="4"/>
  <c r="Y229" i="4"/>
  <c r="T229" i="4"/>
  <c r="AA228" i="4"/>
  <c r="Z228" i="4"/>
  <c r="Y228" i="4"/>
  <c r="T228" i="4"/>
  <c r="AA227" i="4"/>
  <c r="Z227" i="4"/>
  <c r="AB227" i="4" s="1"/>
  <c r="Y227" i="4"/>
  <c r="T227" i="4"/>
  <c r="AA226" i="4"/>
  <c r="AB226" i="4" s="1"/>
  <c r="Z226" i="4"/>
  <c r="Y226" i="4"/>
  <c r="T226" i="4"/>
  <c r="AA225" i="4"/>
  <c r="Z225" i="4"/>
  <c r="Y225" i="4"/>
  <c r="AB225" i="4" s="1"/>
  <c r="T225" i="4"/>
  <c r="U225" i="4" s="1"/>
  <c r="V225" i="4" s="1"/>
  <c r="W225" i="4" s="1"/>
  <c r="X225" i="4" s="1"/>
  <c r="AA224" i="4"/>
  <c r="Z224" i="4"/>
  <c r="Y224" i="4"/>
  <c r="AB224" i="4" s="1"/>
  <c r="U224" i="4" s="1"/>
  <c r="V224" i="4"/>
  <c r="W224" i="4" s="1"/>
  <c r="X224" i="4" s="1"/>
  <c r="T224" i="4"/>
  <c r="AA223" i="4"/>
  <c r="Z223" i="4"/>
  <c r="Y223" i="4"/>
  <c r="T223" i="4"/>
  <c r="AA222" i="4"/>
  <c r="AB222" i="4" s="1"/>
  <c r="Z222" i="4"/>
  <c r="Y222" i="4"/>
  <c r="T222" i="4"/>
  <c r="U222" i="4" s="1"/>
  <c r="V222" i="4" s="1"/>
  <c r="W222" i="4" s="1"/>
  <c r="X222" i="4" s="1"/>
  <c r="AA221" i="4"/>
  <c r="Z221" i="4"/>
  <c r="AB221" i="4" s="1"/>
  <c r="U221" i="4" s="1"/>
  <c r="V221" i="4" s="1"/>
  <c r="W221" i="4" s="1"/>
  <c r="X221" i="4" s="1"/>
  <c r="Y221" i="4"/>
  <c r="T221" i="4"/>
  <c r="AA220" i="4"/>
  <c r="Z220" i="4"/>
  <c r="Y220" i="4"/>
  <c r="T220" i="4"/>
  <c r="AA219" i="4"/>
  <c r="Z219" i="4"/>
  <c r="AB219" i="4" s="1"/>
  <c r="Y219" i="4"/>
  <c r="T219" i="4"/>
  <c r="AA217" i="4"/>
  <c r="AB217" i="4" s="1"/>
  <c r="U217" i="4" s="1"/>
  <c r="V217" i="4" s="1"/>
  <c r="W217" i="4" s="1"/>
  <c r="X217" i="4" s="1"/>
  <c r="Z217" i="4"/>
  <c r="Y217" i="4"/>
  <c r="T217" i="4"/>
  <c r="AA216" i="4"/>
  <c r="Z216" i="4"/>
  <c r="Y216" i="4"/>
  <c r="AB216" i="4" s="1"/>
  <c r="U216" i="4" s="1"/>
  <c r="V216" i="4" s="1"/>
  <c r="W216" i="4" s="1"/>
  <c r="X216" i="4" s="1"/>
  <c r="T216" i="4"/>
  <c r="AA215" i="4"/>
  <c r="Z215" i="4"/>
  <c r="Y215" i="4"/>
  <c r="T215" i="4"/>
  <c r="AA214" i="4"/>
  <c r="Z214" i="4"/>
  <c r="Y214" i="4"/>
  <c r="AB214" i="4" s="1"/>
  <c r="U214" i="4" s="1"/>
  <c r="V214" i="4" s="1"/>
  <c r="W214" i="4" s="1"/>
  <c r="X214" i="4" s="1"/>
  <c r="T214" i="4"/>
  <c r="AA213" i="4"/>
  <c r="Z213" i="4"/>
  <c r="Y213" i="4"/>
  <c r="AB213" i="4" s="1"/>
  <c r="T213" i="4"/>
  <c r="AB212" i="4"/>
  <c r="AA212" i="4"/>
  <c r="Z212" i="4"/>
  <c r="Y212" i="4"/>
  <c r="T212" i="4"/>
  <c r="U212" i="4" s="1"/>
  <c r="V212" i="4" s="1"/>
  <c r="W212" i="4" s="1"/>
  <c r="X212" i="4" s="1"/>
  <c r="AA211" i="4"/>
  <c r="Z211" i="4"/>
  <c r="Y211" i="4"/>
  <c r="AB211" i="4" s="1"/>
  <c r="U211" i="4" s="1"/>
  <c r="V211" i="4" s="1"/>
  <c r="W211" i="4" s="1"/>
  <c r="X211" i="4" s="1"/>
  <c r="T211" i="4"/>
  <c r="AA209" i="4"/>
  <c r="Z209" i="4"/>
  <c r="AB209" i="4" s="1"/>
  <c r="Y209" i="4"/>
  <c r="T209" i="4"/>
  <c r="AB208" i="4"/>
  <c r="AA208" i="4"/>
  <c r="Z208" i="4"/>
  <c r="Y208" i="4"/>
  <c r="T208" i="4"/>
  <c r="U208" i="4" s="1"/>
  <c r="V208" i="4" s="1"/>
  <c r="W208" i="4" s="1"/>
  <c r="X208" i="4" s="1"/>
  <c r="AB207" i="4"/>
  <c r="AA207" i="4"/>
  <c r="Z207" i="4"/>
  <c r="Y207" i="4"/>
  <c r="T207" i="4"/>
  <c r="U207" i="4" s="1"/>
  <c r="V207" i="4" s="1"/>
  <c r="W207" i="4" s="1"/>
  <c r="X207" i="4" s="1"/>
  <c r="AA206" i="4"/>
  <c r="Z206" i="4"/>
  <c r="Y206" i="4"/>
  <c r="AB206" i="4" s="1"/>
  <c r="U206" i="4" s="1"/>
  <c r="V206" i="4" s="1"/>
  <c r="W206" i="4" s="1"/>
  <c r="X206" i="4" s="1"/>
  <c r="T206" i="4"/>
  <c r="AA205" i="4"/>
  <c r="Z205" i="4"/>
  <c r="Y205" i="4"/>
  <c r="T205" i="4"/>
  <c r="AA204" i="4"/>
  <c r="Z204" i="4"/>
  <c r="Y204" i="4"/>
  <c r="AB204" i="4" s="1"/>
  <c r="T204" i="4"/>
  <c r="AA203" i="4"/>
  <c r="Z203" i="4"/>
  <c r="Y203" i="4"/>
  <c r="AB203" i="4" s="1"/>
  <c r="U203" i="4"/>
  <c r="V203" i="4" s="1"/>
  <c r="W203" i="4" s="1"/>
  <c r="X203" i="4" s="1"/>
  <c r="T203" i="4"/>
  <c r="AA202" i="4"/>
  <c r="Z202" i="4"/>
  <c r="Y202" i="4"/>
  <c r="T202" i="4"/>
  <c r="AB201" i="4"/>
  <c r="AA201" i="4"/>
  <c r="Z201" i="4"/>
  <c r="Y201" i="4"/>
  <c r="T201" i="4"/>
  <c r="AA200" i="4"/>
  <c r="AB200" i="4" s="1"/>
  <c r="Z200" i="4"/>
  <c r="Y200" i="4"/>
  <c r="T200" i="4"/>
  <c r="AA199" i="4"/>
  <c r="Z199" i="4"/>
  <c r="Y199" i="4"/>
  <c r="AB199" i="4" s="1"/>
  <c r="T199" i="4"/>
  <c r="AA198" i="4"/>
  <c r="Z198" i="4"/>
  <c r="Y198" i="4"/>
  <c r="T198" i="4"/>
  <c r="AA197" i="4"/>
  <c r="Z197" i="4"/>
  <c r="Y197" i="4"/>
  <c r="AB197" i="4" s="1"/>
  <c r="U197" i="4" s="1"/>
  <c r="V197" i="4" s="1"/>
  <c r="W197" i="4" s="1"/>
  <c r="X197" i="4" s="1"/>
  <c r="T197" i="4"/>
  <c r="AA196" i="4"/>
  <c r="Z196" i="4"/>
  <c r="Y196" i="4"/>
  <c r="AB196" i="4" s="1"/>
  <c r="T196" i="4"/>
  <c r="AA195" i="4"/>
  <c r="Z195" i="4"/>
  <c r="Y195" i="4"/>
  <c r="AB195" i="4" s="1"/>
  <c r="T195" i="4"/>
  <c r="U195" i="4" s="1"/>
  <c r="V195" i="4" s="1"/>
  <c r="W195" i="4" s="1"/>
  <c r="X195" i="4" s="1"/>
  <c r="AA194" i="4"/>
  <c r="Z194" i="4"/>
  <c r="Y194" i="4"/>
  <c r="T194" i="4"/>
  <c r="AA193" i="4"/>
  <c r="Z193" i="4"/>
  <c r="AB193" i="4" s="1"/>
  <c r="Y193" i="4"/>
  <c r="T193" i="4"/>
  <c r="U193" i="4" s="1"/>
  <c r="V193" i="4" s="1"/>
  <c r="W193" i="4" s="1"/>
  <c r="X193" i="4" s="1"/>
  <c r="AA191" i="4"/>
  <c r="Z191" i="4"/>
  <c r="AB191" i="4" s="1"/>
  <c r="U191" i="4" s="1"/>
  <c r="V191" i="4" s="1"/>
  <c r="W191" i="4" s="1"/>
  <c r="X191" i="4" s="1"/>
  <c r="Y191" i="4"/>
  <c r="T191" i="4"/>
  <c r="AA190" i="4"/>
  <c r="AB190" i="4" s="1"/>
  <c r="Z190" i="4"/>
  <c r="Y190" i="4"/>
  <c r="T190" i="4"/>
  <c r="U190" i="4" s="1"/>
  <c r="V190" i="4" s="1"/>
  <c r="W190" i="4" s="1"/>
  <c r="X190" i="4" s="1"/>
  <c r="AA189" i="4"/>
  <c r="Z189" i="4"/>
  <c r="Y189" i="4"/>
  <c r="AB189" i="4" s="1"/>
  <c r="T189" i="4"/>
  <c r="AA188" i="4"/>
  <c r="Z188" i="4"/>
  <c r="Y188" i="4"/>
  <c r="AB188" i="4" s="1"/>
  <c r="U188" i="4" s="1"/>
  <c r="V188" i="4" s="1"/>
  <c r="W188" i="4"/>
  <c r="X188" i="4" s="1"/>
  <c r="T188" i="4"/>
  <c r="AA187" i="4"/>
  <c r="Z187" i="4"/>
  <c r="Y187" i="4"/>
  <c r="AB187" i="4" s="1"/>
  <c r="T187" i="4"/>
  <c r="AA186" i="4"/>
  <c r="Z186" i="4"/>
  <c r="Y186" i="4"/>
  <c r="AB186" i="4" s="1"/>
  <c r="T186" i="4"/>
  <c r="U186" i="4" s="1"/>
  <c r="V186" i="4" s="1"/>
  <c r="W186" i="4" s="1"/>
  <c r="X186" i="4" s="1"/>
  <c r="AA185" i="4"/>
  <c r="Z185" i="4"/>
  <c r="Y185" i="4"/>
  <c r="AB185" i="4" s="1"/>
  <c r="T185" i="4"/>
  <c r="U185" i="4" s="1"/>
  <c r="V185" i="4" s="1"/>
  <c r="W185" i="4" s="1"/>
  <c r="X185" i="4" s="1"/>
  <c r="AA184" i="4"/>
  <c r="Z184" i="4"/>
  <c r="Y184" i="4"/>
  <c r="AB184" i="4" s="1"/>
  <c r="T184" i="4"/>
  <c r="U184" i="4" s="1"/>
  <c r="V184" i="4" s="1"/>
  <c r="W184" i="4" s="1"/>
  <c r="X184" i="4" s="1"/>
  <c r="AA183" i="4"/>
  <c r="Z183" i="4"/>
  <c r="AB183" i="4" s="1"/>
  <c r="U183" i="4" s="1"/>
  <c r="V183" i="4" s="1"/>
  <c r="W183" i="4" s="1"/>
  <c r="X183" i="4" s="1"/>
  <c r="Y183" i="4"/>
  <c r="T183" i="4"/>
  <c r="AA182" i="4"/>
  <c r="Z182" i="4"/>
  <c r="Y182" i="4"/>
  <c r="AB182" i="4" s="1"/>
  <c r="T182" i="4"/>
  <c r="AA181" i="4"/>
  <c r="Z181" i="4"/>
  <c r="AB181" i="4" s="1"/>
  <c r="Y181" i="4"/>
  <c r="T181" i="4"/>
  <c r="AA180" i="4"/>
  <c r="Z180" i="4"/>
  <c r="Y180" i="4"/>
  <c r="T180" i="4"/>
  <c r="AA179" i="4"/>
  <c r="Z179" i="4"/>
  <c r="Y179" i="4"/>
  <c r="T179" i="4"/>
  <c r="AA178" i="4"/>
  <c r="Z178" i="4"/>
  <c r="Y178" i="4"/>
  <c r="AB178" i="4" s="1"/>
  <c r="T178" i="4"/>
  <c r="AA177" i="4"/>
  <c r="Z177" i="4"/>
  <c r="Y177" i="4"/>
  <c r="T177" i="4"/>
  <c r="AA176" i="4"/>
  <c r="Z176" i="4"/>
  <c r="Y176" i="4"/>
  <c r="AB176" i="4" s="1"/>
  <c r="T176" i="4"/>
  <c r="AA175" i="4"/>
  <c r="Z175" i="4"/>
  <c r="AB175" i="4" s="1"/>
  <c r="U175" i="4" s="1"/>
  <c r="V175" i="4" s="1"/>
  <c r="W175" i="4" s="1"/>
  <c r="X175" i="4" s="1"/>
  <c r="Y175" i="4"/>
  <c r="T175" i="4"/>
  <c r="AB170" i="4"/>
  <c r="AA170" i="4"/>
  <c r="Z170" i="4"/>
  <c r="Y170" i="4"/>
  <c r="T170" i="4"/>
  <c r="U170" i="4" s="1"/>
  <c r="V170" i="4" s="1"/>
  <c r="W170" i="4" s="1"/>
  <c r="X170" i="4" s="1"/>
  <c r="AA169" i="4"/>
  <c r="Z169" i="4"/>
  <c r="AB169" i="4" s="1"/>
  <c r="Y169" i="4"/>
  <c r="U169" i="4"/>
  <c r="V169" i="4" s="1"/>
  <c r="W169" i="4" s="1"/>
  <c r="X169" i="4" s="1"/>
  <c r="T169" i="4"/>
  <c r="AA167" i="4"/>
  <c r="AB167" i="4" s="1"/>
  <c r="Z167" i="4"/>
  <c r="Y167" i="4"/>
  <c r="T167" i="4"/>
  <c r="AA166" i="4"/>
  <c r="Z166" i="4"/>
  <c r="Y166" i="4"/>
  <c r="AB166" i="4" s="1"/>
  <c r="T166" i="4"/>
  <c r="U166" i="4" s="1"/>
  <c r="V166" i="4" s="1"/>
  <c r="W166" i="4" s="1"/>
  <c r="X166" i="4" s="1"/>
  <c r="AA164" i="4"/>
  <c r="Z164" i="4"/>
  <c r="Y164" i="4"/>
  <c r="AB164" i="4" s="1"/>
  <c r="U164" i="4" s="1"/>
  <c r="V164" i="4" s="1"/>
  <c r="W164" i="4" s="1"/>
  <c r="X164" i="4" s="1"/>
  <c r="T164" i="4"/>
  <c r="AA163" i="4"/>
  <c r="Z163" i="4"/>
  <c r="Y163" i="4"/>
  <c r="AB163" i="4" s="1"/>
  <c r="T163" i="4"/>
  <c r="U163" i="4" s="1"/>
  <c r="V163" i="4" s="1"/>
  <c r="W163" i="4" s="1"/>
  <c r="X163" i="4" s="1"/>
  <c r="AA161" i="4"/>
  <c r="Z161" i="4"/>
  <c r="AB161" i="4" s="1"/>
  <c r="Y161" i="4"/>
  <c r="T161" i="4"/>
  <c r="U161" i="4" s="1"/>
  <c r="V161" i="4" s="1"/>
  <c r="W161" i="4" s="1"/>
  <c r="X161" i="4" s="1"/>
  <c r="AA160" i="4"/>
  <c r="Z160" i="4"/>
  <c r="Y160" i="4"/>
  <c r="AB160" i="4" s="1"/>
  <c r="U160" i="4" s="1"/>
  <c r="V160" i="4" s="1"/>
  <c r="W160" i="4" s="1"/>
  <c r="X160" i="4" s="1"/>
  <c r="T160" i="4"/>
  <c r="AB158" i="4"/>
  <c r="AA158" i="4"/>
  <c r="Z158" i="4"/>
  <c r="Y158" i="4"/>
  <c r="T158" i="4"/>
  <c r="AA157" i="4"/>
  <c r="Z157" i="4"/>
  <c r="AB157" i="4" s="1"/>
  <c r="U157" i="4" s="1"/>
  <c r="V157" i="4" s="1"/>
  <c r="W157" i="4" s="1"/>
  <c r="X157" i="4" s="1"/>
  <c r="Y157" i="4"/>
  <c r="T157" i="4"/>
  <c r="AA156" i="4"/>
  <c r="AB156" i="4" s="1"/>
  <c r="Z156" i="4"/>
  <c r="Y156" i="4"/>
  <c r="T156" i="4"/>
  <c r="U156" i="4" s="1"/>
  <c r="V156" i="4" s="1"/>
  <c r="W156" i="4" s="1"/>
  <c r="X156" i="4" s="1"/>
  <c r="AA154" i="4"/>
  <c r="Z154" i="4"/>
  <c r="Y154" i="4"/>
  <c r="AB154" i="4" s="1"/>
  <c r="T154" i="4"/>
  <c r="U154" i="4" s="1"/>
  <c r="V154" i="4" s="1"/>
  <c r="W154" i="4" s="1"/>
  <c r="X154" i="4" s="1"/>
  <c r="AA153" i="4"/>
  <c r="Z153" i="4"/>
  <c r="Y153" i="4"/>
  <c r="AB153" i="4" s="1"/>
  <c r="U153" i="4" s="1"/>
  <c r="V153" i="4" s="1"/>
  <c r="W153" i="4" s="1"/>
  <c r="X153" i="4" s="1"/>
  <c r="T153" i="4"/>
  <c r="AA152" i="4"/>
  <c r="Z152" i="4"/>
  <c r="Y152" i="4"/>
  <c r="AB152" i="4" s="1"/>
  <c r="T152" i="4"/>
  <c r="AB150" i="4"/>
  <c r="AA150" i="4"/>
  <c r="Z150" i="4"/>
  <c r="Y150" i="4"/>
  <c r="T150" i="4"/>
  <c r="AA149" i="4"/>
  <c r="Z149" i="4"/>
  <c r="Y149" i="4"/>
  <c r="AB149" i="4" s="1"/>
  <c r="U149" i="4"/>
  <c r="V149" i="4" s="1"/>
  <c r="W149" i="4" s="1"/>
  <c r="X149" i="4" s="1"/>
  <c r="T149" i="4"/>
  <c r="AB148" i="4"/>
  <c r="AA148" i="4"/>
  <c r="Z148" i="4"/>
  <c r="Y148" i="4"/>
  <c r="V148" i="4"/>
  <c r="W148" i="4" s="1"/>
  <c r="X148" i="4" s="1"/>
  <c r="T148" i="4"/>
  <c r="U148" i="4" s="1"/>
  <c r="AA146" i="4"/>
  <c r="Z146" i="4"/>
  <c r="AB146" i="4" s="1"/>
  <c r="Y146" i="4"/>
  <c r="T146" i="4"/>
  <c r="AA145" i="4"/>
  <c r="Z145" i="4"/>
  <c r="Y145" i="4"/>
  <c r="AB145" i="4" s="1"/>
  <c r="AB144" i="4"/>
  <c r="AA144" i="4"/>
  <c r="Z144" i="4"/>
  <c r="Y144" i="4"/>
  <c r="T144" i="4"/>
  <c r="AA143" i="4"/>
  <c r="Z143" i="4"/>
  <c r="AB143" i="4" s="1"/>
  <c r="U143" i="4" s="1"/>
  <c r="V143" i="4" s="1"/>
  <c r="W143" i="4" s="1"/>
  <c r="X143" i="4" s="1"/>
  <c r="Y143" i="4"/>
  <c r="T143" i="4"/>
  <c r="AB142" i="4"/>
  <c r="AA142" i="4"/>
  <c r="Z142" i="4"/>
  <c r="Y142" i="4"/>
  <c r="V142" i="4"/>
  <c r="W142" i="4" s="1"/>
  <c r="X142" i="4" s="1"/>
  <c r="T142" i="4"/>
  <c r="U142" i="4" s="1"/>
  <c r="AA140" i="4"/>
  <c r="Z140" i="4"/>
  <c r="Y140" i="4"/>
  <c r="AB140" i="4" s="1"/>
  <c r="T140" i="4"/>
  <c r="U140" i="4" s="1"/>
  <c r="V140" i="4" s="1"/>
  <c r="W140" i="4" s="1"/>
  <c r="X140" i="4" s="1"/>
  <c r="AA139" i="4"/>
  <c r="Z139" i="4"/>
  <c r="Y139" i="4"/>
  <c r="T139" i="4"/>
  <c r="AA138" i="4"/>
  <c r="Z138" i="4"/>
  <c r="Y138" i="4"/>
  <c r="AB138" i="4" s="1"/>
  <c r="T138" i="4"/>
  <c r="U138" i="4" s="1"/>
  <c r="V138" i="4" s="1"/>
  <c r="W138" i="4" s="1"/>
  <c r="X138" i="4" s="1"/>
  <c r="AB136" i="4"/>
  <c r="AA136" i="4"/>
  <c r="Z136" i="4"/>
  <c r="Y136" i="4"/>
  <c r="T136" i="4"/>
  <c r="AA135" i="4"/>
  <c r="Z135" i="4"/>
  <c r="Y135" i="4"/>
  <c r="T135" i="4"/>
  <c r="AB134" i="4"/>
  <c r="AA134" i="4"/>
  <c r="Z134" i="4"/>
  <c r="Y134" i="4"/>
  <c r="T134" i="4"/>
  <c r="U134" i="4" s="1"/>
  <c r="V134" i="4" s="1"/>
  <c r="W134" i="4" s="1"/>
  <c r="X134" i="4" s="1"/>
  <c r="AA128" i="4"/>
  <c r="Z128" i="4"/>
  <c r="AB128" i="4" s="1"/>
  <c r="Y128" i="4"/>
  <c r="U128" i="4"/>
  <c r="V128" i="4" s="1"/>
  <c r="W128" i="4" s="1"/>
  <c r="X128" i="4" s="1"/>
  <c r="T128" i="4"/>
  <c r="AB127" i="4"/>
  <c r="AA127" i="4"/>
  <c r="Z127" i="4"/>
  <c r="Y127" i="4"/>
  <c r="V127" i="4"/>
  <c r="W127" i="4" s="1"/>
  <c r="X127" i="4" s="1"/>
  <c r="T127" i="4"/>
  <c r="U127" i="4" s="1"/>
  <c r="AA126" i="4"/>
  <c r="Z126" i="4"/>
  <c r="Y126" i="4"/>
  <c r="AB126" i="4" s="1"/>
  <c r="T126" i="4"/>
  <c r="AA125" i="4"/>
  <c r="Z125" i="4"/>
  <c r="AB125" i="4" s="1"/>
  <c r="U125" i="4" s="1"/>
  <c r="V125" i="4" s="1"/>
  <c r="W125" i="4" s="1"/>
  <c r="X125" i="4" s="1"/>
  <c r="Y125" i="4"/>
  <c r="T125" i="4"/>
  <c r="AA124" i="4"/>
  <c r="Z124" i="4"/>
  <c r="Y124" i="4"/>
  <c r="T124" i="4"/>
  <c r="AB123" i="4"/>
  <c r="AA123" i="4"/>
  <c r="Z123" i="4"/>
  <c r="Y123" i="4"/>
  <c r="T123" i="4"/>
  <c r="AA122" i="4"/>
  <c r="Z122" i="4"/>
  <c r="Y122" i="4"/>
  <c r="AB122" i="4" s="1"/>
  <c r="X122" i="4"/>
  <c r="U122" i="4"/>
  <c r="V122" i="4" s="1"/>
  <c r="W122" i="4" s="1"/>
  <c r="T122" i="4"/>
  <c r="AA121" i="4"/>
  <c r="Z121" i="4"/>
  <c r="Y121" i="4"/>
  <c r="AB121" i="4" s="1"/>
  <c r="T121" i="4"/>
  <c r="AA119" i="4"/>
  <c r="Z119" i="4"/>
  <c r="Y119" i="4"/>
  <c r="T119" i="4"/>
  <c r="AA118" i="4"/>
  <c r="AB118" i="4" s="1"/>
  <c r="Z118" i="4"/>
  <c r="Y118" i="4"/>
  <c r="T118" i="4"/>
  <c r="AB117" i="4"/>
  <c r="AA117" i="4"/>
  <c r="Z117" i="4"/>
  <c r="Y117" i="4"/>
  <c r="T117" i="4"/>
  <c r="U117" i="4" s="1"/>
  <c r="V117" i="4" s="1"/>
  <c r="W117" i="4" s="1"/>
  <c r="X117" i="4" s="1"/>
  <c r="AA116" i="4"/>
  <c r="Z116" i="4"/>
  <c r="AB116" i="4" s="1"/>
  <c r="U116" i="4" s="1"/>
  <c r="V116" i="4" s="1"/>
  <c r="W116" i="4" s="1"/>
  <c r="X116" i="4" s="1"/>
  <c r="Y116" i="4"/>
  <c r="T116" i="4"/>
  <c r="AA115" i="4"/>
  <c r="Z115" i="4"/>
  <c r="Y115" i="4"/>
  <c r="AB115" i="4" s="1"/>
  <c r="U115" i="4" s="1"/>
  <c r="V115" i="4" s="1"/>
  <c r="W115" i="4" s="1"/>
  <c r="X115" i="4" s="1"/>
  <c r="T115" i="4"/>
  <c r="AA114" i="4"/>
  <c r="Z114" i="4"/>
  <c r="AB114" i="4" s="1"/>
  <c r="Y114" i="4"/>
  <c r="T114" i="4"/>
  <c r="AA113" i="4"/>
  <c r="Z113" i="4"/>
  <c r="Y113" i="4"/>
  <c r="T113" i="4"/>
  <c r="AA112" i="4"/>
  <c r="Z112" i="4"/>
  <c r="AB112" i="4" s="1"/>
  <c r="Y112" i="4"/>
  <c r="T112" i="4"/>
  <c r="AA110" i="4"/>
  <c r="Z110" i="4"/>
  <c r="AB110" i="4" s="1"/>
  <c r="Y110" i="4"/>
  <c r="T110" i="4"/>
  <c r="U110" i="4" s="1"/>
  <c r="V110" i="4" s="1"/>
  <c r="W110" i="4" s="1"/>
  <c r="X110" i="4" s="1"/>
  <c r="AB109" i="4"/>
  <c r="AA109" i="4"/>
  <c r="Z109" i="4"/>
  <c r="Y109" i="4"/>
  <c r="T109" i="4"/>
  <c r="U109" i="4" s="1"/>
  <c r="V109" i="4" s="1"/>
  <c r="W109" i="4" s="1"/>
  <c r="X109" i="4" s="1"/>
  <c r="AB108" i="4"/>
  <c r="AA108" i="4"/>
  <c r="Z108" i="4"/>
  <c r="Y108" i="4"/>
  <c r="T108" i="4"/>
  <c r="U108" i="4" s="1"/>
  <c r="V108" i="4" s="1"/>
  <c r="W108" i="4" s="1"/>
  <c r="X108" i="4" s="1"/>
  <c r="AA107" i="4"/>
  <c r="Z107" i="4"/>
  <c r="AB107" i="4" s="1"/>
  <c r="U107" i="4" s="1"/>
  <c r="V107" i="4" s="1"/>
  <c r="W107" i="4" s="1"/>
  <c r="X107" i="4" s="1"/>
  <c r="Y107" i="4"/>
  <c r="T107" i="4"/>
  <c r="AA106" i="4"/>
  <c r="Z106" i="4"/>
  <c r="Y106" i="4"/>
  <c r="AB106" i="4" s="1"/>
  <c r="U106" i="4" s="1"/>
  <c r="V106" i="4" s="1"/>
  <c r="W106" i="4" s="1"/>
  <c r="X106" i="4" s="1"/>
  <c r="T106" i="4"/>
  <c r="AA105" i="4"/>
  <c r="Z105" i="4"/>
  <c r="Y105" i="4"/>
  <c r="AB105" i="4" s="1"/>
  <c r="T105" i="4"/>
  <c r="AA104" i="4"/>
  <c r="Z104" i="4"/>
  <c r="Y104" i="4"/>
  <c r="AB104" i="4" s="1"/>
  <c r="U104" i="4"/>
  <c r="V104" i="4" s="1"/>
  <c r="W104" i="4" s="1"/>
  <c r="X104" i="4" s="1"/>
  <c r="T104" i="4"/>
  <c r="AB103" i="4"/>
  <c r="AA103" i="4"/>
  <c r="Z103" i="4"/>
  <c r="Y103" i="4"/>
  <c r="T103" i="4"/>
  <c r="AB101" i="4"/>
  <c r="AA101" i="4"/>
  <c r="Z101" i="4"/>
  <c r="Y101" i="4"/>
  <c r="T101" i="4"/>
  <c r="U101" i="4" s="1"/>
  <c r="V101" i="4" s="1"/>
  <c r="W101" i="4" s="1"/>
  <c r="X101" i="4" s="1"/>
  <c r="AA100" i="4"/>
  <c r="AB100" i="4" s="1"/>
  <c r="Z100" i="4"/>
  <c r="Y100" i="4"/>
  <c r="T100" i="4"/>
  <c r="U100" i="4" s="1"/>
  <c r="V100" i="4" s="1"/>
  <c r="W100" i="4" s="1"/>
  <c r="X100" i="4" s="1"/>
  <c r="AA99" i="4"/>
  <c r="Z99" i="4"/>
  <c r="Y99" i="4"/>
  <c r="AB99" i="4" s="1"/>
  <c r="T99" i="4"/>
  <c r="U99" i="4" s="1"/>
  <c r="V99" i="4" s="1"/>
  <c r="W99" i="4" s="1"/>
  <c r="X99" i="4" s="1"/>
  <c r="AA98" i="4"/>
  <c r="Z98" i="4"/>
  <c r="AB98" i="4" s="1"/>
  <c r="U98" i="4" s="1"/>
  <c r="V98" i="4" s="1"/>
  <c r="W98" i="4" s="1"/>
  <c r="X98" i="4" s="1"/>
  <c r="Y98" i="4"/>
  <c r="T98" i="4"/>
  <c r="AA97" i="4"/>
  <c r="Z97" i="4"/>
  <c r="Y97" i="4"/>
  <c r="AB97" i="4" s="1"/>
  <c r="U97" i="4" s="1"/>
  <c r="V97" i="4" s="1"/>
  <c r="W97" i="4" s="1"/>
  <c r="X97" i="4" s="1"/>
  <c r="T97" i="4"/>
  <c r="AA96" i="4"/>
  <c r="Z96" i="4"/>
  <c r="AB96" i="4" s="1"/>
  <c r="Y96" i="4"/>
  <c r="T96" i="4"/>
  <c r="AA95" i="4"/>
  <c r="Z95" i="4"/>
  <c r="Y95" i="4"/>
  <c r="T95" i="4"/>
  <c r="AB94" i="4"/>
  <c r="AA94" i="4"/>
  <c r="Z94" i="4"/>
  <c r="Y94" i="4"/>
  <c r="T94" i="4"/>
  <c r="U94" i="4" s="1"/>
  <c r="V94" i="4" s="1"/>
  <c r="W94" i="4" s="1"/>
  <c r="X94" i="4" s="1"/>
  <c r="AA92" i="4"/>
  <c r="Z92" i="4"/>
  <c r="AB92" i="4" s="1"/>
  <c r="U92" i="4" s="1"/>
  <c r="V92" i="4" s="1"/>
  <c r="W92" i="4" s="1"/>
  <c r="X92" i="4" s="1"/>
  <c r="Y92" i="4"/>
  <c r="T92" i="4"/>
  <c r="AB91" i="4"/>
  <c r="U91" i="4" s="1"/>
  <c r="V91" i="4" s="1"/>
  <c r="W91" i="4" s="1"/>
  <c r="X91" i="4" s="1"/>
  <c r="AA91" i="4"/>
  <c r="Z91" i="4"/>
  <c r="Y91" i="4"/>
  <c r="T91" i="4"/>
  <c r="AB90" i="4"/>
  <c r="U90" i="4" s="1"/>
  <c r="V90" i="4" s="1"/>
  <c r="W90" i="4" s="1"/>
  <c r="X90" i="4" s="1"/>
  <c r="AA90" i="4"/>
  <c r="Z90" i="4"/>
  <c r="Y90" i="4"/>
  <c r="T90" i="4"/>
  <c r="AA89" i="4"/>
  <c r="Z89" i="4"/>
  <c r="AB89" i="4" s="1"/>
  <c r="Y89" i="4"/>
  <c r="U89" i="4"/>
  <c r="V89" i="4" s="1"/>
  <c r="W89" i="4" s="1"/>
  <c r="X89" i="4" s="1"/>
  <c r="T89" i="4"/>
  <c r="AA88" i="4"/>
  <c r="Z88" i="4"/>
  <c r="Y88" i="4"/>
  <c r="T88" i="4"/>
  <c r="AB87" i="4"/>
  <c r="AA87" i="4"/>
  <c r="Z87" i="4"/>
  <c r="Y87" i="4"/>
  <c r="T87" i="4"/>
  <c r="AA86" i="4"/>
  <c r="Z86" i="4"/>
  <c r="Y86" i="4"/>
  <c r="T86" i="4"/>
  <c r="AA85" i="4"/>
  <c r="Z85" i="4"/>
  <c r="Y85" i="4"/>
  <c r="AB85" i="4" s="1"/>
  <c r="T85" i="4"/>
  <c r="AA83" i="4"/>
  <c r="Z83" i="4"/>
  <c r="AB83" i="4" s="1"/>
  <c r="Y83" i="4"/>
  <c r="T83" i="4"/>
  <c r="U83" i="4" s="1"/>
  <c r="V83" i="4" s="1"/>
  <c r="W83" i="4" s="1"/>
  <c r="X83" i="4" s="1"/>
  <c r="AA82" i="4"/>
  <c r="Z82" i="4"/>
  <c r="Y82" i="4"/>
  <c r="AB82" i="4" s="1"/>
  <c r="U82" i="4" s="1"/>
  <c r="V82" i="4" s="1"/>
  <c r="W82" i="4" s="1"/>
  <c r="X82" i="4" s="1"/>
  <c r="T82" i="4"/>
  <c r="AB81" i="4"/>
  <c r="AA81" i="4"/>
  <c r="Z81" i="4"/>
  <c r="Y81" i="4"/>
  <c r="T81" i="4"/>
  <c r="U81" i="4" s="1"/>
  <c r="V81" i="4" s="1"/>
  <c r="W81" i="4" s="1"/>
  <c r="X81" i="4" s="1"/>
  <c r="AA80" i="4"/>
  <c r="Z80" i="4"/>
  <c r="AB80" i="4" s="1"/>
  <c r="U80" i="4" s="1"/>
  <c r="V80" i="4" s="1"/>
  <c r="W80" i="4" s="1"/>
  <c r="X80" i="4" s="1"/>
  <c r="Y80" i="4"/>
  <c r="T80" i="4"/>
  <c r="AB79" i="4"/>
  <c r="AA79" i="4"/>
  <c r="Z79" i="4"/>
  <c r="Y79" i="4"/>
  <c r="T79" i="4"/>
  <c r="U79" i="4" s="1"/>
  <c r="V79" i="4" s="1"/>
  <c r="W79" i="4" s="1"/>
  <c r="X79" i="4" s="1"/>
  <c r="AB78" i="4"/>
  <c r="AA78" i="4"/>
  <c r="Z78" i="4"/>
  <c r="Y78" i="4"/>
  <c r="U78" i="4"/>
  <c r="V78" i="4" s="1"/>
  <c r="W78" i="4" s="1"/>
  <c r="X78" i="4" s="1"/>
  <c r="T78" i="4"/>
  <c r="AA76" i="4"/>
  <c r="Z76" i="4"/>
  <c r="Y76" i="4"/>
  <c r="AB76" i="4" s="1"/>
  <c r="U76" i="4" s="1"/>
  <c r="V76" i="4" s="1"/>
  <c r="W76" i="4" s="1"/>
  <c r="X76" i="4" s="1"/>
  <c r="T76" i="4"/>
  <c r="AA75" i="4"/>
  <c r="Z75" i="4"/>
  <c r="Y75" i="4"/>
  <c r="AB75" i="4" s="1"/>
  <c r="T75" i="4"/>
  <c r="U75" i="4" s="1"/>
  <c r="V75" i="4" s="1"/>
  <c r="W75" i="4" s="1"/>
  <c r="X75" i="4" s="1"/>
  <c r="AA74" i="4"/>
  <c r="Z74" i="4"/>
  <c r="AB74" i="4" s="1"/>
  <c r="Y74" i="4"/>
  <c r="T74" i="4"/>
  <c r="AA73" i="4"/>
  <c r="Z73" i="4"/>
  <c r="Y73" i="4"/>
  <c r="AB73" i="4" s="1"/>
  <c r="U73" i="4" s="1"/>
  <c r="V73" i="4" s="1"/>
  <c r="W73" i="4" s="1"/>
  <c r="X73" i="4" s="1"/>
  <c r="T73" i="4"/>
  <c r="AB72" i="4"/>
  <c r="AA72" i="4"/>
  <c r="Z72" i="4"/>
  <c r="Y72" i="4"/>
  <c r="T72" i="4"/>
  <c r="U72" i="4" s="1"/>
  <c r="V72" i="4" s="1"/>
  <c r="W72" i="4" s="1"/>
  <c r="X72" i="4" s="1"/>
  <c r="AA71" i="4"/>
  <c r="Z71" i="4"/>
  <c r="AB71" i="4" s="1"/>
  <c r="U71" i="4" s="1"/>
  <c r="V71" i="4" s="1"/>
  <c r="W71" i="4" s="1"/>
  <c r="X71" i="4" s="1"/>
  <c r="Y71" i="4"/>
  <c r="T71" i="4"/>
  <c r="AB69" i="4"/>
  <c r="AA69" i="4"/>
  <c r="Z69" i="4"/>
  <c r="Y69" i="4"/>
  <c r="T69" i="4"/>
  <c r="U69" i="4" s="1"/>
  <c r="V69" i="4" s="1"/>
  <c r="W69" i="4" s="1"/>
  <c r="X69" i="4" s="1"/>
  <c r="AB68" i="4"/>
  <c r="AA68" i="4"/>
  <c r="Z68" i="4"/>
  <c r="Y68" i="4"/>
  <c r="T68" i="4"/>
  <c r="U68" i="4" s="1"/>
  <c r="V68" i="4" s="1"/>
  <c r="W68" i="4" s="1"/>
  <c r="X68" i="4" s="1"/>
  <c r="AA67" i="4"/>
  <c r="Z67" i="4"/>
  <c r="Y67" i="4"/>
  <c r="AB67" i="4" s="1"/>
  <c r="U67" i="4" s="1"/>
  <c r="V67" i="4" s="1"/>
  <c r="W67" i="4" s="1"/>
  <c r="X67" i="4" s="1"/>
  <c r="T67" i="4"/>
  <c r="AA66" i="4"/>
  <c r="Z66" i="4"/>
  <c r="Y66" i="4"/>
  <c r="AB66" i="4" s="1"/>
  <c r="T66" i="4"/>
  <c r="U66" i="4" s="1"/>
  <c r="V66" i="4" s="1"/>
  <c r="W66" i="4" s="1"/>
  <c r="X66" i="4" s="1"/>
  <c r="AA65" i="4"/>
  <c r="Z65" i="4"/>
  <c r="AB65" i="4" s="1"/>
  <c r="Y65" i="4"/>
  <c r="T65" i="4"/>
  <c r="U65" i="4" s="1"/>
  <c r="V65" i="4" s="1"/>
  <c r="W65" i="4" s="1"/>
  <c r="X65" i="4" s="1"/>
  <c r="AA64" i="4"/>
  <c r="Z64" i="4"/>
  <c r="Y64" i="4"/>
  <c r="AB64" i="4" s="1"/>
  <c r="U64" i="4" s="1"/>
  <c r="V64" i="4" s="1"/>
  <c r="W64" i="4" s="1"/>
  <c r="X64" i="4" s="1"/>
  <c r="T64" i="4"/>
  <c r="AB63" i="4"/>
  <c r="AA63" i="4"/>
  <c r="Z63" i="4"/>
  <c r="Y63" i="4"/>
  <c r="T63" i="4"/>
  <c r="U63" i="4" s="1"/>
  <c r="V63" i="4" s="1"/>
  <c r="W63" i="4" s="1"/>
  <c r="X63" i="4" s="1"/>
  <c r="AA61" i="4"/>
  <c r="Z61" i="4"/>
  <c r="AB61" i="4" s="1"/>
  <c r="U61" i="4" s="1"/>
  <c r="V61" i="4" s="1"/>
  <c r="W61" i="4" s="1"/>
  <c r="X61" i="4" s="1"/>
  <c r="Y61" i="4"/>
  <c r="T61" i="4"/>
  <c r="AA60" i="4"/>
  <c r="AB60" i="4" s="1"/>
  <c r="Z60" i="4"/>
  <c r="Y60" i="4"/>
  <c r="T60" i="4"/>
  <c r="U60" i="4" s="1"/>
  <c r="V60" i="4" s="1"/>
  <c r="W60" i="4" s="1"/>
  <c r="X60" i="4" s="1"/>
  <c r="AB59" i="4"/>
  <c r="AA59" i="4"/>
  <c r="Z59" i="4"/>
  <c r="Y59" i="4"/>
  <c r="T59" i="4"/>
  <c r="U59" i="4" s="1"/>
  <c r="V59" i="4" s="1"/>
  <c r="W59" i="4" s="1"/>
  <c r="X59" i="4" s="1"/>
  <c r="AA58" i="4"/>
  <c r="Z58" i="4"/>
  <c r="Y58" i="4"/>
  <c r="AB58" i="4" s="1"/>
  <c r="U58" i="4" s="1"/>
  <c r="V58" i="4" s="1"/>
  <c r="W58" i="4" s="1"/>
  <c r="X58" i="4" s="1"/>
  <c r="T58" i="4"/>
  <c r="AA57" i="4"/>
  <c r="Z57" i="4"/>
  <c r="Y57" i="4"/>
  <c r="AB57" i="4" s="1"/>
  <c r="T57" i="4"/>
  <c r="U57" i="4" s="1"/>
  <c r="V57" i="4" s="1"/>
  <c r="W57" i="4" s="1"/>
  <c r="X57" i="4" s="1"/>
  <c r="AA56" i="4"/>
  <c r="Z56" i="4"/>
  <c r="AB56" i="4" s="1"/>
  <c r="Y56" i="4"/>
  <c r="T56" i="4"/>
  <c r="AA55" i="4"/>
  <c r="Z55" i="4"/>
  <c r="Y55" i="4"/>
  <c r="AB55" i="4" s="1"/>
  <c r="U55" i="4" s="1"/>
  <c r="V55" i="4" s="1"/>
  <c r="W55" i="4" s="1"/>
  <c r="X55" i="4" s="1"/>
  <c r="T55" i="4"/>
  <c r="AB53" i="4"/>
  <c r="AA53" i="4"/>
  <c r="Z53" i="4"/>
  <c r="Y53" i="4"/>
  <c r="T53" i="4"/>
  <c r="U53" i="4" s="1"/>
  <c r="V53" i="4" s="1"/>
  <c r="W53" i="4" s="1"/>
  <c r="X53" i="4" s="1"/>
  <c r="AA52" i="4"/>
  <c r="Z52" i="4"/>
  <c r="AB52" i="4" s="1"/>
  <c r="U52" i="4" s="1"/>
  <c r="V52" i="4" s="1"/>
  <c r="W52" i="4" s="1"/>
  <c r="X52" i="4" s="1"/>
  <c r="Y52" i="4"/>
  <c r="T52" i="4"/>
  <c r="AA51" i="4"/>
  <c r="AB51" i="4" s="1"/>
  <c r="Z51" i="4"/>
  <c r="Y51" i="4"/>
  <c r="T51" i="4"/>
  <c r="U51" i="4" s="1"/>
  <c r="V51" i="4" s="1"/>
  <c r="W51" i="4" s="1"/>
  <c r="X51" i="4" s="1"/>
  <c r="AB50" i="4"/>
  <c r="AA50" i="4"/>
  <c r="Z50" i="4"/>
  <c r="Y50" i="4"/>
  <c r="T50" i="4"/>
  <c r="U50" i="4" s="1"/>
  <c r="V50" i="4" s="1"/>
  <c r="W50" i="4" s="1"/>
  <c r="X50" i="4" s="1"/>
  <c r="AA49" i="4"/>
  <c r="Z49" i="4"/>
  <c r="Y49" i="4"/>
  <c r="AB49" i="4" s="1"/>
  <c r="U49" i="4" s="1"/>
  <c r="V49" i="4" s="1"/>
  <c r="W49" i="4" s="1"/>
  <c r="X49" i="4" s="1"/>
  <c r="T49" i="4"/>
  <c r="AA48" i="4"/>
  <c r="Z48" i="4"/>
  <c r="Y48" i="4"/>
  <c r="AB48" i="4" s="1"/>
  <c r="T48" i="4"/>
  <c r="AA47" i="4"/>
  <c r="Z47" i="4"/>
  <c r="AB47" i="4" s="1"/>
  <c r="Y47" i="4"/>
  <c r="T47" i="4"/>
  <c r="U47" i="4" s="1"/>
  <c r="V47" i="4" s="1"/>
  <c r="W47" i="4" s="1"/>
  <c r="X47" i="4" s="1"/>
  <c r="AA45" i="4"/>
  <c r="Z45" i="4"/>
  <c r="Y45" i="4"/>
  <c r="AB45" i="4" s="1"/>
  <c r="U45" i="4" s="1"/>
  <c r="V45" i="4" s="1"/>
  <c r="W45" i="4" s="1"/>
  <c r="X45" i="4" s="1"/>
  <c r="T45" i="4"/>
  <c r="AB44" i="4"/>
  <c r="AA44" i="4"/>
  <c r="Z44" i="4"/>
  <c r="Y44" i="4"/>
  <c r="T44" i="4"/>
  <c r="U44" i="4" s="1"/>
  <c r="V44" i="4" s="1"/>
  <c r="W44" i="4" s="1"/>
  <c r="X44" i="4" s="1"/>
  <c r="AA43" i="4"/>
  <c r="Z43" i="4"/>
  <c r="AB43" i="4" s="1"/>
  <c r="U43" i="4" s="1"/>
  <c r="V43" i="4" s="1"/>
  <c r="W43" i="4" s="1"/>
  <c r="X43" i="4" s="1"/>
  <c r="Y43" i="4"/>
  <c r="T43" i="4"/>
  <c r="AA42" i="4"/>
  <c r="AB42" i="4" s="1"/>
  <c r="Z42" i="4"/>
  <c r="Y42" i="4"/>
  <c r="T42" i="4"/>
  <c r="AB41" i="4"/>
  <c r="AA41" i="4"/>
  <c r="Z41" i="4"/>
  <c r="Y41" i="4"/>
  <c r="T41" i="4"/>
  <c r="U41" i="4" s="1"/>
  <c r="V41" i="4" s="1"/>
  <c r="W41" i="4" s="1"/>
  <c r="X41" i="4" s="1"/>
  <c r="AA40" i="4"/>
  <c r="Z40" i="4"/>
  <c r="Y40" i="4"/>
  <c r="AB40" i="4" s="1"/>
  <c r="U40" i="4" s="1"/>
  <c r="V40" i="4" s="1"/>
  <c r="W40" i="4" s="1"/>
  <c r="X40" i="4" s="1"/>
  <c r="T40" i="4"/>
  <c r="AA39" i="4"/>
  <c r="Z39" i="4"/>
  <c r="Y39" i="4"/>
  <c r="AB39" i="4" s="1"/>
  <c r="T39" i="4"/>
  <c r="AA37" i="4"/>
  <c r="Z37" i="4"/>
  <c r="AB37" i="4" s="1"/>
  <c r="Y37" i="4"/>
  <c r="T37" i="4"/>
  <c r="AA36" i="4"/>
  <c r="Z36" i="4"/>
  <c r="Y36" i="4"/>
  <c r="AB36" i="4" s="1"/>
  <c r="U36" i="4" s="1"/>
  <c r="V36" i="4" s="1"/>
  <c r="W36" i="4" s="1"/>
  <c r="X36" i="4" s="1"/>
  <c r="T36" i="4"/>
  <c r="AB35" i="4"/>
  <c r="AA35" i="4"/>
  <c r="Z35" i="4"/>
  <c r="Y35" i="4"/>
  <c r="T35" i="4"/>
  <c r="U35" i="4" s="1"/>
  <c r="V35" i="4" s="1"/>
  <c r="W35" i="4" s="1"/>
  <c r="X35" i="4" s="1"/>
  <c r="AA34" i="4"/>
  <c r="Z34" i="4"/>
  <c r="AB34" i="4" s="1"/>
  <c r="U34" i="4" s="1"/>
  <c r="V34" i="4" s="1"/>
  <c r="W34" i="4" s="1"/>
  <c r="X34" i="4" s="1"/>
  <c r="Y34" i="4"/>
  <c r="T34" i="4"/>
  <c r="AA33" i="4"/>
  <c r="AB33" i="4" s="1"/>
  <c r="Z33" i="4"/>
  <c r="Y33" i="4"/>
  <c r="T33" i="4"/>
  <c r="AB32" i="4"/>
  <c r="AA32" i="4"/>
  <c r="Z32" i="4"/>
  <c r="Y32" i="4"/>
  <c r="T32" i="4"/>
  <c r="U32" i="4" s="1"/>
  <c r="V32" i="4" s="1"/>
  <c r="W32" i="4" s="1"/>
  <c r="X32" i="4" s="1"/>
  <c r="AA31" i="4"/>
  <c r="Z31" i="4"/>
  <c r="Y31" i="4"/>
  <c r="AB31" i="4" s="1"/>
  <c r="U31" i="4" s="1"/>
  <c r="V31" i="4" s="1"/>
  <c r="W31" i="4" s="1"/>
  <c r="X31" i="4" s="1"/>
  <c r="T31" i="4"/>
  <c r="AA29" i="4"/>
  <c r="Z29" i="4"/>
  <c r="Y29" i="4"/>
  <c r="AB29" i="4" s="1"/>
  <c r="T29" i="4"/>
  <c r="U29" i="4" s="1"/>
  <c r="V29" i="4" s="1"/>
  <c r="W29" i="4" s="1"/>
  <c r="X29" i="4" s="1"/>
  <c r="AA28" i="4"/>
  <c r="Z28" i="4"/>
  <c r="AB28" i="4" s="1"/>
  <c r="Y28" i="4"/>
  <c r="T28" i="4"/>
  <c r="U28" i="4" s="1"/>
  <c r="V28" i="4" s="1"/>
  <c r="W28" i="4" s="1"/>
  <c r="X28" i="4" s="1"/>
  <c r="AA27" i="4"/>
  <c r="Z27" i="4"/>
  <c r="Y27" i="4"/>
  <c r="AB27" i="4" s="1"/>
  <c r="U27" i="4" s="1"/>
  <c r="V27" i="4" s="1"/>
  <c r="W27" i="4" s="1"/>
  <c r="X27" i="4" s="1"/>
  <c r="T27" i="4"/>
  <c r="AB26" i="4"/>
  <c r="AA26" i="4"/>
  <c r="Z26" i="4"/>
  <c r="Y26" i="4"/>
  <c r="T26" i="4"/>
  <c r="U26" i="4" s="1"/>
  <c r="V26" i="4" s="1"/>
  <c r="W26" i="4" s="1"/>
  <c r="X26" i="4" s="1"/>
  <c r="AA25" i="4"/>
  <c r="Z25" i="4"/>
  <c r="AB25" i="4" s="1"/>
  <c r="U25" i="4" s="1"/>
  <c r="V25" i="4" s="1"/>
  <c r="W25" i="4" s="1"/>
  <c r="X25" i="4" s="1"/>
  <c r="Y25" i="4"/>
  <c r="T25" i="4"/>
  <c r="AA24" i="4"/>
  <c r="AB24" i="4" s="1"/>
  <c r="Z24" i="4"/>
  <c r="Y24" i="4"/>
  <c r="T24" i="4"/>
  <c r="U24" i="4" s="1"/>
  <c r="V24" i="4" s="1"/>
  <c r="W24" i="4" s="1"/>
  <c r="X24" i="4" s="1"/>
  <c r="AB23" i="4"/>
  <c r="AA23" i="4"/>
  <c r="Z23" i="4"/>
  <c r="Y23" i="4"/>
  <c r="T23" i="4"/>
  <c r="U23" i="4" s="1"/>
  <c r="V23" i="4" s="1"/>
  <c r="W23" i="4" s="1"/>
  <c r="X23" i="4" s="1"/>
  <c r="AA16" i="4"/>
  <c r="Z16" i="4"/>
  <c r="Y16" i="4"/>
  <c r="AB16" i="4" s="1"/>
  <c r="U16" i="4" s="1"/>
  <c r="V16" i="4" s="1"/>
  <c r="W16" i="4" s="1"/>
  <c r="X16" i="4" s="1"/>
  <c r="T16" i="4"/>
  <c r="AA15" i="4"/>
  <c r="Z15" i="4"/>
  <c r="Y15" i="4"/>
  <c r="AB15" i="4" s="1"/>
  <c r="T15" i="4"/>
  <c r="U15" i="4" s="1"/>
  <c r="V15" i="4" s="1"/>
  <c r="W15" i="4" s="1"/>
  <c r="X15" i="4" s="1"/>
  <c r="AB500" i="3" l="1"/>
  <c r="AB508" i="3"/>
  <c r="U508" i="3" s="1"/>
  <c r="U507" i="3" s="1"/>
  <c r="V507" i="3" s="1"/>
  <c r="W507" i="3" s="1"/>
  <c r="X507" i="3" s="1"/>
  <c r="AB507" i="3"/>
  <c r="AB501" i="3"/>
  <c r="U501" i="3"/>
  <c r="U500" i="3" s="1"/>
  <c r="V500" i="3" s="1"/>
  <c r="W500" i="3" s="1"/>
  <c r="X500" i="3" s="1"/>
  <c r="T500" i="3"/>
  <c r="U48" i="4"/>
  <c r="V48" i="4" s="1"/>
  <c r="W48" i="4" s="1"/>
  <c r="X48" i="4" s="1"/>
  <c r="U33" i="4"/>
  <c r="V33" i="4" s="1"/>
  <c r="W33" i="4" s="1"/>
  <c r="X33" i="4" s="1"/>
  <c r="U37" i="4"/>
  <c r="V37" i="4" s="1"/>
  <c r="W37" i="4" s="1"/>
  <c r="X37" i="4" s="1"/>
  <c r="U42" i="4"/>
  <c r="V42" i="4" s="1"/>
  <c r="W42" i="4" s="1"/>
  <c r="X42" i="4" s="1"/>
  <c r="U74" i="4"/>
  <c r="V74" i="4" s="1"/>
  <c r="W74" i="4" s="1"/>
  <c r="X74" i="4" s="1"/>
  <c r="U39" i="4"/>
  <c r="V39" i="4" s="1"/>
  <c r="W39" i="4" s="1"/>
  <c r="X39" i="4" s="1"/>
  <c r="X12" i="4" s="1"/>
  <c r="U56" i="4"/>
  <c r="V56" i="4" s="1"/>
  <c r="W56" i="4" s="1"/>
  <c r="X56" i="4" s="1"/>
  <c r="U87" i="4"/>
  <c r="V87" i="4" s="1"/>
  <c r="W87" i="4" s="1"/>
  <c r="X87" i="4" s="1"/>
  <c r="AB95" i="4"/>
  <c r="U95" i="4" s="1"/>
  <c r="V95" i="4" s="1"/>
  <c r="W95" i="4" s="1"/>
  <c r="X95" i="4" s="1"/>
  <c r="U103" i="4"/>
  <c r="V103" i="4" s="1"/>
  <c r="W103" i="4" s="1"/>
  <c r="X103" i="4" s="1"/>
  <c r="U118" i="4"/>
  <c r="V118" i="4" s="1"/>
  <c r="W118" i="4" s="1"/>
  <c r="X118" i="4" s="1"/>
  <c r="U136" i="4"/>
  <c r="V136" i="4" s="1"/>
  <c r="W136" i="4" s="1"/>
  <c r="X136" i="4" s="1"/>
  <c r="U144" i="4"/>
  <c r="V144" i="4" s="1"/>
  <c r="W144" i="4" s="1"/>
  <c r="X144" i="4" s="1"/>
  <c r="U158" i="4"/>
  <c r="V158" i="4" s="1"/>
  <c r="W158" i="4" s="1"/>
  <c r="X158" i="4" s="1"/>
  <c r="U189" i="4"/>
  <c r="V189" i="4" s="1"/>
  <c r="W189" i="4" s="1"/>
  <c r="X189" i="4" s="1"/>
  <c r="U199" i="4"/>
  <c r="V199" i="4" s="1"/>
  <c r="W199" i="4" s="1"/>
  <c r="X199" i="4" s="1"/>
  <c r="U234" i="4"/>
  <c r="V234" i="4" s="1"/>
  <c r="W234" i="4" s="1"/>
  <c r="X234" i="4" s="1"/>
  <c r="U286" i="4"/>
  <c r="V286" i="4" s="1"/>
  <c r="W286" i="4" s="1"/>
  <c r="X286" i="4" s="1"/>
  <c r="U112" i="4"/>
  <c r="V112" i="4" s="1"/>
  <c r="W112" i="4" s="1"/>
  <c r="X112" i="4" s="1"/>
  <c r="U123" i="4"/>
  <c r="V123" i="4" s="1"/>
  <c r="W123" i="4" s="1"/>
  <c r="X123" i="4" s="1"/>
  <c r="U150" i="4"/>
  <c r="V150" i="4" s="1"/>
  <c r="W150" i="4" s="1"/>
  <c r="X150" i="4" s="1"/>
  <c r="U226" i="4"/>
  <c r="V226" i="4" s="1"/>
  <c r="W226" i="4" s="1"/>
  <c r="X226" i="4" s="1"/>
  <c r="U85" i="4"/>
  <c r="V85" i="4" s="1"/>
  <c r="W85" i="4" s="1"/>
  <c r="X85" i="4" s="1"/>
  <c r="AB113" i="4"/>
  <c r="U113" i="4" s="1"/>
  <c r="V113" i="4" s="1"/>
  <c r="W113" i="4" s="1"/>
  <c r="X113" i="4" s="1"/>
  <c r="U146" i="4"/>
  <c r="U145" i="4" s="1"/>
  <c r="V145" i="4" s="1"/>
  <c r="W145" i="4" s="1"/>
  <c r="X145" i="4" s="1"/>
  <c r="T145" i="4"/>
  <c r="U181" i="4"/>
  <c r="V181" i="4" s="1"/>
  <c r="W181" i="4" s="1"/>
  <c r="X181" i="4" s="1"/>
  <c r="U292" i="4"/>
  <c r="V292" i="4" s="1"/>
  <c r="W292" i="4" s="1"/>
  <c r="X292" i="4" s="1"/>
  <c r="U96" i="4"/>
  <c r="V96" i="4" s="1"/>
  <c r="W96" i="4" s="1"/>
  <c r="X96" i="4" s="1"/>
  <c r="AB119" i="4"/>
  <c r="U119" i="4" s="1"/>
  <c r="V119" i="4" s="1"/>
  <c r="W119" i="4" s="1"/>
  <c r="X119" i="4" s="1"/>
  <c r="AB124" i="4"/>
  <c r="U124" i="4" s="1"/>
  <c r="V124" i="4" s="1"/>
  <c r="W124" i="4" s="1"/>
  <c r="X124" i="4" s="1"/>
  <c r="U126" i="4"/>
  <c r="V126" i="4" s="1"/>
  <c r="W126" i="4" s="1"/>
  <c r="X126" i="4" s="1"/>
  <c r="AB139" i="4"/>
  <c r="U139" i="4" s="1"/>
  <c r="V139" i="4" s="1"/>
  <c r="W139" i="4" s="1"/>
  <c r="X139" i="4" s="1"/>
  <c r="U167" i="4"/>
  <c r="V167" i="4" s="1"/>
  <c r="W167" i="4" s="1"/>
  <c r="X167" i="4" s="1"/>
  <c r="AB177" i="4"/>
  <c r="U177" i="4" s="1"/>
  <c r="V177" i="4" s="1"/>
  <c r="W177" i="4" s="1"/>
  <c r="X177" i="4" s="1"/>
  <c r="AB179" i="4"/>
  <c r="AB245" i="4"/>
  <c r="U245" i="4" s="1"/>
  <c r="V245" i="4" s="1"/>
  <c r="W245" i="4" s="1"/>
  <c r="X245" i="4" s="1"/>
  <c r="U105" i="4"/>
  <c r="V105" i="4" s="1"/>
  <c r="W105" i="4" s="1"/>
  <c r="X105" i="4" s="1"/>
  <c r="U200" i="4"/>
  <c r="V200" i="4" s="1"/>
  <c r="W200" i="4" s="1"/>
  <c r="X200" i="4" s="1"/>
  <c r="AB86" i="4"/>
  <c r="U86" i="4" s="1"/>
  <c r="V86" i="4" s="1"/>
  <c r="W86" i="4" s="1"/>
  <c r="X86" i="4" s="1"/>
  <c r="AB88" i="4"/>
  <c r="U88" i="4" s="1"/>
  <c r="V88" i="4" s="1"/>
  <c r="W88" i="4" s="1"/>
  <c r="X88" i="4" s="1"/>
  <c r="U114" i="4"/>
  <c r="V114" i="4" s="1"/>
  <c r="W114" i="4" s="1"/>
  <c r="X114" i="4" s="1"/>
  <c r="U121" i="4"/>
  <c r="V121" i="4" s="1"/>
  <c r="W121" i="4" s="1"/>
  <c r="X121" i="4" s="1"/>
  <c r="AB135" i="4"/>
  <c r="U135" i="4" s="1"/>
  <c r="V135" i="4" s="1"/>
  <c r="W135" i="4" s="1"/>
  <c r="X135" i="4" s="1"/>
  <c r="U152" i="4"/>
  <c r="V152" i="4" s="1"/>
  <c r="W152" i="4" s="1"/>
  <c r="X152" i="4" s="1"/>
  <c r="U176" i="4"/>
  <c r="V176" i="4" s="1"/>
  <c r="W176" i="4" s="1"/>
  <c r="X176" i="4" s="1"/>
  <c r="U178" i="4"/>
  <c r="V178" i="4" s="1"/>
  <c r="W178" i="4" s="1"/>
  <c r="X178" i="4" s="1"/>
  <c r="U182" i="4"/>
  <c r="V182" i="4" s="1"/>
  <c r="W182" i="4" s="1"/>
  <c r="X182" i="4" s="1"/>
  <c r="U229" i="4"/>
  <c r="V229" i="4" s="1"/>
  <c r="W229" i="4" s="1"/>
  <c r="X229" i="4" s="1"/>
  <c r="AB205" i="4"/>
  <c r="U205" i="4" s="1"/>
  <c r="V205" i="4" s="1"/>
  <c r="W205" i="4" s="1"/>
  <c r="X205" i="4" s="1"/>
  <c r="AB215" i="4"/>
  <c r="U215" i="4" s="1"/>
  <c r="V215" i="4" s="1"/>
  <c r="W215" i="4" s="1"/>
  <c r="X215" i="4" s="1"/>
  <c r="U231" i="4"/>
  <c r="V231" i="4" s="1"/>
  <c r="W231" i="4" s="1"/>
  <c r="X231" i="4" s="1"/>
  <c r="U239" i="4"/>
  <c r="V239" i="4" s="1"/>
  <c r="W239" i="4" s="1"/>
  <c r="X239" i="4" s="1"/>
  <c r="U250" i="4"/>
  <c r="V250" i="4" s="1"/>
  <c r="W250" i="4" s="1"/>
  <c r="X250" i="4" s="1"/>
  <c r="U295" i="4"/>
  <c r="V295" i="4" s="1"/>
  <c r="W295" i="4" s="1"/>
  <c r="X295" i="4" s="1"/>
  <c r="U298" i="4"/>
  <c r="V298" i="4" s="1"/>
  <c r="W298" i="4" s="1"/>
  <c r="X298" i="4" s="1"/>
  <c r="U304" i="4"/>
  <c r="V304" i="4" s="1"/>
  <c r="W304" i="4" s="1"/>
  <c r="X304" i="4" s="1"/>
  <c r="AB355" i="4"/>
  <c r="U179" i="4"/>
  <c r="V179" i="4" s="1"/>
  <c r="W179" i="4" s="1"/>
  <c r="X179" i="4" s="1"/>
  <c r="U201" i="4"/>
  <c r="V201" i="4" s="1"/>
  <c r="W201" i="4" s="1"/>
  <c r="X201" i="4" s="1"/>
  <c r="AB194" i="4"/>
  <c r="U194" i="4" s="1"/>
  <c r="V194" i="4" s="1"/>
  <c r="W194" i="4" s="1"/>
  <c r="X194" i="4" s="1"/>
  <c r="U209" i="4"/>
  <c r="V209" i="4" s="1"/>
  <c r="W209" i="4" s="1"/>
  <c r="X209" i="4" s="1"/>
  <c r="AB223" i="4"/>
  <c r="U223" i="4" s="1"/>
  <c r="V223" i="4" s="1"/>
  <c r="W223" i="4" s="1"/>
  <c r="X223" i="4" s="1"/>
  <c r="U238" i="4"/>
  <c r="V238" i="4" s="1"/>
  <c r="W238" i="4" s="1"/>
  <c r="X238" i="4" s="1"/>
  <c r="U249" i="4"/>
  <c r="V249" i="4" s="1"/>
  <c r="W249" i="4" s="1"/>
  <c r="X249" i="4" s="1"/>
  <c r="U253" i="4"/>
  <c r="V253" i="4" s="1"/>
  <c r="W253" i="4" s="1"/>
  <c r="X253" i="4" s="1"/>
  <c r="U274" i="4"/>
  <c r="V274" i="4" s="1"/>
  <c r="W274" i="4" s="1"/>
  <c r="X274" i="4" s="1"/>
  <c r="U351" i="4"/>
  <c r="V351" i="4" s="1"/>
  <c r="W351" i="4" s="1"/>
  <c r="X351" i="4" s="1"/>
  <c r="AB202" i="4"/>
  <c r="U202" i="4" s="1"/>
  <c r="V202" i="4" s="1"/>
  <c r="W202" i="4" s="1"/>
  <c r="X202" i="4" s="1"/>
  <c r="U219" i="4"/>
  <c r="V219" i="4" s="1"/>
  <c r="W219" i="4" s="1"/>
  <c r="X219" i="4" s="1"/>
  <c r="AB232" i="4"/>
  <c r="U232" i="4" s="1"/>
  <c r="V232" i="4" s="1"/>
  <c r="W232" i="4" s="1"/>
  <c r="X232" i="4" s="1"/>
  <c r="AB239" i="4"/>
  <c r="AB246" i="4"/>
  <c r="U246" i="4" s="1"/>
  <c r="V246" i="4" s="1"/>
  <c r="W246" i="4" s="1"/>
  <c r="X246" i="4" s="1"/>
  <c r="U319" i="4"/>
  <c r="V319" i="4" s="1"/>
  <c r="W319" i="4" s="1"/>
  <c r="X319" i="4" s="1"/>
  <c r="U322" i="4"/>
  <c r="V322" i="4" s="1"/>
  <c r="W322" i="4" s="1"/>
  <c r="X322" i="4" s="1"/>
  <c r="U375" i="4"/>
  <c r="V375" i="4" s="1"/>
  <c r="W375" i="4" s="1"/>
  <c r="X375" i="4" s="1"/>
  <c r="U187" i="4"/>
  <c r="V187" i="4" s="1"/>
  <c r="W187" i="4" s="1"/>
  <c r="X187" i="4" s="1"/>
  <c r="U196" i="4"/>
  <c r="V196" i="4" s="1"/>
  <c r="W196" i="4" s="1"/>
  <c r="X196" i="4" s="1"/>
  <c r="U227" i="4"/>
  <c r="V227" i="4" s="1"/>
  <c r="W227" i="4" s="1"/>
  <c r="X227" i="4" s="1"/>
  <c r="U248" i="4"/>
  <c r="V248" i="4" s="1"/>
  <c r="W248" i="4" s="1"/>
  <c r="X248" i="4" s="1"/>
  <c r="U264" i="4"/>
  <c r="V264" i="4" s="1"/>
  <c r="W264" i="4" s="1"/>
  <c r="X264" i="4" s="1"/>
  <c r="U273" i="4"/>
  <c r="V273" i="4" s="1"/>
  <c r="W273" i="4" s="1"/>
  <c r="X273" i="4" s="1"/>
  <c r="U297" i="4"/>
  <c r="V297" i="4" s="1"/>
  <c r="W297" i="4" s="1"/>
  <c r="X297" i="4" s="1"/>
  <c r="U336" i="4"/>
  <c r="V336" i="4" s="1"/>
  <c r="W336" i="4" s="1"/>
  <c r="X336" i="4" s="1"/>
  <c r="U204" i="4"/>
  <c r="V204" i="4" s="1"/>
  <c r="W204" i="4" s="1"/>
  <c r="X204" i="4" s="1"/>
  <c r="AB220" i="4"/>
  <c r="U220" i="4" s="1"/>
  <c r="V220" i="4" s="1"/>
  <c r="W220" i="4" s="1"/>
  <c r="X220" i="4" s="1"/>
  <c r="U236" i="4"/>
  <c r="V236" i="4" s="1"/>
  <c r="W236" i="4" s="1"/>
  <c r="X236" i="4" s="1"/>
  <c r="AB297" i="4"/>
  <c r="AB300" i="4"/>
  <c r="AB180" i="4"/>
  <c r="U180" i="4" s="1"/>
  <c r="V180" i="4" s="1"/>
  <c r="W180" i="4" s="1"/>
  <c r="X180" i="4" s="1"/>
  <c r="AB198" i="4"/>
  <c r="U198" i="4" s="1"/>
  <c r="V198" i="4" s="1"/>
  <c r="W198" i="4" s="1"/>
  <c r="X198" i="4" s="1"/>
  <c r="U213" i="4"/>
  <c r="V213" i="4" s="1"/>
  <c r="W213" i="4" s="1"/>
  <c r="X213" i="4" s="1"/>
  <c r="AB228" i="4"/>
  <c r="U228" i="4" s="1"/>
  <c r="V228" i="4" s="1"/>
  <c r="W228" i="4" s="1"/>
  <c r="X228" i="4" s="1"/>
  <c r="U247" i="4"/>
  <c r="V247" i="4" s="1"/>
  <c r="W247" i="4" s="1"/>
  <c r="X247" i="4" s="1"/>
  <c r="AB294" i="4"/>
  <c r="U294" i="4" s="1"/>
  <c r="V294" i="4" s="1"/>
  <c r="W294" i="4" s="1"/>
  <c r="X294" i="4" s="1"/>
  <c r="U269" i="4"/>
  <c r="V269" i="4" s="1"/>
  <c r="W269" i="4" s="1"/>
  <c r="X269" i="4" s="1"/>
  <c r="AB280" i="4"/>
  <c r="U280" i="4" s="1"/>
  <c r="V280" i="4" s="1"/>
  <c r="W280" i="4" s="1"/>
  <c r="X280" i="4" s="1"/>
  <c r="U373" i="4"/>
  <c r="AB376" i="4"/>
  <c r="U376" i="4" s="1"/>
  <c r="V376" i="4" s="1"/>
  <c r="W376" i="4" s="1"/>
  <c r="X376" i="4" s="1"/>
  <c r="U300" i="4"/>
  <c r="V300" i="4" s="1"/>
  <c r="W300" i="4" s="1"/>
  <c r="X300" i="4" s="1"/>
  <c r="U361" i="4"/>
  <c r="V361" i="4" s="1"/>
  <c r="W361" i="4" s="1"/>
  <c r="X361" i="4" s="1"/>
  <c r="U251" i="4"/>
  <c r="V251" i="4" s="1"/>
  <c r="W251" i="4" s="1"/>
  <c r="X251" i="4" s="1"/>
  <c r="U355" i="4"/>
  <c r="V355" i="4" s="1"/>
  <c r="W355" i="4" s="1"/>
  <c r="X355" i="4" s="1"/>
  <c r="U279" i="4"/>
  <c r="V279" i="4" s="1"/>
  <c r="W279" i="4" s="1"/>
  <c r="X279" i="4" s="1"/>
  <c r="AB289" i="4"/>
  <c r="U289" i="4" s="1"/>
  <c r="V289" i="4" s="1"/>
  <c r="W289" i="4" s="1"/>
  <c r="X289" i="4" s="1"/>
  <c r="AB326" i="4"/>
  <c r="U326" i="4" s="1"/>
  <c r="V326" i="4" s="1"/>
  <c r="W326" i="4" s="1"/>
  <c r="X326" i="4" s="1"/>
  <c r="AB330" i="4"/>
  <c r="U330" i="4" s="1"/>
  <c r="V330" i="4" s="1"/>
  <c r="W330" i="4" s="1"/>
  <c r="X330" i="4" s="1"/>
  <c r="U312" i="4"/>
  <c r="V312" i="4" s="1"/>
  <c r="W312" i="4" s="1"/>
  <c r="X312" i="4" s="1"/>
  <c r="U343" i="4"/>
  <c r="V343" i="4" s="1"/>
  <c r="W343" i="4" s="1"/>
  <c r="X343" i="4" s="1"/>
  <c r="U352" i="4"/>
  <c r="V352" i="4" s="1"/>
  <c r="W352" i="4" s="1"/>
  <c r="X352" i="4" s="1"/>
  <c r="U365" i="4"/>
  <c r="V365" i="4" s="1"/>
  <c r="W365" i="4" s="1"/>
  <c r="X365" i="4" s="1"/>
  <c r="AB381" i="4"/>
  <c r="U381" i="4" s="1"/>
  <c r="V381" i="4" s="1"/>
  <c r="W381" i="4" s="1"/>
  <c r="X381" i="4" s="1"/>
  <c r="AB301" i="4"/>
  <c r="U301" i="4" s="1"/>
  <c r="V301" i="4" s="1"/>
  <c r="W301" i="4" s="1"/>
  <c r="X301" i="4" s="1"/>
  <c r="U328" i="4"/>
  <c r="V328" i="4" s="1"/>
  <c r="W328" i="4" s="1"/>
  <c r="X328" i="4" s="1"/>
  <c r="U339" i="4"/>
  <c r="V339" i="4" s="1"/>
  <c r="W339" i="4" s="1"/>
  <c r="X339" i="4" s="1"/>
  <c r="U427" i="4"/>
  <c r="V427" i="4" s="1"/>
  <c r="W427" i="4" s="1"/>
  <c r="X427" i="4" s="1"/>
  <c r="AB402" i="4"/>
  <c r="U402" i="4" s="1"/>
  <c r="V402" i="4" s="1"/>
  <c r="W402" i="4" s="1"/>
  <c r="X402" i="4" s="1"/>
  <c r="U410" i="4"/>
  <c r="V410" i="4" s="1"/>
  <c r="W410" i="4" s="1"/>
  <c r="X410" i="4" s="1"/>
  <c r="U412" i="4"/>
  <c r="V412" i="4" s="1"/>
  <c r="W412" i="4" s="1"/>
  <c r="X412" i="4" s="1"/>
  <c r="U459" i="4"/>
  <c r="AB380" i="4"/>
  <c r="U380" i="4" s="1"/>
  <c r="V380" i="4" s="1"/>
  <c r="W380" i="4" s="1"/>
  <c r="X380" i="4" s="1"/>
  <c r="U387" i="4"/>
  <c r="V387" i="4" s="1"/>
  <c r="W387" i="4" s="1"/>
  <c r="X387" i="4" s="1"/>
  <c r="U407" i="4"/>
  <c r="V407" i="4" s="1"/>
  <c r="W407" i="4" s="1"/>
  <c r="X407" i="4" s="1"/>
  <c r="AB410" i="4"/>
  <c r="U414" i="4"/>
  <c r="V414" i="4" s="1"/>
  <c r="W414" i="4" s="1"/>
  <c r="X414" i="4" s="1"/>
  <c r="U417" i="4"/>
  <c r="V417" i="4" s="1"/>
  <c r="W417" i="4" s="1"/>
  <c r="X417" i="4" s="1"/>
  <c r="U441" i="4"/>
  <c r="V441" i="4" s="1"/>
  <c r="W441" i="4" s="1"/>
  <c r="X441" i="4" s="1"/>
  <c r="U463" i="4"/>
  <c r="V463" i="4" s="1"/>
  <c r="W463" i="4" s="1"/>
  <c r="X463" i="4" s="1"/>
  <c r="U472" i="4"/>
  <c r="V472" i="4" s="1"/>
  <c r="W472" i="4" s="1"/>
  <c r="X472" i="4" s="1"/>
  <c r="U483" i="4"/>
  <c r="V483" i="4" s="1"/>
  <c r="W483" i="4" s="1"/>
  <c r="X483" i="4" s="1"/>
  <c r="U493" i="4"/>
  <c r="V493" i="4" s="1"/>
  <c r="W493" i="4" s="1"/>
  <c r="X493" i="4" s="1"/>
  <c r="U504" i="4"/>
  <c r="V504" i="4" s="1"/>
  <c r="W504" i="4" s="1"/>
  <c r="X504" i="4" s="1"/>
  <c r="U517" i="4"/>
  <c r="V517" i="4" s="1"/>
  <c r="W517" i="4" s="1"/>
  <c r="X517" i="4" s="1"/>
  <c r="U528" i="4"/>
  <c r="V528" i="4" s="1"/>
  <c r="W528" i="4" s="1"/>
  <c r="X528" i="4" s="1"/>
  <c r="U546" i="4"/>
  <c r="V546" i="4" s="1"/>
  <c r="W546" i="4" s="1"/>
  <c r="X546" i="4" s="1"/>
  <c r="U560" i="4"/>
  <c r="V560" i="4" s="1"/>
  <c r="W560" i="4" s="1"/>
  <c r="X560" i="4" s="1"/>
  <c r="U384" i="4"/>
  <c r="V384" i="4" s="1"/>
  <c r="W384" i="4" s="1"/>
  <c r="X384" i="4" s="1"/>
  <c r="U390" i="4"/>
  <c r="V390" i="4" s="1"/>
  <c r="W390" i="4" s="1"/>
  <c r="X390" i="4" s="1"/>
  <c r="U396" i="4"/>
  <c r="V396" i="4" s="1"/>
  <c r="W396" i="4" s="1"/>
  <c r="X396" i="4" s="1"/>
  <c r="U419" i="4"/>
  <c r="V419" i="4" s="1"/>
  <c r="W419" i="4" s="1"/>
  <c r="X419" i="4" s="1"/>
  <c r="U422" i="4"/>
  <c r="V422" i="4" s="1"/>
  <c r="W422" i="4" s="1"/>
  <c r="X422" i="4" s="1"/>
  <c r="U465" i="4"/>
  <c r="V465" i="4" s="1"/>
  <c r="W465" i="4" s="1"/>
  <c r="X465" i="4" s="1"/>
  <c r="U468" i="4"/>
  <c r="V468" i="4" s="1"/>
  <c r="W468" i="4" s="1"/>
  <c r="X468" i="4" s="1"/>
  <c r="U475" i="4"/>
  <c r="V475" i="4" s="1"/>
  <c r="W475" i="4" s="1"/>
  <c r="X475" i="4" s="1"/>
  <c r="U477" i="4"/>
  <c r="V477" i="4" s="1"/>
  <c r="W477" i="4" s="1"/>
  <c r="X477" i="4" s="1"/>
  <c r="U487" i="4"/>
  <c r="V487" i="4" s="1"/>
  <c r="W487" i="4" s="1"/>
  <c r="X487" i="4" s="1"/>
  <c r="U489" i="4"/>
  <c r="V489" i="4" s="1"/>
  <c r="W489" i="4" s="1"/>
  <c r="X489" i="4" s="1"/>
  <c r="U496" i="4"/>
  <c r="V496" i="4" s="1"/>
  <c r="W496" i="4" s="1"/>
  <c r="X496" i="4" s="1"/>
  <c r="U499" i="4"/>
  <c r="V499" i="4" s="1"/>
  <c r="W499" i="4" s="1"/>
  <c r="X499" i="4" s="1"/>
  <c r="U506" i="4"/>
  <c r="V506" i="4" s="1"/>
  <c r="W506" i="4" s="1"/>
  <c r="X506" i="4" s="1"/>
  <c r="U509" i="4"/>
  <c r="V509" i="4" s="1"/>
  <c r="W509" i="4" s="1"/>
  <c r="X509" i="4" s="1"/>
  <c r="U521" i="4"/>
  <c r="V521" i="4" s="1"/>
  <c r="W521" i="4" s="1"/>
  <c r="X521" i="4" s="1"/>
  <c r="U523" i="4"/>
  <c r="V523" i="4" s="1"/>
  <c r="W523" i="4" s="1"/>
  <c r="X523" i="4" s="1"/>
  <c r="U532" i="4"/>
  <c r="V532" i="4" s="1"/>
  <c r="W532" i="4" s="1"/>
  <c r="X532" i="4" s="1"/>
  <c r="U539" i="4"/>
  <c r="V539" i="4" s="1"/>
  <c r="W539" i="4" s="1"/>
  <c r="X539" i="4" s="1"/>
  <c r="U550" i="4"/>
  <c r="V550" i="4" s="1"/>
  <c r="W550" i="4" s="1"/>
  <c r="X550" i="4" s="1"/>
  <c r="U554" i="4"/>
  <c r="V554" i="4" s="1"/>
  <c r="W554" i="4" s="1"/>
  <c r="X554" i="4" s="1"/>
  <c r="AB377" i="4"/>
  <c r="U377" i="4" s="1"/>
  <c r="V377" i="4" s="1"/>
  <c r="W377" i="4" s="1"/>
  <c r="X377" i="4" s="1"/>
  <c r="U398" i="4"/>
  <c r="V398" i="4" s="1"/>
  <c r="W398" i="4" s="1"/>
  <c r="X398" i="4" s="1"/>
  <c r="AB401" i="4"/>
  <c r="U401" i="4" s="1"/>
  <c r="V401" i="4" s="1"/>
  <c r="W401" i="4" s="1"/>
  <c r="X401" i="4" s="1"/>
  <c r="U405" i="4"/>
  <c r="V405" i="4" s="1"/>
  <c r="W405" i="4" s="1"/>
  <c r="X405" i="4" s="1"/>
  <c r="U411" i="4"/>
  <c r="V411" i="4" s="1"/>
  <c r="W411" i="4" s="1"/>
  <c r="X411" i="4" s="1"/>
  <c r="U413" i="4"/>
  <c r="V413" i="4" s="1"/>
  <c r="W413" i="4" s="1"/>
  <c r="X413" i="4" s="1"/>
  <c r="U429" i="4"/>
  <c r="V429" i="4" s="1"/>
  <c r="W429" i="4" s="1"/>
  <c r="X429" i="4" s="1"/>
  <c r="U431" i="4"/>
  <c r="V431" i="4" s="1"/>
  <c r="W431" i="4" s="1"/>
  <c r="X431" i="4" s="1"/>
  <c r="T97" i="11" l="1"/>
  <c r="T90" i="11"/>
  <c r="T87" i="11"/>
  <c r="T85" i="11"/>
  <c r="T80" i="11"/>
  <c r="T77" i="11"/>
  <c r="T70" i="11"/>
  <c r="T68" i="11"/>
  <c r="T59" i="11"/>
  <c r="T55" i="11"/>
  <c r="T51" i="11"/>
  <c r="T45" i="11"/>
  <c r="T43" i="11"/>
  <c r="T38" i="11"/>
  <c r="T33" i="11"/>
  <c r="T26" i="11"/>
  <c r="T24" i="11"/>
  <c r="T22" i="11"/>
  <c r="T20" i="11"/>
  <c r="T15" i="11"/>
  <c r="AA97" i="11"/>
  <c r="Z97" i="11"/>
  <c r="Y97" i="11"/>
  <c r="F97" i="11"/>
  <c r="C97" i="11"/>
  <c r="AA95" i="11"/>
  <c r="Z95" i="11"/>
  <c r="AB95" i="11" s="1"/>
  <c r="Y95" i="11"/>
  <c r="T95" i="11"/>
  <c r="F95" i="11"/>
  <c r="C95" i="11"/>
  <c r="AA90" i="11"/>
  <c r="Z90" i="11"/>
  <c r="Y90" i="11"/>
  <c r="AB90" i="11" s="1"/>
  <c r="F90" i="11"/>
  <c r="C90" i="11"/>
  <c r="AA87" i="11"/>
  <c r="Z87" i="11"/>
  <c r="Y87" i="11"/>
  <c r="F87" i="11"/>
  <c r="C87" i="11"/>
  <c r="AA85" i="11"/>
  <c r="Z85" i="11"/>
  <c r="Y85" i="11"/>
  <c r="AB85" i="11" s="1"/>
  <c r="F85" i="11"/>
  <c r="C85" i="11"/>
  <c r="AA83" i="11"/>
  <c r="Z83" i="11"/>
  <c r="Y83" i="11"/>
  <c r="T83" i="11"/>
  <c r="F83" i="11"/>
  <c r="C83" i="11"/>
  <c r="AA80" i="11"/>
  <c r="Z80" i="11"/>
  <c r="Y80" i="11"/>
  <c r="F80" i="11"/>
  <c r="C80" i="11"/>
  <c r="AA77" i="11"/>
  <c r="Z77" i="11"/>
  <c r="Y77" i="11"/>
  <c r="F77" i="11"/>
  <c r="C77" i="11"/>
  <c r="AA75" i="11"/>
  <c r="Z75" i="11"/>
  <c r="Y75" i="11"/>
  <c r="T75" i="11"/>
  <c r="F75" i="11"/>
  <c r="C75" i="11"/>
  <c r="AA70" i="11"/>
  <c r="Z70" i="11"/>
  <c r="Y70" i="11"/>
  <c r="F70" i="11"/>
  <c r="C70" i="11"/>
  <c r="AA68" i="11"/>
  <c r="Z68" i="11"/>
  <c r="Y68" i="11"/>
  <c r="F68" i="11"/>
  <c r="C68" i="11"/>
  <c r="AA93" i="11"/>
  <c r="Z93" i="11"/>
  <c r="Y93" i="11"/>
  <c r="T93" i="11"/>
  <c r="F93" i="11"/>
  <c r="C93" i="11"/>
  <c r="AA73" i="11"/>
  <c r="Z73" i="11"/>
  <c r="Y73" i="11"/>
  <c r="T73" i="11"/>
  <c r="F73" i="11"/>
  <c r="C73" i="11"/>
  <c r="AA66" i="11"/>
  <c r="Z66" i="11"/>
  <c r="Y66" i="11"/>
  <c r="T66" i="11"/>
  <c r="F66" i="11"/>
  <c r="C66" i="11"/>
  <c r="AA64" i="11"/>
  <c r="Z64" i="11"/>
  <c r="Y64" i="11"/>
  <c r="T64" i="11"/>
  <c r="F64" i="11"/>
  <c r="C64" i="11"/>
  <c r="AA62" i="11"/>
  <c r="Z62" i="11"/>
  <c r="Y62" i="11"/>
  <c r="T62" i="11"/>
  <c r="F62" i="11"/>
  <c r="C62" i="11"/>
  <c r="AA59" i="11"/>
  <c r="Z59" i="11"/>
  <c r="Y59" i="11"/>
  <c r="F59" i="11"/>
  <c r="C59" i="11"/>
  <c r="AA55" i="11"/>
  <c r="Z55" i="11"/>
  <c r="Y55" i="11"/>
  <c r="F55" i="11"/>
  <c r="C55" i="11"/>
  <c r="AA53" i="11"/>
  <c r="Z53" i="11"/>
  <c r="Y53" i="11"/>
  <c r="T53" i="11"/>
  <c r="F53" i="11"/>
  <c r="C53" i="11"/>
  <c r="AA51" i="11"/>
  <c r="Z51" i="11"/>
  <c r="Y51" i="11"/>
  <c r="F51" i="11"/>
  <c r="C51" i="11"/>
  <c r="AA29" i="11"/>
  <c r="Z29" i="11"/>
  <c r="Y29" i="11"/>
  <c r="T29" i="11"/>
  <c r="F29" i="11"/>
  <c r="C29" i="11"/>
  <c r="AA48" i="11"/>
  <c r="Z48" i="11"/>
  <c r="Y48" i="11"/>
  <c r="T48" i="11"/>
  <c r="F48" i="11"/>
  <c r="C48" i="11"/>
  <c r="AA45" i="11"/>
  <c r="Z45" i="11"/>
  <c r="Y45" i="11"/>
  <c r="F45" i="11"/>
  <c r="C45" i="11"/>
  <c r="AA43" i="11"/>
  <c r="Z43" i="11"/>
  <c r="Y43" i="11"/>
  <c r="F43" i="11"/>
  <c r="C43" i="11"/>
  <c r="AA41" i="11"/>
  <c r="Z41" i="11"/>
  <c r="Y41" i="11"/>
  <c r="T41" i="11"/>
  <c r="F41" i="11"/>
  <c r="C41" i="11"/>
  <c r="AA38" i="11"/>
  <c r="Z38" i="11"/>
  <c r="Y38" i="11"/>
  <c r="F38" i="11"/>
  <c r="C38" i="11"/>
  <c r="AA35" i="11"/>
  <c r="Z35" i="11"/>
  <c r="Y35" i="11"/>
  <c r="T35" i="11"/>
  <c r="F35" i="11"/>
  <c r="C35" i="11"/>
  <c r="AA33" i="11"/>
  <c r="Z33" i="11"/>
  <c r="Y33" i="11"/>
  <c r="F33" i="11"/>
  <c r="C33" i="11"/>
  <c r="AA31" i="11"/>
  <c r="Z31" i="11"/>
  <c r="Y31" i="11"/>
  <c r="T31" i="11"/>
  <c r="F31" i="11"/>
  <c r="C31" i="11"/>
  <c r="AA26" i="11"/>
  <c r="Z26" i="11"/>
  <c r="Y26" i="11"/>
  <c r="F26" i="11"/>
  <c r="C26" i="11"/>
  <c r="AA24" i="11"/>
  <c r="Z24" i="11"/>
  <c r="Y24" i="11"/>
  <c r="F24" i="11"/>
  <c r="C24" i="11"/>
  <c r="AA22" i="11"/>
  <c r="Z22" i="11"/>
  <c r="Y22" i="11"/>
  <c r="F22" i="11"/>
  <c r="C22" i="11"/>
  <c r="AA20" i="11"/>
  <c r="Z20" i="11"/>
  <c r="Y20" i="11"/>
  <c r="F20" i="11"/>
  <c r="C20" i="11"/>
  <c r="AA18" i="11"/>
  <c r="Z18" i="11"/>
  <c r="Y18" i="11"/>
  <c r="T18" i="11"/>
  <c r="F18" i="11"/>
  <c r="C18" i="11"/>
  <c r="AA15" i="11"/>
  <c r="Z15" i="11"/>
  <c r="Y15" i="11"/>
  <c r="F15" i="11"/>
  <c r="C15" i="11"/>
  <c r="F794" i="3"/>
  <c r="AA794" i="3"/>
  <c r="Z794" i="3"/>
  <c r="Y794" i="3"/>
  <c r="AB794" i="3" s="1"/>
  <c r="T794" i="3"/>
  <c r="U794" i="3" l="1"/>
  <c r="V794" i="3" s="1"/>
  <c r="W794" i="3" s="1"/>
  <c r="X794" i="3" s="1"/>
  <c r="AB97" i="11"/>
  <c r="U97" i="11"/>
  <c r="V97" i="11" s="1"/>
  <c r="W97" i="11" s="1"/>
  <c r="X97" i="11" s="1"/>
  <c r="U95" i="11"/>
  <c r="V95" i="11" s="1"/>
  <c r="W95" i="11" s="1"/>
  <c r="X95" i="11" s="1"/>
  <c r="AB87" i="11"/>
  <c r="U87" i="11" s="1"/>
  <c r="V87" i="11" s="1"/>
  <c r="W87" i="11" s="1"/>
  <c r="X87" i="11" s="1"/>
  <c r="U90" i="11"/>
  <c r="V90" i="11" s="1"/>
  <c r="W90" i="11" s="1"/>
  <c r="X90" i="11" s="1"/>
  <c r="AB83" i="11"/>
  <c r="U83" i="11" s="1"/>
  <c r="V83" i="11" s="1"/>
  <c r="W83" i="11" s="1"/>
  <c r="X83" i="11" s="1"/>
  <c r="U85" i="11"/>
  <c r="V85" i="11" s="1"/>
  <c r="W85" i="11" s="1"/>
  <c r="X85" i="11" s="1"/>
  <c r="AB80" i="11"/>
  <c r="U80" i="11" s="1"/>
  <c r="V80" i="11" s="1"/>
  <c r="W80" i="11" s="1"/>
  <c r="X80" i="11" s="1"/>
  <c r="AB77" i="11"/>
  <c r="U77" i="11" s="1"/>
  <c r="V77" i="11" s="1"/>
  <c r="W77" i="11" s="1"/>
  <c r="X77" i="11" s="1"/>
  <c r="AB75" i="11"/>
  <c r="U75" i="11" s="1"/>
  <c r="V75" i="11" s="1"/>
  <c r="W75" i="11" s="1"/>
  <c r="X75" i="11" s="1"/>
  <c r="AB70" i="11"/>
  <c r="U70" i="11" s="1"/>
  <c r="V70" i="11" s="1"/>
  <c r="W70" i="11" s="1"/>
  <c r="X70" i="11" s="1"/>
  <c r="AB68" i="11"/>
  <c r="U68" i="11" s="1"/>
  <c r="V68" i="11" s="1"/>
  <c r="W68" i="11" s="1"/>
  <c r="X68" i="11" s="1"/>
  <c r="AB93" i="11"/>
  <c r="U93" i="11" s="1"/>
  <c r="V93" i="11" s="1"/>
  <c r="W93" i="11" s="1"/>
  <c r="X93" i="11" s="1"/>
  <c r="AB73" i="11"/>
  <c r="U73" i="11" s="1"/>
  <c r="V73" i="11" s="1"/>
  <c r="W73" i="11" s="1"/>
  <c r="X73" i="11" s="1"/>
  <c r="AB66" i="11"/>
  <c r="U66" i="11" s="1"/>
  <c r="V66" i="11" s="1"/>
  <c r="W66" i="11" s="1"/>
  <c r="X66" i="11" s="1"/>
  <c r="AB64" i="11"/>
  <c r="U64" i="11" s="1"/>
  <c r="V64" i="11" s="1"/>
  <c r="W64" i="11" s="1"/>
  <c r="X64" i="11" s="1"/>
  <c r="AB59" i="11"/>
  <c r="U59" i="11" s="1"/>
  <c r="V59" i="11" s="1"/>
  <c r="W59" i="11" s="1"/>
  <c r="X59" i="11" s="1"/>
  <c r="AB62" i="11"/>
  <c r="U62" i="11" s="1"/>
  <c r="V62" i="11" s="1"/>
  <c r="W62" i="11" s="1"/>
  <c r="X62" i="11" s="1"/>
  <c r="AB55" i="11"/>
  <c r="U55" i="11" s="1"/>
  <c r="V55" i="11" s="1"/>
  <c r="W55" i="11" s="1"/>
  <c r="X55" i="11" s="1"/>
  <c r="AB51" i="11"/>
  <c r="U51" i="11" s="1"/>
  <c r="V51" i="11" s="1"/>
  <c r="W51" i="11" s="1"/>
  <c r="X51" i="11" s="1"/>
  <c r="AB53" i="11"/>
  <c r="U53" i="11" s="1"/>
  <c r="V53" i="11" s="1"/>
  <c r="W53" i="11" s="1"/>
  <c r="X53" i="11" s="1"/>
  <c r="AB29" i="11"/>
  <c r="U29" i="11" s="1"/>
  <c r="V29" i="11" s="1"/>
  <c r="W29" i="11" s="1"/>
  <c r="X29" i="11" s="1"/>
  <c r="AB45" i="11"/>
  <c r="U45" i="11" s="1"/>
  <c r="V45" i="11" s="1"/>
  <c r="W45" i="11" s="1"/>
  <c r="X45" i="11" s="1"/>
  <c r="AB48" i="11"/>
  <c r="U48" i="11" s="1"/>
  <c r="V48" i="11" s="1"/>
  <c r="W48" i="11" s="1"/>
  <c r="X48" i="11" s="1"/>
  <c r="AB43" i="11"/>
  <c r="U43" i="11" s="1"/>
  <c r="V43" i="11" s="1"/>
  <c r="W43" i="11" s="1"/>
  <c r="X43" i="11" s="1"/>
  <c r="AB41" i="11"/>
  <c r="U41" i="11" s="1"/>
  <c r="V41" i="11" s="1"/>
  <c r="W41" i="11" s="1"/>
  <c r="X41" i="11" s="1"/>
  <c r="AB38" i="11"/>
  <c r="U38" i="11" s="1"/>
  <c r="V38" i="11" s="1"/>
  <c r="W38" i="11" s="1"/>
  <c r="X38" i="11" s="1"/>
  <c r="AB35" i="11"/>
  <c r="U35" i="11" s="1"/>
  <c r="V35" i="11" s="1"/>
  <c r="W35" i="11" s="1"/>
  <c r="X35" i="11" s="1"/>
  <c r="AB33" i="11"/>
  <c r="U33" i="11" s="1"/>
  <c r="V33" i="11" s="1"/>
  <c r="W33" i="11" s="1"/>
  <c r="X33" i="11" s="1"/>
  <c r="AB20" i="11"/>
  <c r="U20" i="11" s="1"/>
  <c r="V20" i="11" s="1"/>
  <c r="W20" i="11" s="1"/>
  <c r="X20" i="11" s="1"/>
  <c r="AB31" i="11"/>
  <c r="U31" i="11" s="1"/>
  <c r="V31" i="11" s="1"/>
  <c r="W31" i="11" s="1"/>
  <c r="X31" i="11" s="1"/>
  <c r="AB26" i="11"/>
  <c r="U26" i="11" s="1"/>
  <c r="V26" i="11" s="1"/>
  <c r="W26" i="11" s="1"/>
  <c r="X26" i="11" s="1"/>
  <c r="AB24" i="11"/>
  <c r="U24" i="11" s="1"/>
  <c r="V24" i="11" s="1"/>
  <c r="W24" i="11" s="1"/>
  <c r="X24" i="11" s="1"/>
  <c r="AB22" i="11"/>
  <c r="U22" i="11" s="1"/>
  <c r="V22" i="11" s="1"/>
  <c r="W22" i="11" s="1"/>
  <c r="X22" i="11" s="1"/>
  <c r="AB15" i="11"/>
  <c r="U15" i="11" s="1"/>
  <c r="V15" i="11" s="1"/>
  <c r="W15" i="11" s="1"/>
  <c r="X15" i="11" s="1"/>
  <c r="AB18" i="11"/>
  <c r="U18" i="11" s="1"/>
  <c r="V18" i="11" s="1"/>
  <c r="W18" i="11" s="1"/>
  <c r="X18" i="11" s="1"/>
  <c r="AA790" i="3"/>
  <c r="Z790" i="3"/>
  <c r="AB790" i="3" s="1"/>
  <c r="Y790" i="3"/>
  <c r="T790" i="3"/>
  <c r="AA788" i="3"/>
  <c r="Z788" i="3"/>
  <c r="Y788" i="3"/>
  <c r="T788" i="3"/>
  <c r="AA786" i="3"/>
  <c r="Z786" i="3"/>
  <c r="Y786" i="3"/>
  <c r="T786" i="3"/>
  <c r="AA27" i="9"/>
  <c r="Z27" i="9"/>
  <c r="Y27" i="9"/>
  <c r="AB27" i="9" s="1"/>
  <c r="U27" i="9" s="1"/>
  <c r="V27" i="9" s="1"/>
  <c r="W27" i="9" s="1"/>
  <c r="X27" i="9" s="1"/>
  <c r="AA26" i="9"/>
  <c r="Z26" i="9"/>
  <c r="Y26" i="9"/>
  <c r="AB26" i="9" s="1"/>
  <c r="U26" i="9" s="1"/>
  <c r="V26" i="9" s="1"/>
  <c r="W26" i="9" s="1"/>
  <c r="X26" i="9" s="1"/>
  <c r="AA25" i="9"/>
  <c r="AB25" i="9" s="1"/>
  <c r="U25" i="9" s="1"/>
  <c r="V25" i="9" s="1"/>
  <c r="W25" i="9" s="1"/>
  <c r="X25" i="9" s="1"/>
  <c r="Z25" i="9"/>
  <c r="Y25" i="9"/>
  <c r="AA24" i="9"/>
  <c r="Z24" i="9"/>
  <c r="Y24" i="9"/>
  <c r="AB24" i="9" s="1"/>
  <c r="U24" i="9" s="1"/>
  <c r="V24" i="9" s="1"/>
  <c r="W24" i="9" s="1"/>
  <c r="X24" i="9" s="1"/>
  <c r="AA23" i="9"/>
  <c r="Z23" i="9"/>
  <c r="Y23" i="9"/>
  <c r="AB23" i="9" s="1"/>
  <c r="U23" i="9" s="1"/>
  <c r="V23" i="9" s="1"/>
  <c r="W23" i="9" s="1"/>
  <c r="X23" i="9" s="1"/>
  <c r="AA22" i="9"/>
  <c r="Z22" i="9"/>
  <c r="AB22" i="9" s="1"/>
  <c r="U22" i="9" s="1"/>
  <c r="V22" i="9" s="1"/>
  <c r="W22" i="9" s="1"/>
  <c r="X22" i="9" s="1"/>
  <c r="Y22" i="9"/>
  <c r="AA21" i="9"/>
  <c r="Z21" i="9"/>
  <c r="Y21" i="9"/>
  <c r="AB20" i="9"/>
  <c r="U20" i="9" s="1"/>
  <c r="V20" i="9" s="1"/>
  <c r="W20" i="9" s="1"/>
  <c r="X20" i="9" s="1"/>
  <c r="AA20" i="9"/>
  <c r="Z20" i="9"/>
  <c r="Y20" i="9"/>
  <c r="AA19" i="9"/>
  <c r="Z19" i="9"/>
  <c r="Y19" i="9"/>
  <c r="AB19" i="9" s="1"/>
  <c r="U19" i="9" s="1"/>
  <c r="V19" i="9" s="1"/>
  <c r="W19" i="9" s="1"/>
  <c r="X19" i="9" s="1"/>
  <c r="AB18" i="9"/>
  <c r="U18" i="9" s="1"/>
  <c r="V18" i="9" s="1"/>
  <c r="W18" i="9" s="1"/>
  <c r="X18" i="9" s="1"/>
  <c r="AA18" i="9"/>
  <c r="Z18" i="9"/>
  <c r="Y18" i="9"/>
  <c r="AA17" i="9"/>
  <c r="Z17" i="9"/>
  <c r="Y17" i="9"/>
  <c r="AB17" i="9" s="1"/>
  <c r="U17" i="9" s="1"/>
  <c r="V17" i="9" s="1"/>
  <c r="W17" i="9" s="1"/>
  <c r="X17" i="9" s="1"/>
  <c r="AA16" i="9"/>
  <c r="Z16" i="9"/>
  <c r="Y16" i="9"/>
  <c r="AA15" i="9"/>
  <c r="Z15" i="9"/>
  <c r="Y15" i="9"/>
  <c r="AB15" i="9" s="1"/>
  <c r="U15" i="9" s="1"/>
  <c r="V15" i="9" s="1"/>
  <c r="W15" i="9" s="1"/>
  <c r="X15" i="9" s="1"/>
  <c r="AA14" i="9"/>
  <c r="AB14" i="9" s="1"/>
  <c r="U14" i="9" s="1"/>
  <c r="V14" i="9" s="1"/>
  <c r="W14" i="9" s="1"/>
  <c r="X14" i="9" s="1"/>
  <c r="Z14" i="9"/>
  <c r="Y14" i="9"/>
  <c r="AB788" i="3" l="1"/>
  <c r="U788" i="3" s="1"/>
  <c r="V788" i="3" s="1"/>
  <c r="W788" i="3" s="1"/>
  <c r="X788" i="3" s="1"/>
  <c r="X12" i="11"/>
  <c r="AB786" i="3"/>
  <c r="U786" i="3" s="1"/>
  <c r="V786" i="3" s="1"/>
  <c r="W786" i="3" s="1"/>
  <c r="X786" i="3" s="1"/>
  <c r="U790" i="3"/>
  <c r="V790" i="3" s="1"/>
  <c r="W790" i="3" s="1"/>
  <c r="X790" i="3" s="1"/>
  <c r="AB21" i="9"/>
  <c r="U21" i="9" s="1"/>
  <c r="V21" i="9" s="1"/>
  <c r="W21" i="9" s="1"/>
  <c r="X21" i="9" s="1"/>
  <c r="AB16" i="9"/>
  <c r="U16" i="9" s="1"/>
  <c r="V16" i="9" s="1"/>
  <c r="W16" i="9" s="1"/>
  <c r="X16" i="9" s="1"/>
  <c r="AA658" i="3"/>
  <c r="Z658" i="3"/>
  <c r="Y658" i="3"/>
  <c r="T658" i="3"/>
  <c r="T657" i="3" s="1"/>
  <c r="AB658" i="3" l="1"/>
  <c r="U658" i="3" s="1"/>
  <c r="U657" i="3" s="1"/>
  <c r="V657" i="3" s="1"/>
  <c r="W657" i="3" s="1"/>
  <c r="X657" i="3" s="1"/>
  <c r="AA870" i="3"/>
  <c r="Z870" i="3"/>
  <c r="Y870" i="3"/>
  <c r="T870" i="3"/>
  <c r="AB870" i="3" l="1"/>
  <c r="U870" i="3" s="1"/>
  <c r="U869" i="3" s="1"/>
  <c r="V869" i="3" s="1"/>
  <c r="W869" i="3" s="1"/>
  <c r="X869" i="3" s="1"/>
  <c r="T869" i="3"/>
  <c r="AB48" i="14" l="1"/>
  <c r="AA48" i="14"/>
  <c r="Z48" i="14"/>
  <c r="Y48" i="14"/>
  <c r="T48" i="14"/>
  <c r="U48" i="14" s="1"/>
  <c r="V48" i="14" s="1"/>
  <c r="W48" i="14" s="1"/>
  <c r="X48" i="14" s="1"/>
  <c r="U52" i="7" l="1"/>
  <c r="T52" i="7"/>
  <c r="U49" i="7"/>
  <c r="T49" i="7"/>
  <c r="V52" i="7"/>
  <c r="W52" i="7" s="1"/>
  <c r="X52" i="7" s="1"/>
  <c r="V49" i="7"/>
  <c r="W49" i="7" s="1"/>
  <c r="X49" i="7" s="1"/>
  <c r="V45" i="7"/>
  <c r="W45" i="7" s="1"/>
  <c r="X45" i="7" s="1"/>
  <c r="U45" i="7"/>
  <c r="T45" i="7"/>
  <c r="AB46" i="7"/>
  <c r="AA46" i="7"/>
  <c r="Z46" i="7"/>
  <c r="Y46" i="7"/>
  <c r="T46" i="7"/>
  <c r="U46" i="7" s="1"/>
  <c r="AA84" i="7"/>
  <c r="Z84" i="7"/>
  <c r="AB84" i="7" s="1"/>
  <c r="U84" i="7" s="1"/>
  <c r="U83" i="7" s="1"/>
  <c r="V83" i="7" s="1"/>
  <c r="W83" i="7" s="1"/>
  <c r="X83" i="7" s="1"/>
  <c r="Y84" i="7"/>
  <c r="T84" i="7"/>
  <c r="T83" i="7" s="1"/>
  <c r="AA82" i="7"/>
  <c r="Z82" i="7"/>
  <c r="Y82" i="7"/>
  <c r="T82" i="7"/>
  <c r="T81" i="7" s="1"/>
  <c r="AA80" i="7"/>
  <c r="Z80" i="7"/>
  <c r="Y80" i="7"/>
  <c r="T80" i="7"/>
  <c r="T79" i="7" s="1"/>
  <c r="AA78" i="7"/>
  <c r="Z78" i="7"/>
  <c r="Y78" i="7"/>
  <c r="T78" i="7"/>
  <c r="T77" i="7" s="1"/>
  <c r="AA76" i="7"/>
  <c r="Z76" i="7"/>
  <c r="Y76" i="7"/>
  <c r="T76" i="7"/>
  <c r="T75" i="7" s="1"/>
  <c r="AA44" i="7"/>
  <c r="Z44" i="7"/>
  <c r="Y44" i="7"/>
  <c r="T44" i="7"/>
  <c r="AA42" i="7"/>
  <c r="Z42" i="7"/>
  <c r="Y42" i="7"/>
  <c r="T42" i="7"/>
  <c r="T41" i="7" s="1"/>
  <c r="AA40" i="7"/>
  <c r="Z40" i="7"/>
  <c r="Y40" i="7"/>
  <c r="T40" i="7"/>
  <c r="T39" i="7" s="1"/>
  <c r="AA38" i="7"/>
  <c r="Z38" i="7"/>
  <c r="Y38" i="7"/>
  <c r="T38" i="7"/>
  <c r="T37" i="7" s="1"/>
  <c r="AA36" i="7"/>
  <c r="Z36" i="7"/>
  <c r="Y36" i="7"/>
  <c r="T36" i="7"/>
  <c r="T35" i="7" s="1"/>
  <c r="AA54" i="7"/>
  <c r="Z54" i="7"/>
  <c r="Y54" i="7"/>
  <c r="T54" i="7"/>
  <c r="AA51" i="7"/>
  <c r="Z51" i="7"/>
  <c r="Y51" i="7"/>
  <c r="T51" i="7"/>
  <c r="AA34" i="7"/>
  <c r="Z34" i="7"/>
  <c r="Y34" i="7"/>
  <c r="T34" i="7"/>
  <c r="AA72" i="7"/>
  <c r="Z72" i="7"/>
  <c r="Y72" i="7"/>
  <c r="T72" i="7"/>
  <c r="AA69" i="7"/>
  <c r="Z69" i="7"/>
  <c r="Y69" i="7"/>
  <c r="T69" i="7"/>
  <c r="AA66" i="7"/>
  <c r="Z66" i="7"/>
  <c r="Y66" i="7"/>
  <c r="T66" i="7"/>
  <c r="AA61" i="7"/>
  <c r="Z61" i="7"/>
  <c r="Y61" i="7"/>
  <c r="T61" i="7"/>
  <c r="AA58" i="7"/>
  <c r="Z58" i="7"/>
  <c r="Y58" i="7"/>
  <c r="T58" i="7"/>
  <c r="AA812" i="3"/>
  <c r="Z812" i="3"/>
  <c r="Y812" i="3"/>
  <c r="T812" i="3"/>
  <c r="F812" i="3"/>
  <c r="AA31" i="9"/>
  <c r="Z31" i="9"/>
  <c r="Y31" i="9"/>
  <c r="T31" i="9"/>
  <c r="T30" i="9" s="1"/>
  <c r="F31" i="9"/>
  <c r="AA29" i="9"/>
  <c r="Z29" i="9"/>
  <c r="Y29" i="9"/>
  <c r="T29" i="9"/>
  <c r="T28" i="9" s="1"/>
  <c r="F29" i="9"/>
  <c r="AB812" i="3" l="1"/>
  <c r="U812" i="3" s="1"/>
  <c r="V812" i="3" s="1"/>
  <c r="W812" i="3" s="1"/>
  <c r="X812" i="3" s="1"/>
  <c r="AB31" i="9"/>
  <c r="U31" i="9" s="1"/>
  <c r="U30" i="9" s="1"/>
  <c r="V30" i="9" s="1"/>
  <c r="W30" i="9" s="1"/>
  <c r="X30" i="9" s="1"/>
  <c r="AB29" i="9"/>
  <c r="U29" i="9" s="1"/>
  <c r="U28" i="9" s="1"/>
  <c r="V28" i="9" s="1"/>
  <c r="W28" i="9" s="1"/>
  <c r="X28" i="9" s="1"/>
  <c r="AB82" i="7"/>
  <c r="U82" i="7" s="1"/>
  <c r="U81" i="7" s="1"/>
  <c r="V81" i="7" s="1"/>
  <c r="W81" i="7" s="1"/>
  <c r="X81" i="7" s="1"/>
  <c r="AB80" i="7"/>
  <c r="U80" i="7" s="1"/>
  <c r="U79" i="7" s="1"/>
  <c r="V79" i="7" s="1"/>
  <c r="W79" i="7" s="1"/>
  <c r="X79" i="7" s="1"/>
  <c r="AB44" i="7"/>
  <c r="U44" i="7" s="1"/>
  <c r="U43" i="7" s="1"/>
  <c r="V43" i="7" s="1"/>
  <c r="W43" i="7" s="1"/>
  <c r="X43" i="7" s="1"/>
  <c r="AB78" i="7"/>
  <c r="U78" i="7" s="1"/>
  <c r="U77" i="7" s="1"/>
  <c r="V77" i="7" s="1"/>
  <c r="W77" i="7" s="1"/>
  <c r="X77" i="7" s="1"/>
  <c r="AB76" i="7"/>
  <c r="U76" i="7" s="1"/>
  <c r="U75" i="7" s="1"/>
  <c r="V75" i="7" s="1"/>
  <c r="W75" i="7" s="1"/>
  <c r="X75" i="7" s="1"/>
  <c r="T43" i="7"/>
  <c r="AB42" i="7"/>
  <c r="U42" i="7" s="1"/>
  <c r="U41" i="7" s="1"/>
  <c r="V41" i="7" s="1"/>
  <c r="W41" i="7" s="1"/>
  <c r="X41" i="7" s="1"/>
  <c r="AB40" i="7"/>
  <c r="U40" i="7" s="1"/>
  <c r="U39" i="7" s="1"/>
  <c r="V39" i="7" s="1"/>
  <c r="W39" i="7" s="1"/>
  <c r="X39" i="7" s="1"/>
  <c r="AB38" i="7"/>
  <c r="U38" i="7" s="1"/>
  <c r="U37" i="7" s="1"/>
  <c r="V37" i="7" s="1"/>
  <c r="W37" i="7" s="1"/>
  <c r="X37" i="7" s="1"/>
  <c r="AB54" i="7"/>
  <c r="U54" i="7" s="1"/>
  <c r="AB36" i="7"/>
  <c r="U36" i="7" s="1"/>
  <c r="U35" i="7" s="1"/>
  <c r="V35" i="7" s="1"/>
  <c r="W35" i="7" s="1"/>
  <c r="X35" i="7" s="1"/>
  <c r="AB34" i="7"/>
  <c r="U34" i="7" s="1"/>
  <c r="V34" i="7" s="1"/>
  <c r="W34" i="7" s="1"/>
  <c r="X34" i="7" s="1"/>
  <c r="AB51" i="7"/>
  <c r="U51" i="7" s="1"/>
  <c r="AB72" i="7"/>
  <c r="U72" i="7" s="1"/>
  <c r="V72" i="7" s="1"/>
  <c r="W72" i="7" s="1"/>
  <c r="X72" i="7" s="1"/>
  <c r="AB69" i="7"/>
  <c r="U69" i="7" s="1"/>
  <c r="V69" i="7" s="1"/>
  <c r="W69" i="7" s="1"/>
  <c r="X69" i="7" s="1"/>
  <c r="AB58" i="7"/>
  <c r="U58" i="7" s="1"/>
  <c r="V58" i="7" s="1"/>
  <c r="W58" i="7" s="1"/>
  <c r="X58" i="7" s="1"/>
  <c r="AB66" i="7"/>
  <c r="U66" i="7" s="1"/>
  <c r="V66" i="7" s="1"/>
  <c r="W66" i="7" s="1"/>
  <c r="X66" i="7" s="1"/>
  <c r="AB61" i="7"/>
  <c r="U61" i="7" s="1"/>
  <c r="V61" i="7" s="1"/>
  <c r="W61" i="7" s="1"/>
  <c r="X61" i="7" s="1"/>
  <c r="AA47" i="18" l="1"/>
  <c r="Z47" i="18"/>
  <c r="AB47" i="18" s="1"/>
  <c r="Y47" i="18"/>
  <c r="T47" i="18"/>
  <c r="F48" i="14"/>
  <c r="T810" i="3"/>
  <c r="U810" i="3" s="1"/>
  <c r="V810" i="3" s="1"/>
  <c r="W810" i="3" s="1"/>
  <c r="F810" i="3"/>
  <c r="T808" i="3"/>
  <c r="U808" i="3" s="1"/>
  <c r="V808" i="3" s="1"/>
  <c r="W808" i="3" s="1"/>
  <c r="F808" i="3"/>
  <c r="T806" i="3"/>
  <c r="U806" i="3" s="1"/>
  <c r="V806" i="3" s="1"/>
  <c r="W806" i="3" s="1"/>
  <c r="F806" i="3"/>
  <c r="F804" i="3"/>
  <c r="T804" i="3"/>
  <c r="U804" i="3" s="1"/>
  <c r="V804" i="3" s="1"/>
  <c r="W804" i="3" s="1"/>
  <c r="X810" i="3" l="1"/>
  <c r="X806" i="3"/>
  <c r="X804" i="3"/>
  <c r="U47" i="18"/>
  <c r="V47" i="18" s="1"/>
  <c r="W47" i="18" s="1"/>
  <c r="X47" i="18" s="1"/>
  <c r="X808" i="3"/>
  <c r="AA25" i="15" l="1"/>
  <c r="Z25" i="15"/>
  <c r="Y25" i="15"/>
  <c r="AB25" i="15" s="1"/>
  <c r="U25" i="15" s="1"/>
  <c r="V25" i="15" s="1"/>
  <c r="W25" i="15" s="1"/>
  <c r="T25" i="15"/>
  <c r="F25" i="15"/>
  <c r="V28" i="15"/>
  <c r="W28" i="15" s="1"/>
  <c r="X28" i="15" s="1"/>
  <c r="AA27" i="15"/>
  <c r="Z27" i="15"/>
  <c r="Y27" i="15"/>
  <c r="T27" i="15"/>
  <c r="T26" i="15" s="1"/>
  <c r="AA21" i="15"/>
  <c r="Z21" i="15"/>
  <c r="Y21" i="15"/>
  <c r="T21" i="15"/>
  <c r="F21" i="15"/>
  <c r="AA19" i="15"/>
  <c r="Z19" i="15"/>
  <c r="Y19" i="15"/>
  <c r="T19" i="15"/>
  <c r="F19" i="15"/>
  <c r="V101" i="9"/>
  <c r="X25" i="15" l="1"/>
  <c r="AB27" i="15"/>
  <c r="U27" i="15" s="1"/>
  <c r="U26" i="15" s="1"/>
  <c r="V26" i="15" s="1"/>
  <c r="W26" i="15" s="1"/>
  <c r="X26" i="15" s="1"/>
  <c r="AB21" i="15"/>
  <c r="U21" i="15" s="1"/>
  <c r="V21" i="15" s="1"/>
  <c r="W21" i="15" s="1"/>
  <c r="X21" i="15" s="1"/>
  <c r="AB19" i="15"/>
  <c r="U19" i="15" s="1"/>
  <c r="V19" i="15" s="1"/>
  <c r="W19" i="15" s="1"/>
  <c r="X19" i="15" s="1"/>
  <c r="AA41" i="10"/>
  <c r="Z41" i="10"/>
  <c r="AB41" i="10" s="1"/>
  <c r="Y41" i="10"/>
  <c r="T41" i="10"/>
  <c r="F41" i="10"/>
  <c r="AA32" i="10"/>
  <c r="Z32" i="10"/>
  <c r="Y32" i="10"/>
  <c r="T32" i="10"/>
  <c r="F32" i="10"/>
  <c r="AA30" i="10"/>
  <c r="Z30" i="10"/>
  <c r="Y30" i="10"/>
  <c r="T30" i="10"/>
  <c r="F30" i="10"/>
  <c r="AA37" i="10"/>
  <c r="Z37" i="10"/>
  <c r="Y37" i="10"/>
  <c r="T37" i="10"/>
  <c r="F37" i="10"/>
  <c r="AA35" i="10"/>
  <c r="Z35" i="10"/>
  <c r="Y35" i="10"/>
  <c r="T35" i="10"/>
  <c r="F35" i="10"/>
  <c r="AA39" i="10"/>
  <c r="Z39" i="10"/>
  <c r="Y39" i="10"/>
  <c r="T39" i="10"/>
  <c r="F39" i="10"/>
  <c r="AA60" i="8"/>
  <c r="Z60" i="8"/>
  <c r="AB60" i="8" s="1"/>
  <c r="Y60" i="8"/>
  <c r="T60" i="8"/>
  <c r="AA53" i="8"/>
  <c r="Z53" i="8"/>
  <c r="Y53" i="8"/>
  <c r="T53" i="8"/>
  <c r="AA56" i="8"/>
  <c r="Z56" i="8"/>
  <c r="Y56" i="8"/>
  <c r="T56" i="8"/>
  <c r="AA97" i="9"/>
  <c r="Z97" i="9"/>
  <c r="Y97" i="9"/>
  <c r="T97" i="9"/>
  <c r="T96" i="9" s="1"/>
  <c r="AA86" i="9"/>
  <c r="Z86" i="9"/>
  <c r="Y86" i="9"/>
  <c r="AB86" i="9" s="1"/>
  <c r="T86" i="9"/>
  <c r="AA85" i="9"/>
  <c r="Z85" i="9"/>
  <c r="Y85" i="9"/>
  <c r="AA84" i="9"/>
  <c r="Z84" i="9"/>
  <c r="Y84" i="9"/>
  <c r="T84" i="9"/>
  <c r="T83" i="9" s="1"/>
  <c r="AA83" i="9"/>
  <c r="Z83" i="9"/>
  <c r="Y83" i="9"/>
  <c r="AA82" i="9"/>
  <c r="Z82" i="9"/>
  <c r="Y82" i="9"/>
  <c r="T82" i="9"/>
  <c r="T81" i="9" s="1"/>
  <c r="AA81" i="9"/>
  <c r="Z81" i="9"/>
  <c r="Y81" i="9"/>
  <c r="AA80" i="9"/>
  <c r="Z80" i="9"/>
  <c r="Y80" i="9"/>
  <c r="T80" i="9"/>
  <c r="AA79" i="9"/>
  <c r="Z79" i="9"/>
  <c r="Y79" i="9"/>
  <c r="AA78" i="9"/>
  <c r="Z78" i="9"/>
  <c r="Y78" i="9"/>
  <c r="T78" i="9"/>
  <c r="T77" i="9" s="1"/>
  <c r="AA77" i="9"/>
  <c r="Z77" i="9"/>
  <c r="Y77" i="9"/>
  <c r="F78" i="9"/>
  <c r="F80" i="9"/>
  <c r="F82" i="9"/>
  <c r="F86" i="9"/>
  <c r="F84" i="9"/>
  <c r="AA58" i="8"/>
  <c r="Z58" i="8"/>
  <c r="Y58" i="8"/>
  <c r="T58" i="8"/>
  <c r="AA49" i="8"/>
  <c r="Z49" i="8"/>
  <c r="Y49" i="8"/>
  <c r="T49" i="8"/>
  <c r="AA51" i="8"/>
  <c r="Z51" i="8"/>
  <c r="Y51" i="8"/>
  <c r="T51" i="8"/>
  <c r="T80" i="17"/>
  <c r="Y80" i="17"/>
  <c r="Z80" i="17"/>
  <c r="AA80" i="17"/>
  <c r="AB80" i="17"/>
  <c r="U80" i="17" s="1"/>
  <c r="V80" i="17" s="1"/>
  <c r="W80" i="17" s="1"/>
  <c r="X80" i="17" s="1"/>
  <c r="AB82" i="9" l="1"/>
  <c r="U82" i="9" s="1"/>
  <c r="U81" i="9" s="1"/>
  <c r="V81" i="9" s="1"/>
  <c r="W81" i="9" s="1"/>
  <c r="X81" i="9" s="1"/>
  <c r="AB83" i="9"/>
  <c r="U41" i="10"/>
  <c r="V41" i="10" s="1"/>
  <c r="W41" i="10" s="1"/>
  <c r="X41" i="10" s="1"/>
  <c r="AB32" i="10"/>
  <c r="U32" i="10" s="1"/>
  <c r="V32" i="10" s="1"/>
  <c r="W32" i="10" s="1"/>
  <c r="X32" i="10" s="1"/>
  <c r="AB30" i="10"/>
  <c r="U30" i="10" s="1"/>
  <c r="V30" i="10" s="1"/>
  <c r="W30" i="10" s="1"/>
  <c r="X30" i="10" s="1"/>
  <c r="AB37" i="10"/>
  <c r="U37" i="10" s="1"/>
  <c r="V37" i="10" s="1"/>
  <c r="W37" i="10" s="1"/>
  <c r="X37" i="10" s="1"/>
  <c r="AB35" i="10"/>
  <c r="U35" i="10" s="1"/>
  <c r="V35" i="10" s="1"/>
  <c r="W35" i="10" s="1"/>
  <c r="X35" i="10" s="1"/>
  <c r="AB39" i="10"/>
  <c r="U39" i="10" s="1"/>
  <c r="V39" i="10" s="1"/>
  <c r="W39" i="10" s="1"/>
  <c r="X39" i="10" s="1"/>
  <c r="AB84" i="9"/>
  <c r="U84" i="9" s="1"/>
  <c r="U83" i="9" s="1"/>
  <c r="V83" i="9" s="1"/>
  <c r="W83" i="9" s="1"/>
  <c r="X83" i="9" s="1"/>
  <c r="AB80" i="9"/>
  <c r="U80" i="9" s="1"/>
  <c r="U79" i="9" s="1"/>
  <c r="V79" i="9" s="1"/>
  <c r="W79" i="9" s="1"/>
  <c r="X79" i="9" s="1"/>
  <c r="AB97" i="9"/>
  <c r="U97" i="9" s="1"/>
  <c r="U96" i="9" s="1"/>
  <c r="V96" i="9" s="1"/>
  <c r="W96" i="9" s="1"/>
  <c r="X96" i="9" s="1"/>
  <c r="U60" i="8"/>
  <c r="V60" i="8" s="1"/>
  <c r="W60" i="8" s="1"/>
  <c r="X60" i="8" s="1"/>
  <c r="AB49" i="8"/>
  <c r="AB53" i="8"/>
  <c r="U53" i="8" s="1"/>
  <c r="V53" i="8" s="1"/>
  <c r="W53" i="8" s="1"/>
  <c r="X53" i="8" s="1"/>
  <c r="AB51" i="8"/>
  <c r="U51" i="8" s="1"/>
  <c r="V51" i="8" s="1"/>
  <c r="W51" i="8" s="1"/>
  <c r="X51" i="8" s="1"/>
  <c r="AB56" i="8"/>
  <c r="U56" i="8" s="1"/>
  <c r="V56" i="8" s="1"/>
  <c r="W56" i="8" s="1"/>
  <c r="X56" i="8" s="1"/>
  <c r="AB58" i="8"/>
  <c r="U58" i="8" s="1"/>
  <c r="V58" i="8" s="1"/>
  <c r="W58" i="8" s="1"/>
  <c r="X58" i="8" s="1"/>
  <c r="U86" i="9"/>
  <c r="U85" i="9" s="1"/>
  <c r="V85" i="9" s="1"/>
  <c r="W85" i="9" s="1"/>
  <c r="X85" i="9" s="1"/>
  <c r="AB77" i="9"/>
  <c r="AB79" i="9"/>
  <c r="AB78" i="9"/>
  <c r="U78" i="9" s="1"/>
  <c r="U77" i="9" s="1"/>
  <c r="V77" i="9" s="1"/>
  <c r="W77" i="9" s="1"/>
  <c r="X77" i="9" s="1"/>
  <c r="AB81" i="9"/>
  <c r="T85" i="9"/>
  <c r="AB85" i="9"/>
  <c r="T79" i="9"/>
  <c r="U49" i="8"/>
  <c r="V49" i="8" s="1"/>
  <c r="W49" i="8" s="1"/>
  <c r="X49" i="8" s="1"/>
  <c r="T57" i="6" l="1"/>
  <c r="U57" i="6"/>
  <c r="V57" i="6" s="1"/>
  <c r="W57" i="6" s="1"/>
  <c r="X57" i="6" s="1"/>
  <c r="Y57" i="6"/>
  <c r="Z57" i="6"/>
  <c r="AA57" i="6"/>
  <c r="AB57" i="6"/>
  <c r="X55" i="6"/>
  <c r="T55" i="6"/>
  <c r="Y55" i="6"/>
  <c r="Z55" i="6"/>
  <c r="AA55" i="6"/>
  <c r="AB55" i="6" s="1"/>
  <c r="U55" i="6" s="1"/>
  <c r="V55" i="6" s="1"/>
  <c r="W55" i="6" s="1"/>
  <c r="AA135" i="6"/>
  <c r="Z135" i="6"/>
  <c r="Y135" i="6"/>
  <c r="T135" i="6"/>
  <c r="AA62" i="6"/>
  <c r="Z62" i="6"/>
  <c r="Y62" i="6"/>
  <c r="T62" i="6"/>
  <c r="AB62" i="6" l="1"/>
  <c r="U62" i="6" s="1"/>
  <c r="V62" i="6" s="1"/>
  <c r="W62" i="6" s="1"/>
  <c r="X62" i="6" s="1"/>
  <c r="AB135" i="6"/>
  <c r="U135" i="6" s="1"/>
  <c r="V135" i="6" s="1"/>
  <c r="W135" i="6" s="1"/>
  <c r="X135" i="6" s="1"/>
  <c r="AA47" i="17"/>
  <c r="Z47" i="17"/>
  <c r="AB47" i="17" s="1"/>
  <c r="Y47" i="17"/>
  <c r="T47" i="17"/>
  <c r="F47" i="17"/>
  <c r="AA71" i="17"/>
  <c r="Z71" i="17"/>
  <c r="AB71" i="17" s="1"/>
  <c r="U71" i="17" s="1"/>
  <c r="V71" i="17" s="1"/>
  <c r="W71" i="17" s="1"/>
  <c r="Y71" i="17"/>
  <c r="T71" i="17"/>
  <c r="F71" i="17"/>
  <c r="AA86" i="17"/>
  <c r="Z86" i="17"/>
  <c r="AB86" i="17" s="1"/>
  <c r="Y86" i="17"/>
  <c r="T86" i="17"/>
  <c r="F86" i="17"/>
  <c r="AA106" i="17"/>
  <c r="Z106" i="17"/>
  <c r="Y106" i="17"/>
  <c r="T106" i="17"/>
  <c r="F106" i="17"/>
  <c r="F123" i="17"/>
  <c r="AA123" i="17"/>
  <c r="Z123" i="17"/>
  <c r="AB123" i="17" s="1"/>
  <c r="Y123" i="17"/>
  <c r="T123" i="17"/>
  <c r="AA142" i="17"/>
  <c r="Z142" i="17"/>
  <c r="AB142" i="17" s="1"/>
  <c r="Y142" i="17"/>
  <c r="T142" i="17"/>
  <c r="F142" i="17"/>
  <c r="AA147" i="17"/>
  <c r="Z147" i="17"/>
  <c r="Y147" i="17"/>
  <c r="T147" i="17"/>
  <c r="F147" i="17"/>
  <c r="AA155" i="17"/>
  <c r="Z155" i="17"/>
  <c r="Y155" i="17"/>
  <c r="AB155" i="17" s="1"/>
  <c r="U155" i="17" s="1"/>
  <c r="T155" i="17"/>
  <c r="F155" i="17"/>
  <c r="AA162" i="17"/>
  <c r="Z162" i="17"/>
  <c r="AB162" i="17" s="1"/>
  <c r="Y162" i="17"/>
  <c r="T162" i="17"/>
  <c r="F162" i="17"/>
  <c r="AA167" i="17"/>
  <c r="Z167" i="17"/>
  <c r="Y167" i="17"/>
  <c r="T167" i="17"/>
  <c r="F167" i="17"/>
  <c r="AA235" i="17"/>
  <c r="Z235" i="17"/>
  <c r="Y235" i="17"/>
  <c r="T235" i="17"/>
  <c r="F235" i="17"/>
  <c r="AA227" i="17"/>
  <c r="Z227" i="17"/>
  <c r="Y227" i="17"/>
  <c r="AB227" i="17" s="1"/>
  <c r="U227" i="17" s="1"/>
  <c r="V227" i="17" s="1"/>
  <c r="W227" i="17" s="1"/>
  <c r="T227" i="17"/>
  <c r="F227" i="17"/>
  <c r="AB222" i="17"/>
  <c r="AA222" i="17"/>
  <c r="Z222" i="17"/>
  <c r="Y222" i="17"/>
  <c r="T222" i="17"/>
  <c r="F222" i="17"/>
  <c r="AA216" i="17"/>
  <c r="Z216" i="17"/>
  <c r="AB216" i="17" s="1"/>
  <c r="Y216" i="17"/>
  <c r="T216" i="17"/>
  <c r="F216" i="17"/>
  <c r="AA208" i="17"/>
  <c r="Z208" i="17"/>
  <c r="AB208" i="17" s="1"/>
  <c r="Y208" i="17"/>
  <c r="T208" i="17"/>
  <c r="F208" i="17"/>
  <c r="AA203" i="17"/>
  <c r="Z203" i="17"/>
  <c r="Y203" i="17"/>
  <c r="T203" i="17"/>
  <c r="F203" i="17"/>
  <c r="AA195" i="17"/>
  <c r="Z195" i="17"/>
  <c r="Y195" i="17"/>
  <c r="T195" i="17"/>
  <c r="F195" i="17"/>
  <c r="AA187" i="17"/>
  <c r="Z187" i="17"/>
  <c r="Y187" i="17"/>
  <c r="T187" i="17"/>
  <c r="F187" i="17"/>
  <c r="AA182" i="17"/>
  <c r="Z182" i="17"/>
  <c r="Y182" i="17"/>
  <c r="T182" i="17"/>
  <c r="F182" i="17"/>
  <c r="F175" i="17"/>
  <c r="AA175" i="17"/>
  <c r="Z175" i="17"/>
  <c r="Y175" i="17"/>
  <c r="T175" i="17"/>
  <c r="AA45" i="18"/>
  <c r="Z45" i="18"/>
  <c r="Y45" i="18"/>
  <c r="T45" i="18"/>
  <c r="T44" i="18" s="1"/>
  <c r="AA29" i="18"/>
  <c r="Z29" i="18"/>
  <c r="Y29" i="18"/>
  <c r="T29" i="18"/>
  <c r="T28" i="18" s="1"/>
  <c r="AA42" i="18"/>
  <c r="Z42" i="18"/>
  <c r="Y42" i="18"/>
  <c r="T42" i="18"/>
  <c r="T41" i="18" s="1"/>
  <c r="AA46" i="12"/>
  <c r="Z46" i="12"/>
  <c r="Y46" i="12"/>
  <c r="AA47" i="12"/>
  <c r="Z47" i="12"/>
  <c r="Y47" i="12"/>
  <c r="AB47" i="12" s="1"/>
  <c r="T47" i="12"/>
  <c r="T46" i="12" s="1"/>
  <c r="T41" i="12"/>
  <c r="AA42" i="12"/>
  <c r="Z42" i="12"/>
  <c r="Y42" i="12"/>
  <c r="T42" i="12"/>
  <c r="V857" i="3"/>
  <c r="W857" i="3" s="1"/>
  <c r="X857" i="3" s="1"/>
  <c r="AA858" i="3"/>
  <c r="Z858" i="3"/>
  <c r="Y858" i="3"/>
  <c r="T858" i="3"/>
  <c r="F858" i="3"/>
  <c r="V855" i="3"/>
  <c r="W855" i="3" s="1"/>
  <c r="X855" i="3" s="1"/>
  <c r="AA856" i="3"/>
  <c r="Z856" i="3"/>
  <c r="Y856" i="3"/>
  <c r="T856" i="3"/>
  <c r="F856" i="3"/>
  <c r="AA851" i="3"/>
  <c r="Z851" i="3"/>
  <c r="Y851" i="3"/>
  <c r="T851" i="3"/>
  <c r="T850" i="3" s="1"/>
  <c r="F851" i="3"/>
  <c r="AA846" i="3"/>
  <c r="Z846" i="3"/>
  <c r="Y846" i="3"/>
  <c r="T846" i="3"/>
  <c r="T845" i="3" s="1"/>
  <c r="F846" i="3"/>
  <c r="X13" i="16"/>
  <c r="D19" i="20" s="1"/>
  <c r="D14" i="20"/>
  <c r="X12" i="10"/>
  <c r="D13" i="20" s="1"/>
  <c r="X13" i="8"/>
  <c r="D11" i="20" s="1"/>
  <c r="X13" i="7"/>
  <c r="D10" i="20" s="1"/>
  <c r="C8" i="20"/>
  <c r="B8" i="20"/>
  <c r="T54" i="2"/>
  <c r="Y54" i="2"/>
  <c r="AB54" i="2" s="1"/>
  <c r="Z54" i="2"/>
  <c r="AA54" i="2"/>
  <c r="T57" i="2"/>
  <c r="Y57" i="2"/>
  <c r="AB57" i="2" s="1"/>
  <c r="Z57" i="2"/>
  <c r="AA57" i="2"/>
  <c r="T59" i="2"/>
  <c r="Y59" i="2"/>
  <c r="AB59" i="2" s="1"/>
  <c r="Z59" i="2"/>
  <c r="AA59" i="2"/>
  <c r="T61" i="2"/>
  <c r="Y61" i="2"/>
  <c r="AB61" i="2" s="1"/>
  <c r="Z61" i="2"/>
  <c r="AA61" i="2"/>
  <c r="T63" i="2"/>
  <c r="Y63" i="2"/>
  <c r="AB63" i="2" s="1"/>
  <c r="Z63" i="2"/>
  <c r="AA63" i="2"/>
  <c r="T65" i="2"/>
  <c r="Y65" i="2"/>
  <c r="AB65" i="2" s="1"/>
  <c r="Z65" i="2"/>
  <c r="AA65" i="2"/>
  <c r="T67" i="2"/>
  <c r="Y67" i="2"/>
  <c r="AB67" i="2" s="1"/>
  <c r="Z67" i="2"/>
  <c r="AA67" i="2"/>
  <c r="T55" i="3"/>
  <c r="Y55" i="3"/>
  <c r="Z55" i="3"/>
  <c r="AA55" i="3"/>
  <c r="T58" i="3"/>
  <c r="Y58" i="3"/>
  <c r="Z58" i="3"/>
  <c r="AA58" i="3"/>
  <c r="T59" i="3"/>
  <c r="Y59" i="3"/>
  <c r="Z59" i="3"/>
  <c r="AA59" i="3"/>
  <c r="T60" i="3"/>
  <c r="Y60" i="3"/>
  <c r="Z60" i="3"/>
  <c r="AA60" i="3"/>
  <c r="T61" i="3"/>
  <c r="Y61" i="3"/>
  <c r="Z61" i="3"/>
  <c r="AA61" i="3"/>
  <c r="T63" i="3"/>
  <c r="Y63" i="3"/>
  <c r="Z63" i="3"/>
  <c r="AA63" i="3"/>
  <c r="T64" i="3"/>
  <c r="Y64" i="3"/>
  <c r="Z64" i="3"/>
  <c r="AA64" i="3"/>
  <c r="T65" i="3"/>
  <c r="Y65" i="3"/>
  <c r="Z65" i="3"/>
  <c r="AA65" i="3"/>
  <c r="T67" i="3"/>
  <c r="Y67" i="3"/>
  <c r="Z67" i="3"/>
  <c r="AA67" i="3"/>
  <c r="T68" i="3"/>
  <c r="Y68" i="3"/>
  <c r="Z68" i="3"/>
  <c r="AA68" i="3"/>
  <c r="T69" i="3"/>
  <c r="Y69" i="3"/>
  <c r="Z69" i="3"/>
  <c r="AA69" i="3"/>
  <c r="T71" i="3"/>
  <c r="Y71" i="3"/>
  <c r="Z71" i="3"/>
  <c r="AA71" i="3"/>
  <c r="T72" i="3"/>
  <c r="Y72" i="3"/>
  <c r="Z72" i="3"/>
  <c r="AA72" i="3"/>
  <c r="T73" i="3"/>
  <c r="Y73" i="3"/>
  <c r="Z73" i="3"/>
  <c r="AA73" i="3"/>
  <c r="T76" i="3"/>
  <c r="Y76" i="3"/>
  <c r="Z76" i="3"/>
  <c r="AA76" i="3"/>
  <c r="T77" i="3"/>
  <c r="Y77" i="3"/>
  <c r="Z77" i="3"/>
  <c r="AA77" i="3"/>
  <c r="T78" i="3"/>
  <c r="Y78" i="3"/>
  <c r="Z78" i="3"/>
  <c r="AA78" i="3"/>
  <c r="T79" i="3"/>
  <c r="Y79" i="3"/>
  <c r="Z79" i="3"/>
  <c r="AA79" i="3"/>
  <c r="T80" i="3"/>
  <c r="Y80" i="3"/>
  <c r="Z80" i="3"/>
  <c r="AA80" i="3"/>
  <c r="T81" i="3"/>
  <c r="Y81" i="3"/>
  <c r="Z81" i="3"/>
  <c r="AA81" i="3"/>
  <c r="T84" i="3"/>
  <c r="Y84" i="3"/>
  <c r="Z84" i="3"/>
  <c r="AA84" i="3"/>
  <c r="T85" i="3"/>
  <c r="Y85" i="3"/>
  <c r="Z85" i="3"/>
  <c r="AA85" i="3"/>
  <c r="T86" i="3"/>
  <c r="Y86" i="3"/>
  <c r="Z86" i="3"/>
  <c r="AA86" i="3"/>
  <c r="T88" i="3"/>
  <c r="Y88" i="3"/>
  <c r="Z88" i="3"/>
  <c r="AA88" i="3"/>
  <c r="T89" i="3"/>
  <c r="Y89" i="3"/>
  <c r="Z89" i="3"/>
  <c r="AA89" i="3"/>
  <c r="T90" i="3"/>
  <c r="Y90" i="3"/>
  <c r="Z90" i="3"/>
  <c r="AA90" i="3"/>
  <c r="T96" i="3"/>
  <c r="Y96" i="3"/>
  <c r="Z96" i="3"/>
  <c r="AA96" i="3"/>
  <c r="T97" i="3"/>
  <c r="Y97" i="3"/>
  <c r="Z97" i="3"/>
  <c r="AA97" i="3"/>
  <c r="T98" i="3"/>
  <c r="Y98" i="3"/>
  <c r="Z98" i="3"/>
  <c r="AA98" i="3"/>
  <c r="T104" i="3"/>
  <c r="Y104" i="3"/>
  <c r="Z104" i="3"/>
  <c r="AA104" i="3"/>
  <c r="T105" i="3"/>
  <c r="Y105" i="3"/>
  <c r="Z105" i="3"/>
  <c r="AA105" i="3"/>
  <c r="T106" i="3"/>
  <c r="Y106" i="3"/>
  <c r="Z106" i="3"/>
  <c r="AA106" i="3"/>
  <c r="T108" i="3"/>
  <c r="Y108" i="3"/>
  <c r="Z108" i="3"/>
  <c r="AA108" i="3"/>
  <c r="T109" i="3"/>
  <c r="Y109" i="3"/>
  <c r="Z109" i="3"/>
  <c r="AA109" i="3"/>
  <c r="T110" i="3"/>
  <c r="Y110" i="3"/>
  <c r="Z110" i="3"/>
  <c r="AA110" i="3"/>
  <c r="T112" i="3"/>
  <c r="Y112" i="3"/>
  <c r="Z112" i="3"/>
  <c r="AA112" i="3"/>
  <c r="T113" i="3"/>
  <c r="Y113" i="3"/>
  <c r="Z113" i="3"/>
  <c r="AA113" i="3"/>
  <c r="T114" i="3"/>
  <c r="Y114" i="3"/>
  <c r="Z114" i="3"/>
  <c r="AA114" i="3"/>
  <c r="T116" i="3"/>
  <c r="Y116" i="3"/>
  <c r="Z116" i="3"/>
  <c r="AA116" i="3"/>
  <c r="T117" i="3"/>
  <c r="Y117" i="3"/>
  <c r="Z117" i="3"/>
  <c r="AA117" i="3"/>
  <c r="T118" i="3"/>
  <c r="Y118" i="3"/>
  <c r="Z118" i="3"/>
  <c r="AA118" i="3"/>
  <c r="T119" i="3"/>
  <c r="Y119" i="3"/>
  <c r="Z119" i="3"/>
  <c r="AA119" i="3"/>
  <c r="T120" i="3"/>
  <c r="Y120" i="3"/>
  <c r="Z120" i="3"/>
  <c r="AA120" i="3"/>
  <c r="T128" i="3"/>
  <c r="Y128" i="3"/>
  <c r="Z128" i="3"/>
  <c r="AA128" i="3"/>
  <c r="T129" i="3"/>
  <c r="Y129" i="3"/>
  <c r="Z129" i="3"/>
  <c r="AA129" i="3"/>
  <c r="T130" i="3"/>
  <c r="Y130" i="3"/>
  <c r="Z130" i="3"/>
  <c r="AA130" i="3"/>
  <c r="T131" i="3"/>
  <c r="Y131" i="3"/>
  <c r="Z131" i="3"/>
  <c r="AA131" i="3"/>
  <c r="T132" i="3"/>
  <c r="Y132" i="3"/>
  <c r="Z132" i="3"/>
  <c r="AA132" i="3"/>
  <c r="T134" i="3"/>
  <c r="Y134" i="3"/>
  <c r="Z134" i="3"/>
  <c r="AA134" i="3"/>
  <c r="T135" i="3"/>
  <c r="Y135" i="3"/>
  <c r="Z135" i="3"/>
  <c r="AA135" i="3"/>
  <c r="T136" i="3"/>
  <c r="Y136" i="3"/>
  <c r="Z136" i="3"/>
  <c r="AA136" i="3"/>
  <c r="T137" i="3"/>
  <c r="Y137" i="3"/>
  <c r="Z137" i="3"/>
  <c r="AA137" i="3"/>
  <c r="T139" i="3"/>
  <c r="Y139" i="3"/>
  <c r="Z139" i="3"/>
  <c r="AA139" i="3"/>
  <c r="T140" i="3"/>
  <c r="Y140" i="3"/>
  <c r="Z140" i="3"/>
  <c r="AA140" i="3"/>
  <c r="T141" i="3"/>
  <c r="Y141" i="3"/>
  <c r="Z141" i="3"/>
  <c r="AA141" i="3"/>
  <c r="T142" i="3"/>
  <c r="Y142" i="3"/>
  <c r="Z142" i="3"/>
  <c r="AA142" i="3"/>
  <c r="T144" i="3"/>
  <c r="Y144" i="3"/>
  <c r="Z144" i="3"/>
  <c r="AA144" i="3"/>
  <c r="T145" i="3"/>
  <c r="Y145" i="3"/>
  <c r="Z145" i="3"/>
  <c r="AA145" i="3"/>
  <c r="T146" i="3"/>
  <c r="Y146" i="3"/>
  <c r="Z146" i="3"/>
  <c r="AA146" i="3"/>
  <c r="T147" i="3"/>
  <c r="Y147" i="3"/>
  <c r="Z147" i="3"/>
  <c r="AA147" i="3"/>
  <c r="T149" i="3"/>
  <c r="Y149" i="3"/>
  <c r="Z149" i="3"/>
  <c r="AA149" i="3"/>
  <c r="T150" i="3"/>
  <c r="Y150" i="3"/>
  <c r="Z150" i="3"/>
  <c r="AA150" i="3"/>
  <c r="T151" i="3"/>
  <c r="Y151" i="3"/>
  <c r="Z151" i="3"/>
  <c r="AA151" i="3"/>
  <c r="T152" i="3"/>
  <c r="Y152" i="3"/>
  <c r="Z152" i="3"/>
  <c r="AA152" i="3"/>
  <c r="B21" i="20"/>
  <c r="C20" i="20"/>
  <c r="B20" i="20"/>
  <c r="C19" i="20"/>
  <c r="B19" i="20"/>
  <c r="B18" i="20"/>
  <c r="B17" i="20"/>
  <c r="B16" i="20"/>
  <c r="B15" i="20"/>
  <c r="C14" i="20"/>
  <c r="B14" i="20"/>
  <c r="C13" i="20"/>
  <c r="B13" i="20"/>
  <c r="C12" i="20"/>
  <c r="B12" i="20"/>
  <c r="C11" i="20"/>
  <c r="B11" i="20"/>
  <c r="C10" i="20"/>
  <c r="B10" i="20"/>
  <c r="C9" i="20"/>
  <c r="B9" i="20"/>
  <c r="C7" i="20"/>
  <c r="B7" i="20"/>
  <c r="C6" i="20"/>
  <c r="B6" i="20"/>
  <c r="B5" i="20"/>
  <c r="B4" i="20"/>
  <c r="F914" i="3"/>
  <c r="F911" i="3"/>
  <c r="F893" i="3"/>
  <c r="AA893" i="3"/>
  <c r="Z893" i="3"/>
  <c r="Y893" i="3"/>
  <c r="T893" i="3"/>
  <c r="AA712" i="3"/>
  <c r="Z712" i="3"/>
  <c r="Y712" i="3"/>
  <c r="T712" i="3"/>
  <c r="F712" i="3"/>
  <c r="AA710" i="3"/>
  <c r="Z710" i="3"/>
  <c r="Y710" i="3"/>
  <c r="T710" i="3"/>
  <c r="F710" i="3"/>
  <c r="AB858" i="3" l="1"/>
  <c r="U858" i="3" s="1"/>
  <c r="AB46" i="12"/>
  <c r="AB45" i="18"/>
  <c r="U45" i="18" s="1"/>
  <c r="U44" i="18" s="1"/>
  <c r="V44" i="18" s="1"/>
  <c r="W44" i="18" s="1"/>
  <c r="X44" i="18" s="1"/>
  <c r="AB235" i="17"/>
  <c r="U235" i="17" s="1"/>
  <c r="V235" i="17" s="1"/>
  <c r="W235" i="17" s="1"/>
  <c r="X235" i="17" s="1"/>
  <c r="AB195" i="17"/>
  <c r="U195" i="17" s="1"/>
  <c r="V195" i="17" s="1"/>
  <c r="W195" i="17" s="1"/>
  <c r="X195" i="17" s="1"/>
  <c r="U142" i="17"/>
  <c r="AB187" i="17"/>
  <c r="U187" i="17" s="1"/>
  <c r="V187" i="17" s="1"/>
  <c r="W187" i="17" s="1"/>
  <c r="U222" i="17"/>
  <c r="V222" i="17" s="1"/>
  <c r="W222" i="17" s="1"/>
  <c r="X222" i="17" s="1"/>
  <c r="U208" i="17"/>
  <c r="V208" i="17" s="1"/>
  <c r="W208" i="17" s="1"/>
  <c r="X216" i="17"/>
  <c r="U47" i="17"/>
  <c r="V47" i="17" s="1"/>
  <c r="W47" i="17" s="1"/>
  <c r="U86" i="17"/>
  <c r="V86" i="17" s="1"/>
  <c r="W86" i="17" s="1"/>
  <c r="X86" i="17" s="1"/>
  <c r="AB203" i="17"/>
  <c r="U203" i="17" s="1"/>
  <c r="V203" i="17" s="1"/>
  <c r="W203" i="17" s="1"/>
  <c r="U216" i="17"/>
  <c r="V216" i="17" s="1"/>
  <c r="W216" i="17" s="1"/>
  <c r="AB147" i="17"/>
  <c r="U147" i="17" s="1"/>
  <c r="U123" i="17"/>
  <c r="V123" i="17" s="1"/>
  <c r="W123" i="17" s="1"/>
  <c r="X123" i="17" s="1"/>
  <c r="AB106" i="17"/>
  <c r="U106" i="17" s="1"/>
  <c r="V106" i="17" s="1"/>
  <c r="W106" i="17" s="1"/>
  <c r="AB175" i="17"/>
  <c r="U175" i="17" s="1"/>
  <c r="V175" i="17" s="1"/>
  <c r="W175" i="17" s="1"/>
  <c r="X175" i="17" s="1"/>
  <c r="AB182" i="17"/>
  <c r="U182" i="17" s="1"/>
  <c r="V182" i="17" s="1"/>
  <c r="W182" i="17" s="1"/>
  <c r="AB167" i="17"/>
  <c r="U167" i="17" s="1"/>
  <c r="V167" i="17" s="1"/>
  <c r="W167" i="17" s="1"/>
  <c r="X167" i="17" s="1"/>
  <c r="AB42" i="18"/>
  <c r="U42" i="18" s="1"/>
  <c r="AB856" i="3"/>
  <c r="U856" i="3" s="1"/>
  <c r="AB846" i="3"/>
  <c r="U846" i="3" s="1"/>
  <c r="U845" i="3" s="1"/>
  <c r="V845" i="3" s="1"/>
  <c r="W845" i="3" s="1"/>
  <c r="X845" i="3" s="1"/>
  <c r="U63" i="2"/>
  <c r="V63" i="2" s="1"/>
  <c r="W63" i="2" s="1"/>
  <c r="X63" i="2" s="1"/>
  <c r="U59" i="2"/>
  <c r="V59" i="2" s="1"/>
  <c r="W59" i="2" s="1"/>
  <c r="X59" i="2" s="1"/>
  <c r="U65" i="2"/>
  <c r="V65" i="2" s="1"/>
  <c r="W65" i="2" s="1"/>
  <c r="X65" i="2" s="1"/>
  <c r="X47" i="17"/>
  <c r="X71" i="17"/>
  <c r="X106" i="17"/>
  <c r="V142" i="17"/>
  <c r="W142" i="17" s="1"/>
  <c r="X142" i="17" s="1"/>
  <c r="V155" i="17"/>
  <c r="W155" i="17" s="1"/>
  <c r="X155" i="17" s="1"/>
  <c r="U162" i="17"/>
  <c r="X227" i="17"/>
  <c r="X208" i="17"/>
  <c r="X203" i="17"/>
  <c r="X187" i="17"/>
  <c r="X182" i="17"/>
  <c r="AB29" i="18"/>
  <c r="U29" i="18" s="1"/>
  <c r="U41" i="18"/>
  <c r="V41" i="18" s="1"/>
  <c r="W41" i="18" s="1"/>
  <c r="X41" i="18" s="1"/>
  <c r="U47" i="12"/>
  <c r="U46" i="12" s="1"/>
  <c r="V46" i="12" s="1"/>
  <c r="W46" i="12" s="1"/>
  <c r="X46" i="12" s="1"/>
  <c r="AB42" i="12"/>
  <c r="U42" i="12" s="1"/>
  <c r="U41" i="12" s="1"/>
  <c r="AB132" i="3"/>
  <c r="U132" i="3" s="1"/>
  <c r="V132" i="3" s="1"/>
  <c r="W132" i="3" s="1"/>
  <c r="X132" i="3" s="1"/>
  <c r="AB119" i="3"/>
  <c r="U119" i="3" s="1"/>
  <c r="V119" i="3" s="1"/>
  <c r="W119" i="3" s="1"/>
  <c r="X119" i="3" s="1"/>
  <c r="AB117" i="3"/>
  <c r="U117" i="3" s="1"/>
  <c r="V117" i="3" s="1"/>
  <c r="W117" i="3" s="1"/>
  <c r="X117" i="3" s="1"/>
  <c r="AB114" i="3"/>
  <c r="U114" i="3" s="1"/>
  <c r="AB112" i="3"/>
  <c r="U112" i="3" s="1"/>
  <c r="AB109" i="3"/>
  <c r="U109" i="3" s="1"/>
  <c r="V109" i="3" s="1"/>
  <c r="W109" i="3" s="1"/>
  <c r="X109" i="3" s="1"/>
  <c r="AB106" i="3"/>
  <c r="U106" i="3" s="1"/>
  <c r="V106" i="3" s="1"/>
  <c r="W106" i="3" s="1"/>
  <c r="X106" i="3" s="1"/>
  <c r="AB80" i="3"/>
  <c r="U80" i="3" s="1"/>
  <c r="V80" i="3" s="1"/>
  <c r="W80" i="3" s="1"/>
  <c r="X80" i="3" s="1"/>
  <c r="AB78" i="3"/>
  <c r="U78" i="3" s="1"/>
  <c r="V78" i="3" s="1"/>
  <c r="W78" i="3" s="1"/>
  <c r="X78" i="3" s="1"/>
  <c r="AB76" i="3"/>
  <c r="U76" i="3" s="1"/>
  <c r="V76" i="3" s="1"/>
  <c r="W76" i="3" s="1"/>
  <c r="X76" i="3" s="1"/>
  <c r="AB72" i="3"/>
  <c r="U72" i="3" s="1"/>
  <c r="V72" i="3" s="1"/>
  <c r="W72" i="3" s="1"/>
  <c r="X72" i="3" s="1"/>
  <c r="AB69" i="3"/>
  <c r="U69" i="3" s="1"/>
  <c r="V69" i="3" s="1"/>
  <c r="W69" i="3" s="1"/>
  <c r="X69" i="3" s="1"/>
  <c r="AB67" i="3"/>
  <c r="U67" i="3" s="1"/>
  <c r="V67" i="3" s="1"/>
  <c r="W67" i="3" s="1"/>
  <c r="X67" i="3" s="1"/>
  <c r="AB64" i="3"/>
  <c r="U64" i="3" s="1"/>
  <c r="V64" i="3" s="1"/>
  <c r="W64" i="3" s="1"/>
  <c r="X64" i="3" s="1"/>
  <c r="AB120" i="3"/>
  <c r="U120" i="3" s="1"/>
  <c r="V120" i="3" s="1"/>
  <c r="W120" i="3" s="1"/>
  <c r="X120" i="3" s="1"/>
  <c r="AB851" i="3"/>
  <c r="U851" i="3" s="1"/>
  <c r="U850" i="3" s="1"/>
  <c r="V850" i="3" s="1"/>
  <c r="W850" i="3" s="1"/>
  <c r="X850" i="3" s="1"/>
  <c r="AB151" i="3"/>
  <c r="U151" i="3" s="1"/>
  <c r="V151" i="3" s="1"/>
  <c r="W151" i="3" s="1"/>
  <c r="X151" i="3" s="1"/>
  <c r="AB149" i="3"/>
  <c r="U149" i="3" s="1"/>
  <c r="V149" i="3" s="1"/>
  <c r="W149" i="3" s="1"/>
  <c r="X149" i="3" s="1"/>
  <c r="AB146" i="3"/>
  <c r="U146" i="3" s="1"/>
  <c r="V146" i="3" s="1"/>
  <c r="W146" i="3" s="1"/>
  <c r="X146" i="3" s="1"/>
  <c r="AB144" i="3"/>
  <c r="U144" i="3" s="1"/>
  <c r="V144" i="3" s="1"/>
  <c r="W144" i="3" s="1"/>
  <c r="X144" i="3" s="1"/>
  <c r="AB141" i="3"/>
  <c r="U141" i="3" s="1"/>
  <c r="V141" i="3" s="1"/>
  <c r="W141" i="3" s="1"/>
  <c r="X141" i="3" s="1"/>
  <c r="AB139" i="3"/>
  <c r="U139" i="3" s="1"/>
  <c r="V139" i="3" s="1"/>
  <c r="W139" i="3" s="1"/>
  <c r="X139" i="3" s="1"/>
  <c r="AB136" i="3"/>
  <c r="U136" i="3" s="1"/>
  <c r="V136" i="3" s="1"/>
  <c r="W136" i="3" s="1"/>
  <c r="X136" i="3" s="1"/>
  <c r="AB81" i="3"/>
  <c r="U81" i="3" s="1"/>
  <c r="V81" i="3" s="1"/>
  <c r="W81" i="3" s="1"/>
  <c r="X81" i="3" s="1"/>
  <c r="AB60" i="3"/>
  <c r="U60" i="3" s="1"/>
  <c r="V60" i="3" s="1"/>
  <c r="W60" i="3" s="1"/>
  <c r="X60" i="3" s="1"/>
  <c r="AB58" i="3"/>
  <c r="U58" i="3" s="1"/>
  <c r="V58" i="3" s="1"/>
  <c r="W58" i="3" s="1"/>
  <c r="X58" i="3" s="1"/>
  <c r="AB147" i="3"/>
  <c r="U147" i="3" s="1"/>
  <c r="V147" i="3" s="1"/>
  <c r="W147" i="3" s="1"/>
  <c r="X147" i="3" s="1"/>
  <c r="AB61" i="3"/>
  <c r="U61" i="3" s="1"/>
  <c r="V61" i="3" s="1"/>
  <c r="W61" i="3" s="1"/>
  <c r="X61" i="3" s="1"/>
  <c r="AB59" i="3"/>
  <c r="U59" i="3" s="1"/>
  <c r="V59" i="3" s="1"/>
  <c r="W59" i="3" s="1"/>
  <c r="X59" i="3" s="1"/>
  <c r="AB131" i="3"/>
  <c r="U131" i="3" s="1"/>
  <c r="V131" i="3" s="1"/>
  <c r="W131" i="3" s="1"/>
  <c r="X131" i="3" s="1"/>
  <c r="AB129" i="3"/>
  <c r="U129" i="3" s="1"/>
  <c r="V129" i="3" s="1"/>
  <c r="W129" i="3" s="1"/>
  <c r="X129" i="3" s="1"/>
  <c r="AB55" i="3"/>
  <c r="AB710" i="3"/>
  <c r="U710" i="3" s="1"/>
  <c r="V710" i="3" s="1"/>
  <c r="W710" i="3" s="1"/>
  <c r="X710" i="3" s="1"/>
  <c r="AB152" i="3"/>
  <c r="U152" i="3" s="1"/>
  <c r="V152" i="3" s="1"/>
  <c r="W152" i="3" s="1"/>
  <c r="X152" i="3" s="1"/>
  <c r="AB150" i="3"/>
  <c r="U150" i="3" s="1"/>
  <c r="V150" i="3" s="1"/>
  <c r="W150" i="3" s="1"/>
  <c r="X150" i="3" s="1"/>
  <c r="AB142" i="3"/>
  <c r="U142" i="3" s="1"/>
  <c r="V142" i="3" s="1"/>
  <c r="W142" i="3" s="1"/>
  <c r="X142" i="3" s="1"/>
  <c r="AB135" i="3"/>
  <c r="U135" i="3" s="1"/>
  <c r="V135" i="3" s="1"/>
  <c r="W135" i="3" s="1"/>
  <c r="X135" i="3" s="1"/>
  <c r="AB118" i="3"/>
  <c r="U118" i="3" s="1"/>
  <c r="V118" i="3" s="1"/>
  <c r="W118" i="3" s="1"/>
  <c r="X118" i="3" s="1"/>
  <c r="AB116" i="3"/>
  <c r="U116" i="3" s="1"/>
  <c r="V116" i="3" s="1"/>
  <c r="W116" i="3" s="1"/>
  <c r="X116" i="3" s="1"/>
  <c r="AB113" i="3"/>
  <c r="U113" i="3" s="1"/>
  <c r="AB110" i="3"/>
  <c r="U110" i="3" s="1"/>
  <c r="V110" i="3" s="1"/>
  <c r="W110" i="3" s="1"/>
  <c r="X110" i="3" s="1"/>
  <c r="AB108" i="3"/>
  <c r="U108" i="3" s="1"/>
  <c r="V108" i="3" s="1"/>
  <c r="W108" i="3" s="1"/>
  <c r="X108" i="3" s="1"/>
  <c r="AB105" i="3"/>
  <c r="U105" i="3" s="1"/>
  <c r="V105" i="3" s="1"/>
  <c r="W105" i="3" s="1"/>
  <c r="X105" i="3" s="1"/>
  <c r="AB97" i="3"/>
  <c r="U97" i="3" s="1"/>
  <c r="V97" i="3" s="1"/>
  <c r="W97" i="3" s="1"/>
  <c r="X97" i="3" s="1"/>
  <c r="AB90" i="3"/>
  <c r="U90" i="3" s="1"/>
  <c r="V90" i="3" s="1"/>
  <c r="W90" i="3" s="1"/>
  <c r="X90" i="3" s="1"/>
  <c r="AB88" i="3"/>
  <c r="U88" i="3" s="1"/>
  <c r="V88" i="3" s="1"/>
  <c r="W88" i="3" s="1"/>
  <c r="X88" i="3" s="1"/>
  <c r="AB85" i="3"/>
  <c r="U85" i="3" s="1"/>
  <c r="V85" i="3" s="1"/>
  <c r="W85" i="3" s="1"/>
  <c r="X85" i="3" s="1"/>
  <c r="AB145" i="3"/>
  <c r="U145" i="3" s="1"/>
  <c r="V145" i="3" s="1"/>
  <c r="W145" i="3" s="1"/>
  <c r="X145" i="3" s="1"/>
  <c r="AB140" i="3"/>
  <c r="U140" i="3" s="1"/>
  <c r="V140" i="3" s="1"/>
  <c r="W140" i="3" s="1"/>
  <c r="X140" i="3" s="1"/>
  <c r="AB137" i="3"/>
  <c r="U137" i="3" s="1"/>
  <c r="V137" i="3" s="1"/>
  <c r="W137" i="3" s="1"/>
  <c r="X137" i="3" s="1"/>
  <c r="AB79" i="3"/>
  <c r="U79" i="3" s="1"/>
  <c r="V79" i="3" s="1"/>
  <c r="W79" i="3" s="1"/>
  <c r="X79" i="3" s="1"/>
  <c r="AB77" i="3"/>
  <c r="U77" i="3" s="1"/>
  <c r="V77" i="3" s="1"/>
  <c r="W77" i="3" s="1"/>
  <c r="X77" i="3" s="1"/>
  <c r="AB73" i="3"/>
  <c r="U73" i="3" s="1"/>
  <c r="V73" i="3" s="1"/>
  <c r="W73" i="3" s="1"/>
  <c r="X73" i="3" s="1"/>
  <c r="AB71" i="3"/>
  <c r="U71" i="3" s="1"/>
  <c r="V71" i="3" s="1"/>
  <c r="W71" i="3" s="1"/>
  <c r="X71" i="3" s="1"/>
  <c r="AB68" i="3"/>
  <c r="U68" i="3" s="1"/>
  <c r="V68" i="3" s="1"/>
  <c r="W68" i="3" s="1"/>
  <c r="X68" i="3" s="1"/>
  <c r="AB65" i="3"/>
  <c r="U65" i="3" s="1"/>
  <c r="V65" i="3" s="1"/>
  <c r="W65" i="3" s="1"/>
  <c r="X65" i="3" s="1"/>
  <c r="AB63" i="3"/>
  <c r="U63" i="3" s="1"/>
  <c r="V63" i="3" s="1"/>
  <c r="W63" i="3" s="1"/>
  <c r="X63" i="3" s="1"/>
  <c r="AB130" i="3"/>
  <c r="U130" i="3" s="1"/>
  <c r="V130" i="3" s="1"/>
  <c r="W130" i="3" s="1"/>
  <c r="X130" i="3" s="1"/>
  <c r="AB128" i="3"/>
  <c r="U128" i="3" s="1"/>
  <c r="V128" i="3" s="1"/>
  <c r="W128" i="3" s="1"/>
  <c r="X128" i="3" s="1"/>
  <c r="AB134" i="3"/>
  <c r="U134" i="3" s="1"/>
  <c r="V134" i="3" s="1"/>
  <c r="W134" i="3" s="1"/>
  <c r="X134" i="3" s="1"/>
  <c r="AB104" i="3"/>
  <c r="U104" i="3" s="1"/>
  <c r="V104" i="3" s="1"/>
  <c r="W104" i="3" s="1"/>
  <c r="X104" i="3" s="1"/>
  <c r="AB98" i="3"/>
  <c r="U98" i="3" s="1"/>
  <c r="V98" i="3" s="1"/>
  <c r="W98" i="3" s="1"/>
  <c r="X98" i="3" s="1"/>
  <c r="AB96" i="3"/>
  <c r="U96" i="3" s="1"/>
  <c r="V96" i="3" s="1"/>
  <c r="W96" i="3" s="1"/>
  <c r="X96" i="3" s="1"/>
  <c r="AB89" i="3"/>
  <c r="U89" i="3" s="1"/>
  <c r="V89" i="3" s="1"/>
  <c r="W89" i="3" s="1"/>
  <c r="X89" i="3" s="1"/>
  <c r="AB86" i="3"/>
  <c r="U86" i="3" s="1"/>
  <c r="V86" i="3" s="1"/>
  <c r="W86" i="3" s="1"/>
  <c r="X86" i="3" s="1"/>
  <c r="AB84" i="3"/>
  <c r="U84" i="3" s="1"/>
  <c r="V84" i="3" s="1"/>
  <c r="W84" i="3" s="1"/>
  <c r="X84" i="3" s="1"/>
  <c r="U54" i="2"/>
  <c r="V54" i="2" s="1"/>
  <c r="W54" i="2" s="1"/>
  <c r="X54" i="2" s="1"/>
  <c r="U57" i="2"/>
  <c r="V57" i="2" s="1"/>
  <c r="W57" i="2" s="1"/>
  <c r="X57" i="2" s="1"/>
  <c r="U61" i="2"/>
  <c r="V61" i="2" s="1"/>
  <c r="W61" i="2" s="1"/>
  <c r="X61" i="2" s="1"/>
  <c r="U67" i="2"/>
  <c r="V67" i="2" s="1"/>
  <c r="W67" i="2" s="1"/>
  <c r="X67" i="2" s="1"/>
  <c r="U55" i="3"/>
  <c r="V55" i="3" s="1"/>
  <c r="W55" i="3" s="1"/>
  <c r="X55" i="3" s="1"/>
  <c r="AB712" i="3"/>
  <c r="U712" i="3" s="1"/>
  <c r="V712" i="3" s="1"/>
  <c r="W712" i="3" s="1"/>
  <c r="X712" i="3" s="1"/>
  <c r="AB893" i="3"/>
  <c r="U893" i="3" s="1"/>
  <c r="V893" i="3" s="1"/>
  <c r="W893" i="3" s="1"/>
  <c r="X893" i="3" s="1"/>
  <c r="V147" i="17" l="1"/>
  <c r="W147" i="17" s="1"/>
  <c r="X147" i="17" s="1"/>
  <c r="V162" i="17"/>
  <c r="W162" i="17" s="1"/>
  <c r="X162" i="17" s="1"/>
  <c r="U28" i="18"/>
  <c r="V28" i="18" s="1"/>
  <c r="W28" i="18" s="1"/>
  <c r="X28" i="18" s="1"/>
  <c r="AA68" i="9"/>
  <c r="Z68" i="9"/>
  <c r="Y68" i="9"/>
  <c r="T68" i="9"/>
  <c r="F68" i="9"/>
  <c r="W101" i="9"/>
  <c r="X101" i="9" s="1"/>
  <c r="AA100" i="9"/>
  <c r="Z100" i="9"/>
  <c r="Y100" i="9"/>
  <c r="T100" i="9"/>
  <c r="T99" i="9" s="1"/>
  <c r="AA74" i="9"/>
  <c r="Z74" i="9"/>
  <c r="Y74" i="9"/>
  <c r="T74" i="9"/>
  <c r="F74" i="9"/>
  <c r="AA71" i="9"/>
  <c r="Z71" i="9"/>
  <c r="Y71" i="9"/>
  <c r="T71" i="9"/>
  <c r="F71" i="9"/>
  <c r="AA64" i="9"/>
  <c r="Z64" i="9"/>
  <c r="Y64" i="9"/>
  <c r="AA65" i="9"/>
  <c r="Z65" i="9"/>
  <c r="Y65" i="9"/>
  <c r="T65" i="9"/>
  <c r="T64" i="9" s="1"/>
  <c r="F65" i="9"/>
  <c r="AA62" i="9"/>
  <c r="Z62" i="9"/>
  <c r="Y62" i="9"/>
  <c r="AA63" i="9"/>
  <c r="Z63" i="9"/>
  <c r="Y63" i="9"/>
  <c r="T63" i="9"/>
  <c r="F63" i="9"/>
  <c r="F49" i="9"/>
  <c r="AA49" i="9"/>
  <c r="Z49" i="9"/>
  <c r="Y49" i="9"/>
  <c r="T49" i="9"/>
  <c r="AA46" i="9"/>
  <c r="Z46" i="9"/>
  <c r="Y46" i="9"/>
  <c r="T46" i="9"/>
  <c r="F46" i="9"/>
  <c r="AA814" i="3"/>
  <c r="Z814" i="3"/>
  <c r="Y814" i="3"/>
  <c r="T814" i="3"/>
  <c r="AA802" i="3"/>
  <c r="Z802" i="3"/>
  <c r="Y802" i="3"/>
  <c r="T802" i="3"/>
  <c r="F802" i="3"/>
  <c r="AA800" i="3"/>
  <c r="Z800" i="3"/>
  <c r="Y800" i="3"/>
  <c r="T800" i="3"/>
  <c r="T799" i="3" s="1"/>
  <c r="F800" i="3"/>
  <c r="AA759" i="3"/>
  <c r="Z759" i="3"/>
  <c r="Y759" i="3"/>
  <c r="T759" i="3"/>
  <c r="T758" i="3" s="1"/>
  <c r="F759" i="3"/>
  <c r="AA757" i="3"/>
  <c r="Z757" i="3"/>
  <c r="Y757" i="3"/>
  <c r="T757" i="3"/>
  <c r="T756" i="3" s="1"/>
  <c r="F757" i="3"/>
  <c r="AA753" i="3"/>
  <c r="Z753" i="3"/>
  <c r="Y753" i="3"/>
  <c r="T753" i="3"/>
  <c r="T752" i="3" s="1"/>
  <c r="F753" i="3"/>
  <c r="AA749" i="3"/>
  <c r="Z749" i="3"/>
  <c r="Y749" i="3"/>
  <c r="T749" i="3"/>
  <c r="T748" i="3" s="1"/>
  <c r="F749" i="3"/>
  <c r="AA747" i="3"/>
  <c r="Z747" i="3"/>
  <c r="Y747" i="3"/>
  <c r="T747" i="3"/>
  <c r="T746" i="3" s="1"/>
  <c r="F747" i="3"/>
  <c r="AA740" i="3"/>
  <c r="Z740" i="3"/>
  <c r="Y740" i="3"/>
  <c r="V740" i="3"/>
  <c r="W740" i="3" s="1"/>
  <c r="X740" i="3" s="1"/>
  <c r="AA741" i="3"/>
  <c r="Z741" i="3"/>
  <c r="Y741" i="3"/>
  <c r="T741" i="3"/>
  <c r="AA730" i="3"/>
  <c r="Z730" i="3"/>
  <c r="Y730" i="3"/>
  <c r="T730" i="3"/>
  <c r="AA720" i="3"/>
  <c r="Z720" i="3"/>
  <c r="Y720" i="3"/>
  <c r="T720" i="3"/>
  <c r="T719" i="3" s="1"/>
  <c r="AA717" i="3"/>
  <c r="Z717" i="3"/>
  <c r="Y717" i="3"/>
  <c r="T717" i="3"/>
  <c r="T716" i="3" s="1"/>
  <c r="AA715" i="3"/>
  <c r="Z715" i="3"/>
  <c r="Y715" i="3"/>
  <c r="T715" i="3"/>
  <c r="T714" i="3" s="1"/>
  <c r="F682" i="3"/>
  <c r="AA672" i="3"/>
  <c r="Z672" i="3"/>
  <c r="Y672" i="3"/>
  <c r="T672" i="3"/>
  <c r="F672" i="3"/>
  <c r="AA651" i="3"/>
  <c r="Z651" i="3"/>
  <c r="Y651" i="3"/>
  <c r="T651" i="3"/>
  <c r="T650" i="3" s="1"/>
  <c r="F643" i="3"/>
  <c r="AA643" i="3"/>
  <c r="Z643" i="3"/>
  <c r="Y643" i="3"/>
  <c r="T643" i="3"/>
  <c r="G643" i="3"/>
  <c r="AA541" i="3"/>
  <c r="Z541" i="3"/>
  <c r="Y541" i="3"/>
  <c r="AA542" i="3"/>
  <c r="Z542" i="3"/>
  <c r="Y542" i="3"/>
  <c r="T542" i="3"/>
  <c r="AA529" i="3"/>
  <c r="Z529" i="3"/>
  <c r="Y529" i="3"/>
  <c r="AA530" i="3"/>
  <c r="Z530" i="3"/>
  <c r="Y530" i="3"/>
  <c r="T530" i="3"/>
  <c r="T529" i="3" s="1"/>
  <c r="AA521" i="3"/>
  <c r="Z521" i="3"/>
  <c r="Y521" i="3"/>
  <c r="AA522" i="3"/>
  <c r="Z522" i="3"/>
  <c r="Y522" i="3"/>
  <c r="T522" i="3"/>
  <c r="T521" i="3" s="1"/>
  <c r="AA509" i="3"/>
  <c r="Z509" i="3"/>
  <c r="Y509" i="3"/>
  <c r="AA510" i="3"/>
  <c r="Z510" i="3"/>
  <c r="Y510" i="3"/>
  <c r="T510" i="3"/>
  <c r="T509" i="3" s="1"/>
  <c r="AA505" i="3"/>
  <c r="Z505" i="3"/>
  <c r="Y505" i="3"/>
  <c r="AA506" i="3"/>
  <c r="Z506" i="3"/>
  <c r="Y506" i="3"/>
  <c r="T506" i="3"/>
  <c r="AA498" i="3"/>
  <c r="Z498" i="3"/>
  <c r="Y498" i="3"/>
  <c r="AA499" i="3"/>
  <c r="Z499" i="3"/>
  <c r="Y499" i="3"/>
  <c r="T499" i="3"/>
  <c r="T498" i="3" s="1"/>
  <c r="AA496" i="3"/>
  <c r="Z496" i="3"/>
  <c r="Y496" i="3"/>
  <c r="AA497" i="3"/>
  <c r="Z497" i="3"/>
  <c r="Y497" i="3"/>
  <c r="T497" i="3"/>
  <c r="T496" i="3" s="1"/>
  <c r="AB814" i="3" l="1"/>
  <c r="U814" i="3" s="1"/>
  <c r="V814" i="3" s="1"/>
  <c r="W814" i="3" s="1"/>
  <c r="X814" i="3" s="1"/>
  <c r="AB68" i="9"/>
  <c r="U68" i="9" s="1"/>
  <c r="V68" i="9" s="1"/>
  <c r="W68" i="9" s="1"/>
  <c r="X68" i="9" s="1"/>
  <c r="AB802" i="3"/>
  <c r="U802" i="3" s="1"/>
  <c r="U801" i="3" s="1"/>
  <c r="V801" i="3" s="1"/>
  <c r="W801" i="3" s="1"/>
  <c r="X801" i="3" s="1"/>
  <c r="AB100" i="9"/>
  <c r="U100" i="9" s="1"/>
  <c r="U99" i="9" s="1"/>
  <c r="V99" i="9" s="1"/>
  <c r="W99" i="9" s="1"/>
  <c r="X99" i="9" s="1"/>
  <c r="T801" i="3"/>
  <c r="AB74" i="9"/>
  <c r="U74" i="9" s="1"/>
  <c r="V74" i="9" s="1"/>
  <c r="W74" i="9" s="1"/>
  <c r="X74" i="9" s="1"/>
  <c r="AB71" i="9"/>
  <c r="U71" i="9" s="1"/>
  <c r="V71" i="9" s="1"/>
  <c r="W71" i="9" s="1"/>
  <c r="X71" i="9" s="1"/>
  <c r="AB65" i="9"/>
  <c r="U65" i="9" s="1"/>
  <c r="AB49" i="9"/>
  <c r="U49" i="9" s="1"/>
  <c r="V49" i="9" s="1"/>
  <c r="W49" i="9" s="1"/>
  <c r="X49" i="9" s="1"/>
  <c r="AB63" i="9"/>
  <c r="U63" i="9" s="1"/>
  <c r="AB64" i="9"/>
  <c r="AB62" i="9"/>
  <c r="T62" i="9"/>
  <c r="AB46" i="9"/>
  <c r="U46" i="9" s="1"/>
  <c r="V46" i="9" s="1"/>
  <c r="W46" i="9" s="1"/>
  <c r="X46" i="9" s="1"/>
  <c r="AB757" i="3"/>
  <c r="U757" i="3" s="1"/>
  <c r="U756" i="3" s="1"/>
  <c r="V756" i="3" s="1"/>
  <c r="W756" i="3" s="1"/>
  <c r="X756" i="3" s="1"/>
  <c r="AB800" i="3"/>
  <c r="U800" i="3" s="1"/>
  <c r="AB753" i="3"/>
  <c r="U753" i="3" s="1"/>
  <c r="U752" i="3" s="1"/>
  <c r="V752" i="3" s="1"/>
  <c r="W752" i="3" s="1"/>
  <c r="X752" i="3" s="1"/>
  <c r="AB759" i="3"/>
  <c r="U759" i="3" s="1"/>
  <c r="U758" i="3" s="1"/>
  <c r="V758" i="3" s="1"/>
  <c r="W758" i="3" s="1"/>
  <c r="X758" i="3" s="1"/>
  <c r="AB740" i="3"/>
  <c r="AB749" i="3"/>
  <c r="U749" i="3" s="1"/>
  <c r="U748" i="3" s="1"/>
  <c r="V748" i="3" s="1"/>
  <c r="W748" i="3" s="1"/>
  <c r="X748" i="3" s="1"/>
  <c r="AB741" i="3"/>
  <c r="U741" i="3" s="1"/>
  <c r="AB747" i="3"/>
  <c r="U747" i="3" s="1"/>
  <c r="U746" i="3" s="1"/>
  <c r="V746" i="3" s="1"/>
  <c r="W746" i="3" s="1"/>
  <c r="X746" i="3" s="1"/>
  <c r="AB717" i="3"/>
  <c r="U717" i="3" s="1"/>
  <c r="U716" i="3" s="1"/>
  <c r="V716" i="3" s="1"/>
  <c r="W716" i="3" s="1"/>
  <c r="X716" i="3" s="1"/>
  <c r="AB720" i="3"/>
  <c r="U720" i="3" s="1"/>
  <c r="U719" i="3" s="1"/>
  <c r="V719" i="3" s="1"/>
  <c r="W719" i="3" s="1"/>
  <c r="X719" i="3" s="1"/>
  <c r="AB730" i="3"/>
  <c r="U730" i="3" s="1"/>
  <c r="AB715" i="3"/>
  <c r="U715" i="3" s="1"/>
  <c r="U714" i="3" s="1"/>
  <c r="V714" i="3" s="1"/>
  <c r="W714" i="3" s="1"/>
  <c r="X714" i="3" s="1"/>
  <c r="AB643" i="3"/>
  <c r="U643" i="3" s="1"/>
  <c r="V643" i="3" s="1"/>
  <c r="W643" i="3" s="1"/>
  <c r="X643" i="3" s="1"/>
  <c r="AB541" i="3"/>
  <c r="AB672" i="3"/>
  <c r="U672" i="3" s="1"/>
  <c r="V672" i="3" s="1"/>
  <c r="W672" i="3" s="1"/>
  <c r="X672" i="3" s="1"/>
  <c r="AB651" i="3"/>
  <c r="U651" i="3" s="1"/>
  <c r="U650" i="3" s="1"/>
  <c r="V650" i="3" s="1"/>
  <c r="W650" i="3" s="1"/>
  <c r="X650" i="3" s="1"/>
  <c r="AB522" i="3"/>
  <c r="U522" i="3" s="1"/>
  <c r="U521" i="3" s="1"/>
  <c r="V521" i="3" s="1"/>
  <c r="W521" i="3" s="1"/>
  <c r="X521" i="3" s="1"/>
  <c r="AB542" i="3"/>
  <c r="U542" i="3" s="1"/>
  <c r="U541" i="3" s="1"/>
  <c r="V541" i="3" s="1"/>
  <c r="W541" i="3" s="1"/>
  <c r="X541" i="3" s="1"/>
  <c r="AB530" i="3"/>
  <c r="U530" i="3" s="1"/>
  <c r="U529" i="3" s="1"/>
  <c r="V529" i="3" s="1"/>
  <c r="W529" i="3" s="1"/>
  <c r="X529" i="3" s="1"/>
  <c r="T541" i="3"/>
  <c r="AB521" i="3"/>
  <c r="AB529" i="3"/>
  <c r="AB506" i="3"/>
  <c r="U506" i="3" s="1"/>
  <c r="U505" i="3" s="1"/>
  <c r="V505" i="3" s="1"/>
  <c r="W505" i="3" s="1"/>
  <c r="X505" i="3" s="1"/>
  <c r="AB496" i="3"/>
  <c r="AB498" i="3"/>
  <c r="AB510" i="3"/>
  <c r="U510" i="3" s="1"/>
  <c r="U509" i="3" s="1"/>
  <c r="V509" i="3" s="1"/>
  <c r="W509" i="3" s="1"/>
  <c r="X509" i="3" s="1"/>
  <c r="AB505" i="3"/>
  <c r="AB497" i="3"/>
  <c r="U497" i="3" s="1"/>
  <c r="U496" i="3" s="1"/>
  <c r="V496" i="3" s="1"/>
  <c r="W496" i="3" s="1"/>
  <c r="X496" i="3" s="1"/>
  <c r="AB509" i="3"/>
  <c r="T505" i="3"/>
  <c r="AB499" i="3"/>
  <c r="U499" i="3" s="1"/>
  <c r="U498" i="3" s="1"/>
  <c r="V498" i="3" s="1"/>
  <c r="W498" i="3" s="1"/>
  <c r="X498" i="3" s="1"/>
  <c r="AA360" i="3"/>
  <c r="Z360" i="3"/>
  <c r="Y360" i="3"/>
  <c r="T360" i="3"/>
  <c r="AA359" i="3"/>
  <c r="Z359" i="3"/>
  <c r="Y359" i="3"/>
  <c r="T359" i="3"/>
  <c r="AA358" i="3"/>
  <c r="Z358" i="3"/>
  <c r="Y358" i="3"/>
  <c r="T358" i="3"/>
  <c r="AA357" i="3"/>
  <c r="Z357" i="3"/>
  <c r="Y357" i="3"/>
  <c r="T357" i="3"/>
  <c r="AA356" i="3"/>
  <c r="Z356" i="3"/>
  <c r="Y356" i="3"/>
  <c r="T356" i="3"/>
  <c r="AA355" i="3"/>
  <c r="Z355" i="3"/>
  <c r="Y355" i="3"/>
  <c r="T355" i="3"/>
  <c r="AA354" i="3"/>
  <c r="Z354" i="3"/>
  <c r="Y354" i="3"/>
  <c r="T354" i="3"/>
  <c r="AA353" i="3"/>
  <c r="Z353" i="3"/>
  <c r="Y353" i="3"/>
  <c r="T353" i="3"/>
  <c r="AA352" i="3"/>
  <c r="Z352" i="3"/>
  <c r="Y352" i="3"/>
  <c r="T352" i="3"/>
  <c r="AA351" i="3"/>
  <c r="Z351" i="3"/>
  <c r="Y351" i="3"/>
  <c r="T351" i="3"/>
  <c r="AA350" i="3"/>
  <c r="Z350" i="3"/>
  <c r="Y350" i="3"/>
  <c r="T350" i="3"/>
  <c r="AA349" i="3"/>
  <c r="Z349" i="3"/>
  <c r="Y349" i="3"/>
  <c r="T349" i="3"/>
  <c r="AA348" i="3"/>
  <c r="Z348" i="3"/>
  <c r="Y348" i="3"/>
  <c r="T348" i="3"/>
  <c r="AA61" i="9"/>
  <c r="Z61" i="9"/>
  <c r="Y61" i="9"/>
  <c r="T61" i="9"/>
  <c r="F61" i="9"/>
  <c r="AA59" i="9"/>
  <c r="Z59" i="9"/>
  <c r="Y59" i="9"/>
  <c r="T59" i="9"/>
  <c r="F59" i="9"/>
  <c r="AA57" i="9"/>
  <c r="Z57" i="9"/>
  <c r="Y57" i="9"/>
  <c r="T57" i="9"/>
  <c r="F57" i="9"/>
  <c r="AA55" i="9"/>
  <c r="Z55" i="9"/>
  <c r="Y55" i="9"/>
  <c r="T55" i="9"/>
  <c r="F55" i="9"/>
  <c r="AA53" i="9"/>
  <c r="Z53" i="9"/>
  <c r="Y53" i="9"/>
  <c r="T53" i="9"/>
  <c r="F53" i="9"/>
  <c r="AA51" i="9"/>
  <c r="Z51" i="9"/>
  <c r="Y51" i="9"/>
  <c r="T51" i="9"/>
  <c r="F51" i="9"/>
  <c r="X11" i="9" l="1"/>
  <c r="V65" i="9"/>
  <c r="W65" i="9" s="1"/>
  <c r="X65" i="9" s="1"/>
  <c r="U64" i="9"/>
  <c r="V64" i="9" s="1"/>
  <c r="W64" i="9" s="1"/>
  <c r="X64" i="9" s="1"/>
  <c r="V63" i="9"/>
  <c r="W63" i="9" s="1"/>
  <c r="X63" i="9" s="1"/>
  <c r="U62" i="9"/>
  <c r="V62" i="9" s="1"/>
  <c r="W62" i="9" s="1"/>
  <c r="X62" i="9" s="1"/>
  <c r="AB61" i="9"/>
  <c r="U61" i="9" s="1"/>
  <c r="V61" i="9" s="1"/>
  <c r="W61" i="9" s="1"/>
  <c r="X61" i="9" s="1"/>
  <c r="AB55" i="9"/>
  <c r="U55" i="9" s="1"/>
  <c r="V55" i="9" s="1"/>
  <c r="W55" i="9" s="1"/>
  <c r="X55" i="9" s="1"/>
  <c r="AB59" i="9"/>
  <c r="U59" i="9" s="1"/>
  <c r="V59" i="9" s="1"/>
  <c r="W59" i="9" s="1"/>
  <c r="X59" i="9" s="1"/>
  <c r="U799" i="3"/>
  <c r="V799" i="3" s="1"/>
  <c r="W799" i="3" s="1"/>
  <c r="X799" i="3" s="1"/>
  <c r="AB353" i="3"/>
  <c r="U353" i="3" s="1"/>
  <c r="V353" i="3" s="1"/>
  <c r="W353" i="3" s="1"/>
  <c r="X353" i="3" s="1"/>
  <c r="AB355" i="3"/>
  <c r="U355" i="3" s="1"/>
  <c r="V355" i="3" s="1"/>
  <c r="W355" i="3" s="1"/>
  <c r="X355" i="3" s="1"/>
  <c r="AB352" i="3"/>
  <c r="U352" i="3" s="1"/>
  <c r="V352" i="3" s="1"/>
  <c r="W352" i="3" s="1"/>
  <c r="X352" i="3" s="1"/>
  <c r="AB358" i="3"/>
  <c r="U358" i="3" s="1"/>
  <c r="V358" i="3" s="1"/>
  <c r="W358" i="3" s="1"/>
  <c r="X358" i="3" s="1"/>
  <c r="AB350" i="3"/>
  <c r="U350" i="3" s="1"/>
  <c r="V350" i="3" s="1"/>
  <c r="W350" i="3" s="1"/>
  <c r="X350" i="3" s="1"/>
  <c r="AB357" i="3"/>
  <c r="U357" i="3" s="1"/>
  <c r="V357" i="3" s="1"/>
  <c r="W357" i="3" s="1"/>
  <c r="X357" i="3" s="1"/>
  <c r="AB360" i="3"/>
  <c r="U360" i="3" s="1"/>
  <c r="V360" i="3" s="1"/>
  <c r="W360" i="3" s="1"/>
  <c r="X360" i="3" s="1"/>
  <c r="AB351" i="3"/>
  <c r="U351" i="3" s="1"/>
  <c r="V351" i="3" s="1"/>
  <c r="W351" i="3" s="1"/>
  <c r="X351" i="3" s="1"/>
  <c r="AB349" i="3"/>
  <c r="U349" i="3" s="1"/>
  <c r="V349" i="3" s="1"/>
  <c r="W349" i="3" s="1"/>
  <c r="X349" i="3" s="1"/>
  <c r="AB348" i="3"/>
  <c r="U348" i="3" s="1"/>
  <c r="V348" i="3" s="1"/>
  <c r="W348" i="3" s="1"/>
  <c r="X348" i="3" s="1"/>
  <c r="AB359" i="3"/>
  <c r="U359" i="3" s="1"/>
  <c r="V359" i="3" s="1"/>
  <c r="W359" i="3" s="1"/>
  <c r="X359" i="3" s="1"/>
  <c r="AB354" i="3"/>
  <c r="U354" i="3" s="1"/>
  <c r="V354" i="3" s="1"/>
  <c r="W354" i="3" s="1"/>
  <c r="X354" i="3" s="1"/>
  <c r="AB356" i="3"/>
  <c r="U356" i="3" s="1"/>
  <c r="V356" i="3" s="1"/>
  <c r="W356" i="3" s="1"/>
  <c r="X356" i="3" s="1"/>
  <c r="AB57" i="9"/>
  <c r="U57" i="9" s="1"/>
  <c r="V57" i="9" s="1"/>
  <c r="W57" i="9" s="1"/>
  <c r="X57" i="9" s="1"/>
  <c r="AB51" i="9"/>
  <c r="U51" i="9" s="1"/>
  <c r="V51" i="9" s="1"/>
  <c r="W51" i="9" s="1"/>
  <c r="X51" i="9" s="1"/>
  <c r="AB53" i="9"/>
  <c r="U53" i="9" s="1"/>
  <c r="V53" i="9" s="1"/>
  <c r="W53" i="9" s="1"/>
  <c r="X53" i="9" s="1"/>
  <c r="D12" i="20" l="1"/>
  <c r="AA53" i="6" l="1"/>
  <c r="Z53" i="6"/>
  <c r="Y53" i="6"/>
  <c r="T53" i="6"/>
  <c r="AA51" i="6"/>
  <c r="Z51" i="6"/>
  <c r="Y51" i="6"/>
  <c r="T51" i="6"/>
  <c r="AA49" i="6"/>
  <c r="Z49" i="6"/>
  <c r="Y49" i="6"/>
  <c r="T49" i="6"/>
  <c r="AA47" i="6"/>
  <c r="Z47" i="6"/>
  <c r="Y47" i="6"/>
  <c r="T47" i="6"/>
  <c r="AA45" i="6"/>
  <c r="Z45" i="6"/>
  <c r="Y45" i="6"/>
  <c r="T45" i="6"/>
  <c r="AA43" i="6"/>
  <c r="Z43" i="6"/>
  <c r="Y43" i="6"/>
  <c r="T43" i="6"/>
  <c r="AA41" i="6"/>
  <c r="Z41" i="6"/>
  <c r="Y41" i="6"/>
  <c r="T41" i="6"/>
  <c r="AA39" i="6"/>
  <c r="Z39" i="6"/>
  <c r="Y39" i="6"/>
  <c r="T39" i="6"/>
  <c r="AA37" i="6"/>
  <c r="Z37" i="6"/>
  <c r="Y37" i="6"/>
  <c r="T37" i="6"/>
  <c r="AA31" i="6"/>
  <c r="Z31" i="6"/>
  <c r="Y31" i="6"/>
  <c r="T31" i="6"/>
  <c r="T27" i="6"/>
  <c r="AA35" i="6"/>
  <c r="Z35" i="6"/>
  <c r="Y35" i="6"/>
  <c r="T35" i="6"/>
  <c r="AA33" i="6"/>
  <c r="Z33" i="6"/>
  <c r="Y33" i="6"/>
  <c r="T33" i="6"/>
  <c r="AA29" i="6"/>
  <c r="Z29" i="6"/>
  <c r="Y29" i="6"/>
  <c r="T29" i="6"/>
  <c r="AA27" i="6"/>
  <c r="Z27" i="6"/>
  <c r="Y27" i="6"/>
  <c r="AB45" i="6" l="1"/>
  <c r="U45" i="6" s="1"/>
  <c r="V45" i="6" s="1"/>
  <c r="W45" i="6" s="1"/>
  <c r="X45" i="6" s="1"/>
  <c r="AB53" i="6"/>
  <c r="U53" i="6" s="1"/>
  <c r="V53" i="6" s="1"/>
  <c r="W53" i="6" s="1"/>
  <c r="X53" i="6" s="1"/>
  <c r="AB51" i="6"/>
  <c r="U51" i="6" s="1"/>
  <c r="V51" i="6" s="1"/>
  <c r="W51" i="6" s="1"/>
  <c r="X51" i="6" s="1"/>
  <c r="AB49" i="6"/>
  <c r="U49" i="6" s="1"/>
  <c r="V49" i="6" s="1"/>
  <c r="W49" i="6" s="1"/>
  <c r="X49" i="6" s="1"/>
  <c r="AB47" i="6"/>
  <c r="U47" i="6" s="1"/>
  <c r="V47" i="6" s="1"/>
  <c r="W47" i="6" s="1"/>
  <c r="X47" i="6" s="1"/>
  <c r="AB43" i="6"/>
  <c r="U43" i="6" s="1"/>
  <c r="V43" i="6" s="1"/>
  <c r="W43" i="6" s="1"/>
  <c r="X43" i="6" s="1"/>
  <c r="AB41" i="6"/>
  <c r="U41" i="6" s="1"/>
  <c r="V41" i="6" s="1"/>
  <c r="W41" i="6" s="1"/>
  <c r="X41" i="6" s="1"/>
  <c r="AB37" i="6"/>
  <c r="U37" i="6" s="1"/>
  <c r="V37" i="6" s="1"/>
  <c r="W37" i="6" s="1"/>
  <c r="X37" i="6" s="1"/>
  <c r="AB39" i="6"/>
  <c r="U39" i="6" s="1"/>
  <c r="V39" i="6" s="1"/>
  <c r="W39" i="6" s="1"/>
  <c r="X39" i="6" s="1"/>
  <c r="AB27" i="6"/>
  <c r="U27" i="6" s="1"/>
  <c r="V27" i="6" s="1"/>
  <c r="W27" i="6" s="1"/>
  <c r="X27" i="6" s="1"/>
  <c r="AB31" i="6"/>
  <c r="U31" i="6" s="1"/>
  <c r="V31" i="6" s="1"/>
  <c r="W31" i="6" s="1"/>
  <c r="X31" i="6" s="1"/>
  <c r="AB33" i="6"/>
  <c r="U33" i="6" s="1"/>
  <c r="V33" i="6" s="1"/>
  <c r="W33" i="6" s="1"/>
  <c r="X33" i="6" s="1"/>
  <c r="AB35" i="6"/>
  <c r="U35" i="6" s="1"/>
  <c r="V35" i="6" s="1"/>
  <c r="W35" i="6" s="1"/>
  <c r="X35" i="6" s="1"/>
  <c r="AB29" i="6"/>
  <c r="U29" i="6" s="1"/>
  <c r="V29" i="6" s="1"/>
  <c r="W29" i="6" s="1"/>
  <c r="X29" i="6" s="1"/>
  <c r="AA159" i="6" l="1"/>
  <c r="Z159" i="6"/>
  <c r="Y159" i="6"/>
  <c r="T159" i="6"/>
  <c r="AA157" i="6"/>
  <c r="Z157" i="6"/>
  <c r="Y157" i="6"/>
  <c r="T157" i="6"/>
  <c r="AA155" i="6"/>
  <c r="Z155" i="6"/>
  <c r="Y155" i="6"/>
  <c r="T155" i="6"/>
  <c r="AA153" i="6"/>
  <c r="Z153" i="6"/>
  <c r="Y153" i="6"/>
  <c r="T153" i="6"/>
  <c r="AA151" i="6"/>
  <c r="Z151" i="6"/>
  <c r="Y151" i="6"/>
  <c r="T151" i="6"/>
  <c r="AA147" i="6"/>
  <c r="Z147" i="6"/>
  <c r="Y147" i="6"/>
  <c r="T147" i="6"/>
  <c r="AA149" i="6"/>
  <c r="Z149" i="6"/>
  <c r="Y149" i="6"/>
  <c r="T149" i="6"/>
  <c r="AA145" i="6"/>
  <c r="Z145" i="6"/>
  <c r="Y145" i="6"/>
  <c r="T145" i="6"/>
  <c r="AA143" i="6"/>
  <c r="Z143" i="6"/>
  <c r="Y143" i="6"/>
  <c r="T143" i="6"/>
  <c r="AA141" i="6"/>
  <c r="Z141" i="6"/>
  <c r="Y141" i="6"/>
  <c r="T141" i="6"/>
  <c r="AA139" i="6"/>
  <c r="Z139" i="6"/>
  <c r="Y139" i="6"/>
  <c r="T139" i="6"/>
  <c r="AA137" i="6"/>
  <c r="Z137" i="6"/>
  <c r="Y137" i="6"/>
  <c r="T137" i="6"/>
  <c r="AA132" i="6"/>
  <c r="Z132" i="6"/>
  <c r="AA131" i="6"/>
  <c r="Z131" i="6"/>
  <c r="AA129" i="6"/>
  <c r="Z129" i="6"/>
  <c r="T99" i="6"/>
  <c r="AA127" i="6"/>
  <c r="Z127" i="6"/>
  <c r="Y127" i="6"/>
  <c r="T127" i="6"/>
  <c r="T125" i="6"/>
  <c r="AA113" i="6"/>
  <c r="Z113" i="6"/>
  <c r="Y113" i="6"/>
  <c r="T113" i="6"/>
  <c r="AA111" i="6"/>
  <c r="Z111" i="6"/>
  <c r="Y111" i="6"/>
  <c r="T111" i="6"/>
  <c r="AA109" i="6"/>
  <c r="Z109" i="6"/>
  <c r="Y109" i="6"/>
  <c r="T109" i="6"/>
  <c r="AA107" i="6"/>
  <c r="Z107" i="6"/>
  <c r="Y107" i="6"/>
  <c r="T107" i="6"/>
  <c r="AA105" i="6"/>
  <c r="Z105" i="6"/>
  <c r="Y105" i="6"/>
  <c r="T105" i="6"/>
  <c r="AA103" i="6"/>
  <c r="Z103" i="6"/>
  <c r="Y103" i="6"/>
  <c r="T103" i="6"/>
  <c r="AA125" i="6"/>
  <c r="Z125" i="6"/>
  <c r="Y125" i="6"/>
  <c r="AA123" i="6"/>
  <c r="Z123" i="6"/>
  <c r="Y123" i="6"/>
  <c r="T123" i="6"/>
  <c r="AA121" i="6"/>
  <c r="Z121" i="6"/>
  <c r="Y121" i="6"/>
  <c r="T121" i="6"/>
  <c r="AA119" i="6"/>
  <c r="Z119" i="6"/>
  <c r="Y119" i="6"/>
  <c r="T119" i="6"/>
  <c r="AA117" i="6"/>
  <c r="Z117" i="6"/>
  <c r="Y117" i="6"/>
  <c r="T117" i="6"/>
  <c r="AA115" i="6"/>
  <c r="Z115" i="6"/>
  <c r="Y115" i="6"/>
  <c r="T115" i="6"/>
  <c r="AA99" i="6"/>
  <c r="Z99" i="6"/>
  <c r="Y99" i="6"/>
  <c r="AA60" i="6"/>
  <c r="Z60" i="6"/>
  <c r="Y60" i="6"/>
  <c r="T60" i="6"/>
  <c r="F866" i="3"/>
  <c r="AA866" i="3"/>
  <c r="Z866" i="3"/>
  <c r="Y866" i="3"/>
  <c r="T866" i="3"/>
  <c r="AA914" i="3"/>
  <c r="Z914" i="3"/>
  <c r="Y914" i="3"/>
  <c r="T914" i="3"/>
  <c r="G914" i="3"/>
  <c r="AA911" i="3"/>
  <c r="Z911" i="3"/>
  <c r="Y911" i="3"/>
  <c r="T911" i="3"/>
  <c r="G911" i="3"/>
  <c r="AA877" i="3"/>
  <c r="Z877" i="3"/>
  <c r="Y877" i="3"/>
  <c r="T877" i="3"/>
  <c r="F877" i="3"/>
  <c r="AA875" i="3"/>
  <c r="Z875" i="3"/>
  <c r="Y875" i="3"/>
  <c r="T875" i="3"/>
  <c r="F875" i="3"/>
  <c r="AA841" i="3"/>
  <c r="Z841" i="3"/>
  <c r="Y841" i="3"/>
  <c r="T841" i="3"/>
  <c r="F841" i="3"/>
  <c r="AA833" i="3"/>
  <c r="Z833" i="3"/>
  <c r="Y833" i="3"/>
  <c r="T833" i="3"/>
  <c r="F833" i="3"/>
  <c r="F828" i="3"/>
  <c r="T828" i="3"/>
  <c r="AA828" i="3"/>
  <c r="Z828" i="3"/>
  <c r="Y828" i="3"/>
  <c r="AA819" i="3"/>
  <c r="Z819" i="3"/>
  <c r="Y819" i="3"/>
  <c r="T819" i="3"/>
  <c r="T818" i="3" s="1"/>
  <c r="F819" i="3"/>
  <c r="AA733" i="3"/>
  <c r="Z733" i="3"/>
  <c r="Y733" i="3"/>
  <c r="T733" i="3"/>
  <c r="AA728" i="3"/>
  <c r="Z728" i="3"/>
  <c r="Y728" i="3"/>
  <c r="T728" i="3"/>
  <c r="AA726" i="3"/>
  <c r="Z726" i="3"/>
  <c r="Y726" i="3"/>
  <c r="T726" i="3"/>
  <c r="AA723" i="3"/>
  <c r="Z723" i="3"/>
  <c r="Y723" i="3"/>
  <c r="T723" i="3"/>
  <c r="AA708" i="3"/>
  <c r="Z708" i="3"/>
  <c r="Y708" i="3"/>
  <c r="T708" i="3"/>
  <c r="T707" i="3" s="1"/>
  <c r="AA706" i="3"/>
  <c r="Z706" i="3"/>
  <c r="Y706" i="3"/>
  <c r="T706" i="3"/>
  <c r="T705" i="3" s="1"/>
  <c r="AA704" i="3"/>
  <c r="Z704" i="3"/>
  <c r="Y704" i="3"/>
  <c r="T704" i="3"/>
  <c r="T703" i="3" s="1"/>
  <c r="AA702" i="3"/>
  <c r="Z702" i="3"/>
  <c r="Y702" i="3"/>
  <c r="T702" i="3"/>
  <c r="T701" i="3" s="1"/>
  <c r="AA700" i="3"/>
  <c r="Z700" i="3"/>
  <c r="Y700" i="3"/>
  <c r="T700" i="3"/>
  <c r="T699" i="3" s="1"/>
  <c r="AA698" i="3"/>
  <c r="Z698" i="3"/>
  <c r="Y698" i="3"/>
  <c r="T698" i="3"/>
  <c r="T697" i="3" s="1"/>
  <c r="AA696" i="3"/>
  <c r="Z696" i="3"/>
  <c r="Y696" i="3"/>
  <c r="T696" i="3"/>
  <c r="T695" i="3" s="1"/>
  <c r="AA694" i="3"/>
  <c r="Z694" i="3"/>
  <c r="Y694" i="3"/>
  <c r="T694" i="3"/>
  <c r="T693" i="3" s="1"/>
  <c r="AA690" i="3"/>
  <c r="Z690" i="3"/>
  <c r="Y690" i="3"/>
  <c r="T690" i="3"/>
  <c r="T689" i="3" s="1"/>
  <c r="AA688" i="3"/>
  <c r="Z688" i="3"/>
  <c r="Y688" i="3"/>
  <c r="T688" i="3"/>
  <c r="T687" i="3" s="1"/>
  <c r="AA686" i="3"/>
  <c r="Z686" i="3"/>
  <c r="Y686" i="3"/>
  <c r="T686" i="3"/>
  <c r="T685" i="3" s="1"/>
  <c r="AA682" i="3"/>
  <c r="Z682" i="3"/>
  <c r="Y682" i="3"/>
  <c r="T682" i="3"/>
  <c r="AA678" i="3"/>
  <c r="Z678" i="3"/>
  <c r="Y678" i="3"/>
  <c r="T678" i="3"/>
  <c r="F678" i="3"/>
  <c r="AA676" i="3"/>
  <c r="Z676" i="3"/>
  <c r="Y676" i="3"/>
  <c r="T676" i="3"/>
  <c r="F676" i="3"/>
  <c r="AA674" i="3"/>
  <c r="Z674" i="3"/>
  <c r="Y674" i="3"/>
  <c r="T674" i="3"/>
  <c r="F674" i="3"/>
  <c r="AA422" i="3"/>
  <c r="Z422" i="3"/>
  <c r="Y422" i="3"/>
  <c r="T422" i="3"/>
  <c r="F422" i="3"/>
  <c r="AB866" i="3" l="1"/>
  <c r="U866" i="3" s="1"/>
  <c r="V866" i="3" s="1"/>
  <c r="W866" i="3" s="1"/>
  <c r="X866" i="3" s="1"/>
  <c r="AB159" i="6"/>
  <c r="U159" i="6" s="1"/>
  <c r="V159" i="6" s="1"/>
  <c r="W159" i="6" s="1"/>
  <c r="X159" i="6" s="1"/>
  <c r="AB147" i="6"/>
  <c r="U147" i="6" s="1"/>
  <c r="V147" i="6" s="1"/>
  <c r="W147" i="6" s="1"/>
  <c r="X147" i="6" s="1"/>
  <c r="AB157" i="6"/>
  <c r="U157" i="6" s="1"/>
  <c r="V157" i="6" s="1"/>
  <c r="W157" i="6" s="1"/>
  <c r="X157" i="6" s="1"/>
  <c r="AB155" i="6"/>
  <c r="U155" i="6" s="1"/>
  <c r="V155" i="6" s="1"/>
  <c r="W155" i="6" s="1"/>
  <c r="X155" i="6" s="1"/>
  <c r="AB153" i="6"/>
  <c r="U153" i="6" s="1"/>
  <c r="V153" i="6" s="1"/>
  <c r="W153" i="6" s="1"/>
  <c r="X153" i="6" s="1"/>
  <c r="AB151" i="6"/>
  <c r="U151" i="6" s="1"/>
  <c r="V151" i="6" s="1"/>
  <c r="W151" i="6" s="1"/>
  <c r="X151" i="6" s="1"/>
  <c r="AB149" i="6"/>
  <c r="U149" i="6" s="1"/>
  <c r="V149" i="6" s="1"/>
  <c r="W149" i="6" s="1"/>
  <c r="X149" i="6" s="1"/>
  <c r="AB145" i="6"/>
  <c r="U145" i="6" s="1"/>
  <c r="V145" i="6" s="1"/>
  <c r="W145" i="6" s="1"/>
  <c r="X145" i="6" s="1"/>
  <c r="AB143" i="6"/>
  <c r="U143" i="6" s="1"/>
  <c r="V143" i="6" s="1"/>
  <c r="W143" i="6" s="1"/>
  <c r="X143" i="6" s="1"/>
  <c r="AB141" i="6"/>
  <c r="U141" i="6" s="1"/>
  <c r="V141" i="6" s="1"/>
  <c r="W141" i="6" s="1"/>
  <c r="X141" i="6" s="1"/>
  <c r="AB139" i="6"/>
  <c r="U139" i="6" s="1"/>
  <c r="V139" i="6" s="1"/>
  <c r="W139" i="6" s="1"/>
  <c r="X139" i="6" s="1"/>
  <c r="AB137" i="6"/>
  <c r="U137" i="6" s="1"/>
  <c r="V137" i="6" s="1"/>
  <c r="W137" i="6" s="1"/>
  <c r="X137" i="6" s="1"/>
  <c r="AB132" i="6"/>
  <c r="AB127" i="6"/>
  <c r="U127" i="6" s="1"/>
  <c r="V127" i="6" s="1"/>
  <c r="W127" i="6" s="1"/>
  <c r="X127" i="6" s="1"/>
  <c r="AB113" i="6"/>
  <c r="U113" i="6" s="1"/>
  <c r="V113" i="6" s="1"/>
  <c r="W113" i="6" s="1"/>
  <c r="X113" i="6" s="1"/>
  <c r="AB129" i="6"/>
  <c r="AB111" i="6"/>
  <c r="U111" i="6" s="1"/>
  <c r="V111" i="6" s="1"/>
  <c r="W111" i="6" s="1"/>
  <c r="X111" i="6" s="1"/>
  <c r="AB131" i="6"/>
  <c r="AB109" i="6"/>
  <c r="U109" i="6" s="1"/>
  <c r="V109" i="6" s="1"/>
  <c r="W109" i="6" s="1"/>
  <c r="X109" i="6" s="1"/>
  <c r="AB103" i="6"/>
  <c r="U103" i="6" s="1"/>
  <c r="V103" i="6" s="1"/>
  <c r="W103" i="6" s="1"/>
  <c r="X103" i="6" s="1"/>
  <c r="AB107" i="6"/>
  <c r="U107" i="6" s="1"/>
  <c r="V107" i="6" s="1"/>
  <c r="W107" i="6" s="1"/>
  <c r="X107" i="6" s="1"/>
  <c r="AB105" i="6"/>
  <c r="U105" i="6" s="1"/>
  <c r="V105" i="6" s="1"/>
  <c r="W105" i="6" s="1"/>
  <c r="X105" i="6" s="1"/>
  <c r="AB117" i="6"/>
  <c r="U117" i="6" s="1"/>
  <c r="V117" i="6" s="1"/>
  <c r="W117" i="6" s="1"/>
  <c r="X117" i="6" s="1"/>
  <c r="AB119" i="6"/>
  <c r="U119" i="6" s="1"/>
  <c r="V119" i="6" s="1"/>
  <c r="W119" i="6" s="1"/>
  <c r="X119" i="6" s="1"/>
  <c r="AB125" i="6"/>
  <c r="U125" i="6" s="1"/>
  <c r="V125" i="6" s="1"/>
  <c r="W125" i="6" s="1"/>
  <c r="X125" i="6" s="1"/>
  <c r="AB115" i="6"/>
  <c r="U115" i="6" s="1"/>
  <c r="V115" i="6" s="1"/>
  <c r="W115" i="6" s="1"/>
  <c r="X115" i="6" s="1"/>
  <c r="AB121" i="6"/>
  <c r="U121" i="6" s="1"/>
  <c r="V121" i="6" s="1"/>
  <c r="W121" i="6" s="1"/>
  <c r="X121" i="6" s="1"/>
  <c r="AB123" i="6"/>
  <c r="U123" i="6" s="1"/>
  <c r="V123" i="6" s="1"/>
  <c r="W123" i="6" s="1"/>
  <c r="X123" i="6" s="1"/>
  <c r="AB99" i="6"/>
  <c r="U99" i="6" s="1"/>
  <c r="V99" i="6" s="1"/>
  <c r="W99" i="6" s="1"/>
  <c r="X99" i="6" s="1"/>
  <c r="AB60" i="6"/>
  <c r="U60" i="6" s="1"/>
  <c r="V60" i="6" s="1"/>
  <c r="W60" i="6" s="1"/>
  <c r="X60" i="6" s="1"/>
  <c r="AB914" i="3"/>
  <c r="U914" i="3" s="1"/>
  <c r="V914" i="3" s="1"/>
  <c r="W914" i="3" s="1"/>
  <c r="X914" i="3" s="1"/>
  <c r="AB877" i="3"/>
  <c r="U877" i="3" s="1"/>
  <c r="V877" i="3" s="1"/>
  <c r="W877" i="3" s="1"/>
  <c r="X877" i="3" s="1"/>
  <c r="AB911" i="3"/>
  <c r="U911" i="3" s="1"/>
  <c r="V911" i="3" s="1"/>
  <c r="W911" i="3" s="1"/>
  <c r="X911" i="3" s="1"/>
  <c r="AB828" i="3"/>
  <c r="U828" i="3" s="1"/>
  <c r="V828" i="3" s="1"/>
  <c r="W828" i="3" s="1"/>
  <c r="X828" i="3" s="1"/>
  <c r="AB833" i="3"/>
  <c r="U833" i="3" s="1"/>
  <c r="AB819" i="3"/>
  <c r="U819" i="3" s="1"/>
  <c r="U818" i="3" s="1"/>
  <c r="AB875" i="3"/>
  <c r="U875" i="3" s="1"/>
  <c r="V875" i="3" s="1"/>
  <c r="W875" i="3" s="1"/>
  <c r="X875" i="3" s="1"/>
  <c r="AB841" i="3"/>
  <c r="U841" i="3" s="1"/>
  <c r="AB733" i="3"/>
  <c r="U733" i="3" s="1"/>
  <c r="AB728" i="3"/>
  <c r="U728" i="3" s="1"/>
  <c r="AB723" i="3"/>
  <c r="U723" i="3" s="1"/>
  <c r="AB726" i="3"/>
  <c r="U726" i="3" s="1"/>
  <c r="AB708" i="3"/>
  <c r="U708" i="3" s="1"/>
  <c r="U707" i="3" s="1"/>
  <c r="AB706" i="3"/>
  <c r="U706" i="3" s="1"/>
  <c r="U705" i="3" s="1"/>
  <c r="AB704" i="3"/>
  <c r="U704" i="3" s="1"/>
  <c r="U703" i="3" s="1"/>
  <c r="AB702" i="3"/>
  <c r="U702" i="3" s="1"/>
  <c r="U701" i="3" s="1"/>
  <c r="AB700" i="3"/>
  <c r="U700" i="3" s="1"/>
  <c r="U699" i="3" s="1"/>
  <c r="AB698" i="3"/>
  <c r="U698" i="3" s="1"/>
  <c r="U697" i="3" s="1"/>
  <c r="AB696" i="3"/>
  <c r="U696" i="3" s="1"/>
  <c r="U695" i="3" s="1"/>
  <c r="AB690" i="3"/>
  <c r="U690" i="3" s="1"/>
  <c r="U689" i="3" s="1"/>
  <c r="AB694" i="3"/>
  <c r="U694" i="3" s="1"/>
  <c r="U693" i="3" s="1"/>
  <c r="AB688" i="3"/>
  <c r="U688" i="3" s="1"/>
  <c r="U687" i="3" s="1"/>
  <c r="AB676" i="3"/>
  <c r="U676" i="3" s="1"/>
  <c r="V676" i="3" s="1"/>
  <c r="W676" i="3" s="1"/>
  <c r="X676" i="3" s="1"/>
  <c r="AB686" i="3"/>
  <c r="U686" i="3" s="1"/>
  <c r="U685" i="3" s="1"/>
  <c r="AB682" i="3"/>
  <c r="U682" i="3" s="1"/>
  <c r="V682" i="3" s="1"/>
  <c r="W682" i="3" s="1"/>
  <c r="X682" i="3" s="1"/>
  <c r="AB678" i="3"/>
  <c r="U678" i="3" s="1"/>
  <c r="V678" i="3" s="1"/>
  <c r="W678" i="3" s="1"/>
  <c r="X678" i="3" s="1"/>
  <c r="AB674" i="3"/>
  <c r="U674" i="3" s="1"/>
  <c r="V674" i="3" s="1"/>
  <c r="W674" i="3" s="1"/>
  <c r="X674" i="3" s="1"/>
  <c r="AB422" i="3"/>
  <c r="U422" i="3" s="1"/>
  <c r="V422" i="3" s="1"/>
  <c r="W422" i="3" s="1"/>
  <c r="X422" i="3" s="1"/>
  <c r="F452" i="3"/>
  <c r="F453" i="3"/>
  <c r="F451" i="3"/>
  <c r="AA453" i="3"/>
  <c r="Z453" i="3"/>
  <c r="Y453" i="3"/>
  <c r="T453" i="3"/>
  <c r="AA452" i="3"/>
  <c r="Z452" i="3"/>
  <c r="Y452" i="3"/>
  <c r="T452" i="3"/>
  <c r="AA451" i="3"/>
  <c r="Z451" i="3"/>
  <c r="Y451" i="3"/>
  <c r="T451" i="3"/>
  <c r="F387" i="3"/>
  <c r="F385" i="3"/>
  <c r="F383" i="3"/>
  <c r="AA387" i="3"/>
  <c r="Z387" i="3"/>
  <c r="Y387" i="3"/>
  <c r="T387" i="3"/>
  <c r="AA385" i="3"/>
  <c r="Z385" i="3"/>
  <c r="Y385" i="3"/>
  <c r="T385" i="3"/>
  <c r="AA383" i="3"/>
  <c r="Z383" i="3"/>
  <c r="Y383" i="3"/>
  <c r="T383" i="3"/>
  <c r="AA222" i="3"/>
  <c r="Z222" i="3"/>
  <c r="Y222" i="3"/>
  <c r="T222" i="3"/>
  <c r="T221" i="3" s="1"/>
  <c r="AA220" i="3"/>
  <c r="Z220" i="3"/>
  <c r="Y220" i="3"/>
  <c r="T220" i="3"/>
  <c r="T219" i="3" s="1"/>
  <c r="AA218" i="3"/>
  <c r="Z218" i="3"/>
  <c r="Y218" i="3"/>
  <c r="T218" i="3"/>
  <c r="T217" i="3" s="1"/>
  <c r="F112" i="3"/>
  <c r="F113" i="3"/>
  <c r="F114" i="3"/>
  <c r="G114" i="3"/>
  <c r="V114" i="3" s="1"/>
  <c r="W114" i="3" s="1"/>
  <c r="G113" i="3"/>
  <c r="V113" i="3" s="1"/>
  <c r="W113" i="3" s="1"/>
  <c r="G112" i="3"/>
  <c r="V112" i="3" s="1"/>
  <c r="W112" i="3" s="1"/>
  <c r="X12" i="6" l="1"/>
  <c r="D9" i="20" s="1"/>
  <c r="X112" i="3"/>
  <c r="X113" i="3"/>
  <c r="X114" i="3"/>
  <c r="AB453" i="3"/>
  <c r="U453" i="3" s="1"/>
  <c r="V453" i="3" s="1"/>
  <c r="W453" i="3" s="1"/>
  <c r="X453" i="3" s="1"/>
  <c r="AB387" i="3"/>
  <c r="U387" i="3" s="1"/>
  <c r="V387" i="3" s="1"/>
  <c r="W387" i="3" s="1"/>
  <c r="X387" i="3" s="1"/>
  <c r="AB452" i="3"/>
  <c r="U452" i="3" s="1"/>
  <c r="V452" i="3" s="1"/>
  <c r="W452" i="3" s="1"/>
  <c r="X452" i="3" s="1"/>
  <c r="AB451" i="3"/>
  <c r="U451" i="3" s="1"/>
  <c r="V451" i="3" s="1"/>
  <c r="W451" i="3" s="1"/>
  <c r="X451" i="3" s="1"/>
  <c r="AB220" i="3"/>
  <c r="U220" i="3" s="1"/>
  <c r="U219" i="3" s="1"/>
  <c r="AB218" i="3"/>
  <c r="U218" i="3" s="1"/>
  <c r="U217" i="3" s="1"/>
  <c r="AB385" i="3"/>
  <c r="U385" i="3" s="1"/>
  <c r="V385" i="3" s="1"/>
  <c r="W385" i="3" s="1"/>
  <c r="X385" i="3" s="1"/>
  <c r="AB383" i="3"/>
  <c r="U383" i="3" s="1"/>
  <c r="V383" i="3" s="1"/>
  <c r="W383" i="3" s="1"/>
  <c r="X383" i="3" s="1"/>
  <c r="AB222" i="3"/>
  <c r="U222" i="3" s="1"/>
  <c r="U221" i="3" s="1"/>
  <c r="AA136" i="17" l="1"/>
  <c r="Z136" i="17"/>
  <c r="Y136" i="17"/>
  <c r="V136" i="17"/>
  <c r="W136" i="17" s="1"/>
  <c r="X136" i="17" s="1"/>
  <c r="AA133" i="17"/>
  <c r="Z133" i="17"/>
  <c r="Y133" i="17"/>
  <c r="T133" i="17"/>
  <c r="AA132" i="17"/>
  <c r="Z132" i="17"/>
  <c r="Y132" i="17"/>
  <c r="T132" i="17"/>
  <c r="AA135" i="17"/>
  <c r="Z135" i="17"/>
  <c r="Y135" i="17"/>
  <c r="V135" i="17"/>
  <c r="W135" i="17" s="1"/>
  <c r="X135" i="17" s="1"/>
  <c r="V137" i="17"/>
  <c r="W137" i="17" s="1"/>
  <c r="X137" i="17" s="1"/>
  <c r="AA137" i="17"/>
  <c r="Z137" i="17"/>
  <c r="Y137" i="17"/>
  <c r="AB132" i="17" l="1"/>
  <c r="U132" i="17" s="1"/>
  <c r="V132" i="17" s="1"/>
  <c r="W132" i="17" s="1"/>
  <c r="X132" i="17" s="1"/>
  <c r="AB136" i="17"/>
  <c r="AB133" i="17"/>
  <c r="U133" i="17" s="1"/>
  <c r="V133" i="17" s="1"/>
  <c r="W133" i="17" s="1"/>
  <c r="X133" i="17" s="1"/>
  <c r="AB135" i="17"/>
  <c r="AB137" i="17"/>
  <c r="AA42" i="5" l="1"/>
  <c r="Z42" i="5"/>
  <c r="Y42" i="5"/>
  <c r="T42" i="5"/>
  <c r="AA39" i="5"/>
  <c r="Z39" i="5"/>
  <c r="Y39" i="5"/>
  <c r="T39" i="5"/>
  <c r="AA36" i="5"/>
  <c r="Z36" i="5"/>
  <c r="Y36" i="5"/>
  <c r="T36" i="5"/>
  <c r="AA26" i="5"/>
  <c r="Z26" i="5"/>
  <c r="Y26" i="5"/>
  <c r="T26" i="5"/>
  <c r="AA25" i="5"/>
  <c r="Z25" i="5"/>
  <c r="Y25" i="5"/>
  <c r="T25" i="5"/>
  <c r="AA24" i="5"/>
  <c r="Z24" i="5"/>
  <c r="Y24" i="5"/>
  <c r="T24" i="5"/>
  <c r="AA23" i="5"/>
  <c r="Z23" i="5"/>
  <c r="Y23" i="5"/>
  <c r="T23" i="5"/>
  <c r="AA19" i="5"/>
  <c r="Z19" i="5"/>
  <c r="AB19" i="5" s="1"/>
  <c r="Y19" i="5"/>
  <c r="T19" i="5"/>
  <c r="AA18" i="5"/>
  <c r="Z18" i="5"/>
  <c r="Y18" i="5"/>
  <c r="T18" i="5"/>
  <c r="AA16" i="5"/>
  <c r="Z16" i="5"/>
  <c r="Y16" i="5"/>
  <c r="T16" i="5"/>
  <c r="AA907" i="3"/>
  <c r="Z907" i="3"/>
  <c r="Y907" i="3"/>
  <c r="T907" i="3"/>
  <c r="AA905" i="3"/>
  <c r="Z905" i="3"/>
  <c r="Y905" i="3"/>
  <c r="T905" i="3"/>
  <c r="AA899" i="3"/>
  <c r="Z899" i="3"/>
  <c r="Y899" i="3"/>
  <c r="T899" i="3"/>
  <c r="AA898" i="3"/>
  <c r="Z898" i="3"/>
  <c r="Y898" i="3"/>
  <c r="T898" i="3"/>
  <c r="AA896" i="3"/>
  <c r="Z896" i="3"/>
  <c r="Y896" i="3"/>
  <c r="T896" i="3"/>
  <c r="AA895" i="3"/>
  <c r="Z895" i="3"/>
  <c r="Y895" i="3"/>
  <c r="T895" i="3"/>
  <c r="AA891" i="3"/>
  <c r="Z891" i="3"/>
  <c r="Y891" i="3"/>
  <c r="T891" i="3"/>
  <c r="AA890" i="3"/>
  <c r="Z890" i="3"/>
  <c r="Y890" i="3"/>
  <c r="T890" i="3"/>
  <c r="AA888" i="3"/>
  <c r="Z888" i="3"/>
  <c r="Y888" i="3"/>
  <c r="T888" i="3"/>
  <c r="AA887" i="3"/>
  <c r="Z887" i="3"/>
  <c r="Y887" i="3"/>
  <c r="T887" i="3"/>
  <c r="AA886" i="3"/>
  <c r="Z886" i="3"/>
  <c r="Y886" i="3"/>
  <c r="T886" i="3"/>
  <c r="AA884" i="3"/>
  <c r="Z884" i="3"/>
  <c r="Y884" i="3"/>
  <c r="T884" i="3"/>
  <c r="AA879" i="3"/>
  <c r="Z879" i="3"/>
  <c r="Y879" i="3"/>
  <c r="T879" i="3"/>
  <c r="AA873" i="3"/>
  <c r="Z873" i="3"/>
  <c r="Y873" i="3"/>
  <c r="T873" i="3"/>
  <c r="AA872" i="3"/>
  <c r="Z872" i="3"/>
  <c r="Y872" i="3"/>
  <c r="T872" i="3"/>
  <c r="AA868" i="3"/>
  <c r="Z868" i="3"/>
  <c r="Y868" i="3"/>
  <c r="T868" i="3"/>
  <c r="AA864" i="3"/>
  <c r="Z864" i="3"/>
  <c r="Y864" i="3"/>
  <c r="T864" i="3"/>
  <c r="AA854" i="3"/>
  <c r="Z854" i="3"/>
  <c r="Y854" i="3"/>
  <c r="T854" i="3"/>
  <c r="AA853" i="3"/>
  <c r="Z853" i="3"/>
  <c r="Y853" i="3"/>
  <c r="T853" i="3"/>
  <c r="AA849" i="3"/>
  <c r="Z849" i="3"/>
  <c r="Y849" i="3"/>
  <c r="T849" i="3"/>
  <c r="AA848" i="3"/>
  <c r="Z848" i="3"/>
  <c r="Y848" i="3"/>
  <c r="T848" i="3"/>
  <c r="AA844" i="3"/>
  <c r="Z844" i="3"/>
  <c r="Y844" i="3"/>
  <c r="T844" i="3"/>
  <c r="AA843" i="3"/>
  <c r="Z843" i="3"/>
  <c r="Y843" i="3"/>
  <c r="T843" i="3"/>
  <c r="AA840" i="3"/>
  <c r="Z840" i="3"/>
  <c r="Y840" i="3"/>
  <c r="AA839" i="3"/>
  <c r="Z839" i="3"/>
  <c r="Y839" i="3"/>
  <c r="T839" i="3"/>
  <c r="AA838" i="3"/>
  <c r="Z838" i="3"/>
  <c r="Y838" i="3"/>
  <c r="T838" i="3"/>
  <c r="AA836" i="3"/>
  <c r="Z836" i="3"/>
  <c r="Y836" i="3"/>
  <c r="T836" i="3"/>
  <c r="AA835" i="3"/>
  <c r="Z835" i="3"/>
  <c r="Y835" i="3"/>
  <c r="T835" i="3"/>
  <c r="AA832" i="3"/>
  <c r="Z832" i="3"/>
  <c r="Y832" i="3"/>
  <c r="AA831" i="3"/>
  <c r="Z831" i="3"/>
  <c r="Y831" i="3"/>
  <c r="T831" i="3"/>
  <c r="AA830" i="3"/>
  <c r="Z830" i="3"/>
  <c r="Y830" i="3"/>
  <c r="T830" i="3"/>
  <c r="AA826" i="3"/>
  <c r="Z826" i="3"/>
  <c r="Y826" i="3"/>
  <c r="T826" i="3"/>
  <c r="AA824" i="3"/>
  <c r="Z824" i="3"/>
  <c r="Y824" i="3"/>
  <c r="T824" i="3"/>
  <c r="AA818" i="3"/>
  <c r="Z818" i="3"/>
  <c r="Y818" i="3"/>
  <c r="AA817" i="3"/>
  <c r="Z817" i="3"/>
  <c r="Y817" i="3"/>
  <c r="T817" i="3"/>
  <c r="AA816" i="3"/>
  <c r="Z816" i="3"/>
  <c r="Y816" i="3"/>
  <c r="T816" i="3"/>
  <c r="AA760" i="3"/>
  <c r="Z760" i="3"/>
  <c r="Y760" i="3"/>
  <c r="T760" i="3"/>
  <c r="AA754" i="3"/>
  <c r="Z754" i="3"/>
  <c r="Y754" i="3"/>
  <c r="T754" i="3"/>
  <c r="AA750" i="3"/>
  <c r="Z750" i="3"/>
  <c r="Y750" i="3"/>
  <c r="T750" i="3"/>
  <c r="AA744" i="3"/>
  <c r="Z744" i="3"/>
  <c r="Y744" i="3"/>
  <c r="T744" i="3"/>
  <c r="AA743" i="3"/>
  <c r="Z743" i="3"/>
  <c r="Y743" i="3"/>
  <c r="T743" i="3"/>
  <c r="AA739" i="3"/>
  <c r="Z739" i="3"/>
  <c r="Y739" i="3"/>
  <c r="T739" i="3"/>
  <c r="AA737" i="3"/>
  <c r="Z737" i="3"/>
  <c r="Y737" i="3"/>
  <c r="T737" i="3"/>
  <c r="AA736" i="3"/>
  <c r="Z736" i="3"/>
  <c r="Y736" i="3"/>
  <c r="T736" i="3"/>
  <c r="AA732" i="3"/>
  <c r="Z732" i="3"/>
  <c r="Y732" i="3"/>
  <c r="AA729" i="3"/>
  <c r="Z729" i="3"/>
  <c r="Y729" i="3"/>
  <c r="AA727" i="3"/>
  <c r="Z727" i="3"/>
  <c r="Y727" i="3"/>
  <c r="AA725" i="3"/>
  <c r="Z725" i="3"/>
  <c r="Y725" i="3"/>
  <c r="AA722" i="3"/>
  <c r="Z722" i="3"/>
  <c r="Y722" i="3"/>
  <c r="AA707" i="3"/>
  <c r="Z707" i="3"/>
  <c r="Y707" i="3"/>
  <c r="AA705" i="3"/>
  <c r="Z705" i="3"/>
  <c r="Y705" i="3"/>
  <c r="AA703" i="3"/>
  <c r="Z703" i="3"/>
  <c r="Y703" i="3"/>
  <c r="AA701" i="3"/>
  <c r="Z701" i="3"/>
  <c r="Y701" i="3"/>
  <c r="AA699" i="3"/>
  <c r="Z699" i="3"/>
  <c r="Y699" i="3"/>
  <c r="AA697" i="3"/>
  <c r="Z697" i="3"/>
  <c r="Y697" i="3"/>
  <c r="AA695" i="3"/>
  <c r="Z695" i="3"/>
  <c r="Y695" i="3"/>
  <c r="AA693" i="3"/>
  <c r="Z693" i="3"/>
  <c r="Y693" i="3"/>
  <c r="AA692" i="3"/>
  <c r="Z692" i="3"/>
  <c r="Y692" i="3"/>
  <c r="T692" i="3"/>
  <c r="AA689" i="3"/>
  <c r="Z689" i="3"/>
  <c r="Y689" i="3"/>
  <c r="AA687" i="3"/>
  <c r="Z687" i="3"/>
  <c r="Y687" i="3"/>
  <c r="AA685" i="3"/>
  <c r="Z685" i="3"/>
  <c r="Y685" i="3"/>
  <c r="AA684" i="3"/>
  <c r="Z684" i="3"/>
  <c r="Y684" i="3"/>
  <c r="T684" i="3"/>
  <c r="AA669" i="3"/>
  <c r="Z669" i="3"/>
  <c r="Y669" i="3"/>
  <c r="T669" i="3"/>
  <c r="AA668" i="3"/>
  <c r="Z668" i="3"/>
  <c r="Y668" i="3"/>
  <c r="T668" i="3"/>
  <c r="AA667" i="3"/>
  <c r="Z667" i="3"/>
  <c r="Y667" i="3"/>
  <c r="T667" i="3"/>
  <c r="AA665" i="3"/>
  <c r="Z665" i="3"/>
  <c r="Y665" i="3"/>
  <c r="T665" i="3"/>
  <c r="AA664" i="3"/>
  <c r="Z664" i="3"/>
  <c r="Y664" i="3"/>
  <c r="T664" i="3"/>
  <c r="AA663" i="3"/>
  <c r="Z663" i="3"/>
  <c r="Y663" i="3"/>
  <c r="T663" i="3"/>
  <c r="AA662" i="3"/>
  <c r="Z662" i="3"/>
  <c r="Y662" i="3"/>
  <c r="T662" i="3"/>
  <c r="AA656" i="3"/>
  <c r="Z656" i="3"/>
  <c r="Y656" i="3"/>
  <c r="T656" i="3"/>
  <c r="AA655" i="3"/>
  <c r="Z655" i="3"/>
  <c r="Y655" i="3"/>
  <c r="T655" i="3"/>
  <c r="AA654" i="3"/>
  <c r="Z654" i="3"/>
  <c r="Y654" i="3"/>
  <c r="T654" i="3"/>
  <c r="AA653" i="3"/>
  <c r="Z653" i="3"/>
  <c r="Y653" i="3"/>
  <c r="T653" i="3"/>
  <c r="AA649" i="3"/>
  <c r="Z649" i="3"/>
  <c r="Y649" i="3"/>
  <c r="T649" i="3"/>
  <c r="AA648" i="3"/>
  <c r="Z648" i="3"/>
  <c r="Y648" i="3"/>
  <c r="T648" i="3"/>
  <c r="AA647" i="3"/>
  <c r="Z647" i="3"/>
  <c r="Y647" i="3"/>
  <c r="T647" i="3"/>
  <c r="AA646" i="3"/>
  <c r="Z646" i="3"/>
  <c r="Y646" i="3"/>
  <c r="T646" i="3"/>
  <c r="AA645" i="3"/>
  <c r="Z645" i="3"/>
  <c r="Y645" i="3"/>
  <c r="T645" i="3"/>
  <c r="AA641" i="3"/>
  <c r="Z641" i="3"/>
  <c r="Y641" i="3"/>
  <c r="T641" i="3"/>
  <c r="AA640" i="3"/>
  <c r="Z640" i="3"/>
  <c r="Y640" i="3"/>
  <c r="T640" i="3"/>
  <c r="AA639" i="3"/>
  <c r="Z639" i="3"/>
  <c r="Y639" i="3"/>
  <c r="T639" i="3"/>
  <c r="AA638" i="3"/>
  <c r="Z638" i="3"/>
  <c r="Y638" i="3"/>
  <c r="T638" i="3"/>
  <c r="AA636" i="3"/>
  <c r="Z636" i="3"/>
  <c r="Y636" i="3"/>
  <c r="T636" i="3"/>
  <c r="AA635" i="3"/>
  <c r="Z635" i="3"/>
  <c r="Y635" i="3"/>
  <c r="T635" i="3"/>
  <c r="AA634" i="3"/>
  <c r="Z634" i="3"/>
  <c r="Y634" i="3"/>
  <c r="T634" i="3"/>
  <c r="AA632" i="3"/>
  <c r="Z632" i="3"/>
  <c r="Y632" i="3"/>
  <c r="T632" i="3"/>
  <c r="AA631" i="3"/>
  <c r="Z631" i="3"/>
  <c r="Y631" i="3"/>
  <c r="T631" i="3"/>
  <c r="AA630" i="3"/>
  <c r="Z630" i="3"/>
  <c r="Y630" i="3"/>
  <c r="T630" i="3"/>
  <c r="AA629" i="3"/>
  <c r="Z629" i="3"/>
  <c r="Y629" i="3"/>
  <c r="T629" i="3"/>
  <c r="AA627" i="3"/>
  <c r="Z627" i="3"/>
  <c r="Y627" i="3"/>
  <c r="T627" i="3"/>
  <c r="AA625" i="3"/>
  <c r="Z625" i="3"/>
  <c r="Y625" i="3"/>
  <c r="T625" i="3"/>
  <c r="AA624" i="3"/>
  <c r="Z624" i="3"/>
  <c r="Y624" i="3"/>
  <c r="T624" i="3"/>
  <c r="AA623" i="3"/>
  <c r="Z623" i="3"/>
  <c r="Y623" i="3"/>
  <c r="T623" i="3"/>
  <c r="AA622" i="3"/>
  <c r="Z622" i="3"/>
  <c r="Y622" i="3"/>
  <c r="T622" i="3"/>
  <c r="AA621" i="3"/>
  <c r="Z621" i="3"/>
  <c r="Y621" i="3"/>
  <c r="T621" i="3"/>
  <c r="AA620" i="3"/>
  <c r="Z620" i="3"/>
  <c r="Y620" i="3"/>
  <c r="T620" i="3"/>
  <c r="AA619" i="3"/>
  <c r="Z619" i="3"/>
  <c r="Y619" i="3"/>
  <c r="T619" i="3"/>
  <c r="AA618" i="3"/>
  <c r="Z618" i="3"/>
  <c r="Y618" i="3"/>
  <c r="T618" i="3"/>
  <c r="AA617" i="3"/>
  <c r="Z617" i="3"/>
  <c r="Y617" i="3"/>
  <c r="T617" i="3"/>
  <c r="AA616" i="3"/>
  <c r="Z616" i="3"/>
  <c r="Y616" i="3"/>
  <c r="T616" i="3"/>
  <c r="AA615" i="3"/>
  <c r="Z615" i="3"/>
  <c r="Y615" i="3"/>
  <c r="T615" i="3"/>
  <c r="AA614" i="3"/>
  <c r="Z614" i="3"/>
  <c r="Y614" i="3"/>
  <c r="T614" i="3"/>
  <c r="AA613" i="3"/>
  <c r="Z613" i="3"/>
  <c r="Y613" i="3"/>
  <c r="T613" i="3"/>
  <c r="AA612" i="3"/>
  <c r="Z612" i="3"/>
  <c r="Y612" i="3"/>
  <c r="T612" i="3"/>
  <c r="AA611" i="3"/>
  <c r="Z611" i="3"/>
  <c r="Y611" i="3"/>
  <c r="T611" i="3"/>
  <c r="AA609" i="3"/>
  <c r="Z609" i="3"/>
  <c r="Y609" i="3"/>
  <c r="T609" i="3"/>
  <c r="AA608" i="3"/>
  <c r="Z608" i="3"/>
  <c r="Y608" i="3"/>
  <c r="T608" i="3"/>
  <c r="AA607" i="3"/>
  <c r="Z607" i="3"/>
  <c r="Y607" i="3"/>
  <c r="T607" i="3"/>
  <c r="AA606" i="3"/>
  <c r="Z606" i="3"/>
  <c r="Y606" i="3"/>
  <c r="T606" i="3"/>
  <c r="AA605" i="3"/>
  <c r="Z605" i="3"/>
  <c r="Y605" i="3"/>
  <c r="T605" i="3"/>
  <c r="AA604" i="3"/>
  <c r="Z604" i="3"/>
  <c r="Y604" i="3"/>
  <c r="T604" i="3"/>
  <c r="AA603" i="3"/>
  <c r="Z603" i="3"/>
  <c r="Y603" i="3"/>
  <c r="T603" i="3"/>
  <c r="AA602" i="3"/>
  <c r="Z602" i="3"/>
  <c r="Y602" i="3"/>
  <c r="T602" i="3"/>
  <c r="AA601" i="3"/>
  <c r="Z601" i="3"/>
  <c r="Y601" i="3"/>
  <c r="T601" i="3"/>
  <c r="AA600" i="3"/>
  <c r="Z600" i="3"/>
  <c r="Y600" i="3"/>
  <c r="T600" i="3"/>
  <c r="AA599" i="3"/>
  <c r="Z599" i="3"/>
  <c r="Y599" i="3"/>
  <c r="T599" i="3"/>
  <c r="AA598" i="3"/>
  <c r="Z598" i="3"/>
  <c r="Y598" i="3"/>
  <c r="T598" i="3"/>
  <c r="AA597" i="3"/>
  <c r="Z597" i="3"/>
  <c r="Y597" i="3"/>
  <c r="T597" i="3"/>
  <c r="AA596" i="3"/>
  <c r="Z596" i="3"/>
  <c r="Y596" i="3"/>
  <c r="T596" i="3"/>
  <c r="AA595" i="3"/>
  <c r="Z595" i="3"/>
  <c r="Y595" i="3"/>
  <c r="T595" i="3"/>
  <c r="AA593" i="3"/>
  <c r="Z593" i="3"/>
  <c r="Y593" i="3"/>
  <c r="T593" i="3"/>
  <c r="AA592" i="3"/>
  <c r="Z592" i="3"/>
  <c r="Y592" i="3"/>
  <c r="T592" i="3"/>
  <c r="AA591" i="3"/>
  <c r="Z591" i="3"/>
  <c r="Y591" i="3"/>
  <c r="T591" i="3"/>
  <c r="AA590" i="3"/>
  <c r="Z590" i="3"/>
  <c r="Y590" i="3"/>
  <c r="T590" i="3"/>
  <c r="AA589" i="3"/>
  <c r="Z589" i="3"/>
  <c r="Y589" i="3"/>
  <c r="T589" i="3"/>
  <c r="AA588" i="3"/>
  <c r="Z588" i="3"/>
  <c r="Y588" i="3"/>
  <c r="T588" i="3"/>
  <c r="AA587" i="3"/>
  <c r="Z587" i="3"/>
  <c r="Y587" i="3"/>
  <c r="T587" i="3"/>
  <c r="AA586" i="3"/>
  <c r="Z586" i="3"/>
  <c r="Y586" i="3"/>
  <c r="T586" i="3"/>
  <c r="AA585" i="3"/>
  <c r="Z585" i="3"/>
  <c r="Y585" i="3"/>
  <c r="T585" i="3"/>
  <c r="AA584" i="3"/>
  <c r="Z584" i="3"/>
  <c r="Y584" i="3"/>
  <c r="T584" i="3"/>
  <c r="AA583" i="3"/>
  <c r="Z583" i="3"/>
  <c r="Y583" i="3"/>
  <c r="T583" i="3"/>
  <c r="AA582" i="3"/>
  <c r="Z582" i="3"/>
  <c r="Y582" i="3"/>
  <c r="T582" i="3"/>
  <c r="AA581" i="3"/>
  <c r="Z581" i="3"/>
  <c r="Y581" i="3"/>
  <c r="T581" i="3"/>
  <c r="AA580" i="3"/>
  <c r="Z580" i="3"/>
  <c r="Y580" i="3"/>
  <c r="T580" i="3"/>
  <c r="AA578" i="3"/>
  <c r="Z578" i="3"/>
  <c r="Y578" i="3"/>
  <c r="T578" i="3"/>
  <c r="AA562" i="3"/>
  <c r="Z562" i="3"/>
  <c r="Y562" i="3"/>
  <c r="T562" i="3"/>
  <c r="AA560" i="3"/>
  <c r="Z560" i="3"/>
  <c r="Y560" i="3"/>
  <c r="T560" i="3"/>
  <c r="AA559" i="3"/>
  <c r="Z559" i="3"/>
  <c r="Y559" i="3"/>
  <c r="T559" i="3"/>
  <c r="AA558" i="3"/>
  <c r="Z558" i="3"/>
  <c r="Y558" i="3"/>
  <c r="T558" i="3"/>
  <c r="AA556" i="3"/>
  <c r="Z556" i="3"/>
  <c r="Y556" i="3"/>
  <c r="T556" i="3"/>
  <c r="AA555" i="3"/>
  <c r="Z555" i="3"/>
  <c r="Y555" i="3"/>
  <c r="T555" i="3"/>
  <c r="AA554" i="3"/>
  <c r="Z554" i="3"/>
  <c r="Y554" i="3"/>
  <c r="T554" i="3"/>
  <c r="AA548" i="3"/>
  <c r="Z548" i="3"/>
  <c r="Y548" i="3"/>
  <c r="T548" i="3"/>
  <c r="AA544" i="3"/>
  <c r="Z544" i="3"/>
  <c r="Y544" i="3"/>
  <c r="T544" i="3"/>
  <c r="AA540" i="3"/>
  <c r="Z540" i="3"/>
  <c r="Y540" i="3"/>
  <c r="T540" i="3"/>
  <c r="AA537" i="3"/>
  <c r="Z537" i="3"/>
  <c r="Y537" i="3"/>
  <c r="T537" i="3"/>
  <c r="AA536" i="3"/>
  <c r="Z536" i="3"/>
  <c r="Y536" i="3"/>
  <c r="T536" i="3"/>
  <c r="AA535" i="3"/>
  <c r="Z535" i="3"/>
  <c r="Y535" i="3"/>
  <c r="T535" i="3"/>
  <c r="AA533" i="3"/>
  <c r="Z533" i="3"/>
  <c r="Y533" i="3"/>
  <c r="T533" i="3"/>
  <c r="AA531" i="3"/>
  <c r="Z531" i="3"/>
  <c r="Y531" i="3"/>
  <c r="T531" i="3"/>
  <c r="AA528" i="3"/>
  <c r="Z528" i="3"/>
  <c r="Y528" i="3"/>
  <c r="T528" i="3"/>
  <c r="AA524" i="3"/>
  <c r="Z524" i="3"/>
  <c r="Y524" i="3"/>
  <c r="T524" i="3"/>
  <c r="AA520" i="3"/>
  <c r="Z520" i="3"/>
  <c r="Y520" i="3"/>
  <c r="T520" i="3"/>
  <c r="AA519" i="3"/>
  <c r="Z519" i="3"/>
  <c r="Y519" i="3"/>
  <c r="T519" i="3"/>
  <c r="AA518" i="3"/>
  <c r="Z518" i="3"/>
  <c r="Y518" i="3"/>
  <c r="T518" i="3"/>
  <c r="AA514" i="3"/>
  <c r="Z514" i="3"/>
  <c r="Y514" i="3"/>
  <c r="T514" i="3"/>
  <c r="AA512" i="3"/>
  <c r="Z512" i="3"/>
  <c r="Y512" i="3"/>
  <c r="T512" i="3"/>
  <c r="AA504" i="3"/>
  <c r="Z504" i="3"/>
  <c r="Y504" i="3"/>
  <c r="T504" i="3"/>
  <c r="AA503" i="3"/>
  <c r="Z503" i="3"/>
  <c r="Y503" i="3"/>
  <c r="T503" i="3"/>
  <c r="AA495" i="3"/>
  <c r="Z495" i="3"/>
  <c r="Y495" i="3"/>
  <c r="T495" i="3"/>
  <c r="AA494" i="3"/>
  <c r="Z494" i="3"/>
  <c r="Y494" i="3"/>
  <c r="T494" i="3"/>
  <c r="AA492" i="3"/>
  <c r="Z492" i="3"/>
  <c r="Y492" i="3"/>
  <c r="T492" i="3"/>
  <c r="AA490" i="3"/>
  <c r="Z490" i="3"/>
  <c r="Y490" i="3"/>
  <c r="T490" i="3"/>
  <c r="AA484" i="3"/>
  <c r="Z484" i="3"/>
  <c r="Y484" i="3"/>
  <c r="T484" i="3"/>
  <c r="AA478" i="3"/>
  <c r="Z478" i="3"/>
  <c r="Y478" i="3"/>
  <c r="T478" i="3"/>
  <c r="AA477" i="3"/>
  <c r="Z477" i="3"/>
  <c r="Y477" i="3"/>
  <c r="T477" i="3"/>
  <c r="AA476" i="3"/>
  <c r="Z476" i="3"/>
  <c r="Y476" i="3"/>
  <c r="T476" i="3"/>
  <c r="AA474" i="3"/>
  <c r="Z474" i="3"/>
  <c r="Y474" i="3"/>
  <c r="T474" i="3"/>
  <c r="AA473" i="3"/>
  <c r="Z473" i="3"/>
  <c r="Y473" i="3"/>
  <c r="T473" i="3"/>
  <c r="AA472" i="3"/>
  <c r="Z472" i="3"/>
  <c r="Y472" i="3"/>
  <c r="T472" i="3"/>
  <c r="AA470" i="3"/>
  <c r="Z470" i="3"/>
  <c r="Y470" i="3"/>
  <c r="T470" i="3"/>
  <c r="AA469" i="3"/>
  <c r="Z469" i="3"/>
  <c r="Y469" i="3"/>
  <c r="T469" i="3"/>
  <c r="AA468" i="3"/>
  <c r="Z468" i="3"/>
  <c r="Y468" i="3"/>
  <c r="T468" i="3"/>
  <c r="AA466" i="3"/>
  <c r="Z466" i="3"/>
  <c r="Y466" i="3"/>
  <c r="T466" i="3"/>
  <c r="AA465" i="3"/>
  <c r="Z465" i="3"/>
  <c r="Y465" i="3"/>
  <c r="T465" i="3"/>
  <c r="AA464" i="3"/>
  <c r="Z464" i="3"/>
  <c r="Y464" i="3"/>
  <c r="T464" i="3"/>
  <c r="AA462" i="3"/>
  <c r="Z462" i="3"/>
  <c r="Y462" i="3"/>
  <c r="T462" i="3"/>
  <c r="AA461" i="3"/>
  <c r="Z461" i="3"/>
  <c r="Y461" i="3"/>
  <c r="T461" i="3"/>
  <c r="AA459" i="3"/>
  <c r="Z459" i="3"/>
  <c r="Y459" i="3"/>
  <c r="T459" i="3"/>
  <c r="AA458" i="3"/>
  <c r="Z458" i="3"/>
  <c r="Y458" i="3"/>
  <c r="T458" i="3"/>
  <c r="AA456" i="3"/>
  <c r="Z456" i="3"/>
  <c r="Y456" i="3"/>
  <c r="T456" i="3"/>
  <c r="AA455" i="3"/>
  <c r="Z455" i="3"/>
  <c r="Y455" i="3"/>
  <c r="T455" i="3"/>
  <c r="AA449" i="3"/>
  <c r="Z449" i="3"/>
  <c r="Y449" i="3"/>
  <c r="T449" i="3"/>
  <c r="AA448" i="3"/>
  <c r="Z448" i="3"/>
  <c r="Y448" i="3"/>
  <c r="T448" i="3"/>
  <c r="AA447" i="3"/>
  <c r="Z447" i="3"/>
  <c r="Y447" i="3"/>
  <c r="T447" i="3"/>
  <c r="AA445" i="3"/>
  <c r="Z445" i="3"/>
  <c r="Y445" i="3"/>
  <c r="T445" i="3"/>
  <c r="AA444" i="3"/>
  <c r="Z444" i="3"/>
  <c r="Y444" i="3"/>
  <c r="T444" i="3"/>
  <c r="AA443" i="3"/>
  <c r="Z443" i="3"/>
  <c r="Y443" i="3"/>
  <c r="T443" i="3"/>
  <c r="AA441" i="3"/>
  <c r="Z441" i="3"/>
  <c r="Y441" i="3"/>
  <c r="T441" i="3"/>
  <c r="AA440" i="3"/>
  <c r="Z440" i="3"/>
  <c r="Y440" i="3"/>
  <c r="T440" i="3"/>
  <c r="AA439" i="3"/>
  <c r="Z439" i="3"/>
  <c r="Y439" i="3"/>
  <c r="T439" i="3"/>
  <c r="AA420" i="3"/>
  <c r="Z420" i="3"/>
  <c r="Y420" i="3"/>
  <c r="T420" i="3"/>
  <c r="AA418" i="3"/>
  <c r="Z418" i="3"/>
  <c r="Y418" i="3"/>
  <c r="T418" i="3"/>
  <c r="AA416" i="3"/>
  <c r="Z416" i="3"/>
  <c r="Y416" i="3"/>
  <c r="T416" i="3"/>
  <c r="AA414" i="3"/>
  <c r="Z414" i="3"/>
  <c r="Y414" i="3"/>
  <c r="T414" i="3"/>
  <c r="AA413" i="3"/>
  <c r="Z413" i="3"/>
  <c r="Y413" i="3"/>
  <c r="T413" i="3"/>
  <c r="AA412" i="3"/>
  <c r="Z412" i="3"/>
  <c r="Y412" i="3"/>
  <c r="T412" i="3"/>
  <c r="AA409" i="3"/>
  <c r="Z409" i="3"/>
  <c r="Y409" i="3"/>
  <c r="T409" i="3"/>
  <c r="AA406" i="3"/>
  <c r="Z406" i="3"/>
  <c r="Y406" i="3"/>
  <c r="T406" i="3"/>
  <c r="AA403" i="3"/>
  <c r="Z403" i="3"/>
  <c r="Y403" i="3"/>
  <c r="T403" i="3"/>
  <c r="AA399" i="3"/>
  <c r="Z399" i="3"/>
  <c r="Y399" i="3"/>
  <c r="T399" i="3"/>
  <c r="AA398" i="3"/>
  <c r="Z398" i="3"/>
  <c r="Y398" i="3"/>
  <c r="T398" i="3"/>
  <c r="AA397" i="3"/>
  <c r="Z397" i="3"/>
  <c r="Y397" i="3"/>
  <c r="T397" i="3"/>
  <c r="AA395" i="3"/>
  <c r="Z395" i="3"/>
  <c r="Y395" i="3"/>
  <c r="T395" i="3"/>
  <c r="AA394" i="3"/>
  <c r="Z394" i="3"/>
  <c r="Y394" i="3"/>
  <c r="T394" i="3"/>
  <c r="AA393" i="3"/>
  <c r="Z393" i="3"/>
  <c r="Y393" i="3"/>
  <c r="T393" i="3"/>
  <c r="AA391" i="3"/>
  <c r="Z391" i="3"/>
  <c r="Y391" i="3"/>
  <c r="T391" i="3"/>
  <c r="AA389" i="3"/>
  <c r="Z389" i="3"/>
  <c r="Y389" i="3"/>
  <c r="T389" i="3"/>
  <c r="AA381" i="3"/>
  <c r="Z381" i="3"/>
  <c r="Y381" i="3"/>
  <c r="T381" i="3"/>
  <c r="AA380" i="3"/>
  <c r="Z380" i="3"/>
  <c r="Y380" i="3"/>
  <c r="T380" i="3"/>
  <c r="AA375" i="3"/>
  <c r="Z375" i="3"/>
  <c r="Y375" i="3"/>
  <c r="T375" i="3"/>
  <c r="AA374" i="3"/>
  <c r="Z374" i="3"/>
  <c r="Y374" i="3"/>
  <c r="T374" i="3"/>
  <c r="AA372" i="3"/>
  <c r="Z372" i="3"/>
  <c r="Y372" i="3"/>
  <c r="T372" i="3"/>
  <c r="AA371" i="3"/>
  <c r="Z371" i="3"/>
  <c r="Y371" i="3"/>
  <c r="T371" i="3"/>
  <c r="AA369" i="3"/>
  <c r="Z369" i="3"/>
  <c r="Y369" i="3"/>
  <c r="T369" i="3"/>
  <c r="AA368" i="3"/>
  <c r="Z368" i="3"/>
  <c r="Y368" i="3"/>
  <c r="T368" i="3"/>
  <c r="AA366" i="3"/>
  <c r="Z366" i="3"/>
  <c r="Y366" i="3"/>
  <c r="T366" i="3"/>
  <c r="AA365" i="3"/>
  <c r="Z365" i="3"/>
  <c r="Y365" i="3"/>
  <c r="T365" i="3"/>
  <c r="AA363" i="3"/>
  <c r="Z363" i="3"/>
  <c r="Y363" i="3"/>
  <c r="T363" i="3"/>
  <c r="AA362" i="3"/>
  <c r="Z362" i="3"/>
  <c r="Y362" i="3"/>
  <c r="T362" i="3"/>
  <c r="AA346" i="3"/>
  <c r="Z346" i="3"/>
  <c r="Y346" i="3"/>
  <c r="T346" i="3"/>
  <c r="AA345" i="3"/>
  <c r="Z345" i="3"/>
  <c r="Y345" i="3"/>
  <c r="T345" i="3"/>
  <c r="AA344" i="3"/>
  <c r="Z344" i="3"/>
  <c r="Y344" i="3"/>
  <c r="T344" i="3"/>
  <c r="AA343" i="3"/>
  <c r="Z343" i="3"/>
  <c r="Y343" i="3"/>
  <c r="T343" i="3"/>
  <c r="AA341" i="3"/>
  <c r="Z341" i="3"/>
  <c r="Y341" i="3"/>
  <c r="T341" i="3"/>
  <c r="AA340" i="3"/>
  <c r="Z340" i="3"/>
  <c r="Y340" i="3"/>
  <c r="T340" i="3"/>
  <c r="AA339" i="3"/>
  <c r="Z339" i="3"/>
  <c r="Y339" i="3"/>
  <c r="T339" i="3"/>
  <c r="AA338" i="3"/>
  <c r="Z338" i="3"/>
  <c r="Y338" i="3"/>
  <c r="T338" i="3"/>
  <c r="AA337" i="3"/>
  <c r="Z337" i="3"/>
  <c r="Y337" i="3"/>
  <c r="T337" i="3"/>
  <c r="AA336" i="3"/>
  <c r="Z336" i="3"/>
  <c r="Y336" i="3"/>
  <c r="T336" i="3"/>
  <c r="AA334" i="3"/>
  <c r="Z334" i="3"/>
  <c r="Y334" i="3"/>
  <c r="T334" i="3"/>
  <c r="AA333" i="3"/>
  <c r="Z333" i="3"/>
  <c r="Y333" i="3"/>
  <c r="T333" i="3"/>
  <c r="AA332" i="3"/>
  <c r="Z332" i="3"/>
  <c r="Y332" i="3"/>
  <c r="T332" i="3"/>
  <c r="AA331" i="3"/>
  <c r="Z331" i="3"/>
  <c r="Y331" i="3"/>
  <c r="T331" i="3"/>
  <c r="AA330" i="3"/>
  <c r="Z330" i="3"/>
  <c r="Y330" i="3"/>
  <c r="T330" i="3"/>
  <c r="AA329" i="3"/>
  <c r="Z329" i="3"/>
  <c r="Y329" i="3"/>
  <c r="T329" i="3"/>
  <c r="AA327" i="3"/>
  <c r="Z327" i="3"/>
  <c r="Y327" i="3"/>
  <c r="T327" i="3"/>
  <c r="AA326" i="3"/>
  <c r="Z326" i="3"/>
  <c r="Y326" i="3"/>
  <c r="T326" i="3"/>
  <c r="AA325" i="3"/>
  <c r="Z325" i="3"/>
  <c r="Y325" i="3"/>
  <c r="T325" i="3"/>
  <c r="AA324" i="3"/>
  <c r="Z324" i="3"/>
  <c r="Y324" i="3"/>
  <c r="T324" i="3"/>
  <c r="AA323" i="3"/>
  <c r="Z323" i="3"/>
  <c r="Y323" i="3"/>
  <c r="T323" i="3"/>
  <c r="AA322" i="3"/>
  <c r="Z322" i="3"/>
  <c r="Y322" i="3"/>
  <c r="T322" i="3"/>
  <c r="AA320" i="3"/>
  <c r="Z320" i="3"/>
  <c r="Y320" i="3"/>
  <c r="T320" i="3"/>
  <c r="AA319" i="3"/>
  <c r="Z319" i="3"/>
  <c r="Y319" i="3"/>
  <c r="T319" i="3"/>
  <c r="AA318" i="3"/>
  <c r="Z318" i="3"/>
  <c r="Y318" i="3"/>
  <c r="T318" i="3"/>
  <c r="AA317" i="3"/>
  <c r="Z317" i="3"/>
  <c r="Y317" i="3"/>
  <c r="T317" i="3"/>
  <c r="AA316" i="3"/>
  <c r="Z316" i="3"/>
  <c r="Y316" i="3"/>
  <c r="T316" i="3"/>
  <c r="AA315" i="3"/>
  <c r="Z315" i="3"/>
  <c r="Y315" i="3"/>
  <c r="T315" i="3"/>
  <c r="AA313" i="3"/>
  <c r="Z313" i="3"/>
  <c r="Y313" i="3"/>
  <c r="T313" i="3"/>
  <c r="AA311" i="3"/>
  <c r="Z311" i="3"/>
  <c r="Y311" i="3"/>
  <c r="T311" i="3"/>
  <c r="AA309" i="3"/>
  <c r="Z309" i="3"/>
  <c r="Y309" i="3"/>
  <c r="T309" i="3"/>
  <c r="AA308" i="3"/>
  <c r="Z308" i="3"/>
  <c r="Y308" i="3"/>
  <c r="T308" i="3"/>
  <c r="AA307" i="3"/>
  <c r="Z307" i="3"/>
  <c r="Y307" i="3"/>
  <c r="T307" i="3"/>
  <c r="AA306" i="3"/>
  <c r="Z306" i="3"/>
  <c r="Y306" i="3"/>
  <c r="T306" i="3"/>
  <c r="AA305" i="3"/>
  <c r="Z305" i="3"/>
  <c r="Y305" i="3"/>
  <c r="T305" i="3"/>
  <c r="AA304" i="3"/>
  <c r="Z304" i="3"/>
  <c r="Y304" i="3"/>
  <c r="T304" i="3"/>
  <c r="AA302" i="3"/>
  <c r="Z302" i="3"/>
  <c r="Y302" i="3"/>
  <c r="T302" i="3"/>
  <c r="AA301" i="3"/>
  <c r="Z301" i="3"/>
  <c r="Y301" i="3"/>
  <c r="T301" i="3"/>
  <c r="AA300" i="3"/>
  <c r="Z300" i="3"/>
  <c r="Y300" i="3"/>
  <c r="T300" i="3"/>
  <c r="AA298" i="3"/>
  <c r="Z298" i="3"/>
  <c r="Y298" i="3"/>
  <c r="T298" i="3"/>
  <c r="AA297" i="3"/>
  <c r="Z297" i="3"/>
  <c r="Y297" i="3"/>
  <c r="T297" i="3"/>
  <c r="AA294" i="3"/>
  <c r="Z294" i="3"/>
  <c r="Y294" i="3"/>
  <c r="T294" i="3"/>
  <c r="AA293" i="3"/>
  <c r="Z293" i="3"/>
  <c r="Y293" i="3"/>
  <c r="T293" i="3"/>
  <c r="AA289" i="3"/>
  <c r="Z289" i="3"/>
  <c r="Y289" i="3"/>
  <c r="T289" i="3"/>
  <c r="AA288" i="3"/>
  <c r="Z288" i="3"/>
  <c r="Y288" i="3"/>
  <c r="T288" i="3"/>
  <c r="AA287" i="3"/>
  <c r="Z287" i="3"/>
  <c r="Y287" i="3"/>
  <c r="T287" i="3"/>
  <c r="AA284" i="3"/>
  <c r="Z284" i="3"/>
  <c r="Y284" i="3"/>
  <c r="T284" i="3"/>
  <c r="AA283" i="3"/>
  <c r="Z283" i="3"/>
  <c r="Y283" i="3"/>
  <c r="T283" i="3"/>
  <c r="AA282" i="3"/>
  <c r="Z282" i="3"/>
  <c r="Y282" i="3"/>
  <c r="T282" i="3"/>
  <c r="AA281" i="3"/>
  <c r="Z281" i="3"/>
  <c r="Y281" i="3"/>
  <c r="T281" i="3"/>
  <c r="AA280" i="3"/>
  <c r="Z280" i="3"/>
  <c r="Y280" i="3"/>
  <c r="T280" i="3"/>
  <c r="AA279" i="3"/>
  <c r="Z279" i="3"/>
  <c r="Y279" i="3"/>
  <c r="T279" i="3"/>
  <c r="AA278" i="3"/>
  <c r="Z278" i="3"/>
  <c r="Y278" i="3"/>
  <c r="T278" i="3"/>
  <c r="AA277" i="3"/>
  <c r="Z277" i="3"/>
  <c r="Y277" i="3"/>
  <c r="T277" i="3"/>
  <c r="AA275" i="3"/>
  <c r="Z275" i="3"/>
  <c r="Y275" i="3"/>
  <c r="T275" i="3"/>
  <c r="AA274" i="3"/>
  <c r="Z274" i="3"/>
  <c r="Y274" i="3"/>
  <c r="T274" i="3"/>
  <c r="AA273" i="3"/>
  <c r="Z273" i="3"/>
  <c r="Y273" i="3"/>
  <c r="T273" i="3"/>
  <c r="AA272" i="3"/>
  <c r="Z272" i="3"/>
  <c r="Y272" i="3"/>
  <c r="T272" i="3"/>
  <c r="AA270" i="3"/>
  <c r="Z270" i="3"/>
  <c r="Y270" i="3"/>
  <c r="T270" i="3"/>
  <c r="AA269" i="3"/>
  <c r="Z269" i="3"/>
  <c r="Y269" i="3"/>
  <c r="T269" i="3"/>
  <c r="AA268" i="3"/>
  <c r="Z268" i="3"/>
  <c r="Y268" i="3"/>
  <c r="T268" i="3"/>
  <c r="AA266" i="3"/>
  <c r="Z266" i="3"/>
  <c r="Y266" i="3"/>
  <c r="T266" i="3"/>
  <c r="AA265" i="3"/>
  <c r="Z265" i="3"/>
  <c r="Y265" i="3"/>
  <c r="T265" i="3"/>
  <c r="AA264" i="3"/>
  <c r="Z264" i="3"/>
  <c r="Y264" i="3"/>
  <c r="T264" i="3"/>
  <c r="AA263" i="3"/>
  <c r="Z263" i="3"/>
  <c r="Y263" i="3"/>
  <c r="T263" i="3"/>
  <c r="AA262" i="3"/>
  <c r="Z262" i="3"/>
  <c r="Y262" i="3"/>
  <c r="T262" i="3"/>
  <c r="AA259" i="3"/>
  <c r="Z259" i="3"/>
  <c r="Y259" i="3"/>
  <c r="T259" i="3"/>
  <c r="AA258" i="3"/>
  <c r="Z258" i="3"/>
  <c r="Y258" i="3"/>
  <c r="T258" i="3"/>
  <c r="AA257" i="3"/>
  <c r="Z257" i="3"/>
  <c r="Y257" i="3"/>
  <c r="T257" i="3"/>
  <c r="AA256" i="3"/>
  <c r="Z256" i="3"/>
  <c r="Y256" i="3"/>
  <c r="T256" i="3"/>
  <c r="AA254" i="3"/>
  <c r="Z254" i="3"/>
  <c r="Y254" i="3"/>
  <c r="T254" i="3"/>
  <c r="AA253" i="3"/>
  <c r="Z253" i="3"/>
  <c r="Y253" i="3"/>
  <c r="T253" i="3"/>
  <c r="AA252" i="3"/>
  <c r="Z252" i="3"/>
  <c r="Y252" i="3"/>
  <c r="T252" i="3"/>
  <c r="AA250" i="3"/>
  <c r="Z250" i="3"/>
  <c r="Y250" i="3"/>
  <c r="T250" i="3"/>
  <c r="AA249" i="3"/>
  <c r="Z249" i="3"/>
  <c r="Y249" i="3"/>
  <c r="T249" i="3"/>
  <c r="AA248" i="3"/>
  <c r="Z248" i="3"/>
  <c r="Y248" i="3"/>
  <c r="T248" i="3"/>
  <c r="AA247" i="3"/>
  <c r="Z247" i="3"/>
  <c r="Y247" i="3"/>
  <c r="T247" i="3"/>
  <c r="AA243" i="3"/>
  <c r="Z243" i="3"/>
  <c r="Y243" i="3"/>
  <c r="T243" i="3"/>
  <c r="AA240" i="3"/>
  <c r="Z240" i="3"/>
  <c r="Y240" i="3"/>
  <c r="T240" i="3"/>
  <c r="AA238" i="3"/>
  <c r="Z238" i="3"/>
  <c r="Y238" i="3"/>
  <c r="T238" i="3"/>
  <c r="AA235" i="3"/>
  <c r="Z235" i="3"/>
  <c r="Y235" i="3"/>
  <c r="T235" i="3"/>
  <c r="AA234" i="3"/>
  <c r="Z234" i="3"/>
  <c r="Y234" i="3"/>
  <c r="T234" i="3"/>
  <c r="AA233" i="3"/>
  <c r="Z233" i="3"/>
  <c r="Y233" i="3"/>
  <c r="T233" i="3"/>
  <c r="AA232" i="3"/>
  <c r="Z232" i="3"/>
  <c r="Y232" i="3"/>
  <c r="T232" i="3"/>
  <c r="AA230" i="3"/>
  <c r="Z230" i="3"/>
  <c r="Y230" i="3"/>
  <c r="T230" i="3"/>
  <c r="AA229" i="3"/>
  <c r="Z229" i="3"/>
  <c r="Y229" i="3"/>
  <c r="T229" i="3"/>
  <c r="AA228" i="3"/>
  <c r="Z228" i="3"/>
  <c r="Y228" i="3"/>
  <c r="T228" i="3"/>
  <c r="AA226" i="3"/>
  <c r="Z226" i="3"/>
  <c r="Y226" i="3"/>
  <c r="T226" i="3"/>
  <c r="AA225" i="3"/>
  <c r="Z225" i="3"/>
  <c r="Y225" i="3"/>
  <c r="T225" i="3"/>
  <c r="AA224" i="3"/>
  <c r="Z224" i="3"/>
  <c r="Y224" i="3"/>
  <c r="T224" i="3"/>
  <c r="AA221" i="3"/>
  <c r="Z221" i="3"/>
  <c r="Y221" i="3"/>
  <c r="AA219" i="3"/>
  <c r="Z219" i="3"/>
  <c r="Y219" i="3"/>
  <c r="AA217" i="3"/>
  <c r="Z217" i="3"/>
  <c r="Y217" i="3"/>
  <c r="AA216" i="3"/>
  <c r="Z216" i="3"/>
  <c r="Y216" i="3"/>
  <c r="T216" i="3"/>
  <c r="AA215" i="3"/>
  <c r="Z215" i="3"/>
  <c r="Y215" i="3"/>
  <c r="T215" i="3"/>
  <c r="AA212" i="3"/>
  <c r="Z212" i="3"/>
  <c r="Y212" i="3"/>
  <c r="T212" i="3"/>
  <c r="AA211" i="3"/>
  <c r="Z211" i="3"/>
  <c r="Y211" i="3"/>
  <c r="T211" i="3"/>
  <c r="AA210" i="3"/>
  <c r="Z210" i="3"/>
  <c r="Y210" i="3"/>
  <c r="T210" i="3"/>
  <c r="AA209" i="3"/>
  <c r="Z209" i="3"/>
  <c r="Y209" i="3"/>
  <c r="T209" i="3"/>
  <c r="AA208" i="3"/>
  <c r="Z208" i="3"/>
  <c r="Y208" i="3"/>
  <c r="T208" i="3"/>
  <c r="AA206" i="3"/>
  <c r="Z206" i="3"/>
  <c r="Y206" i="3"/>
  <c r="T206" i="3"/>
  <c r="AA205" i="3"/>
  <c r="Z205" i="3"/>
  <c r="Y205" i="3"/>
  <c r="T205" i="3"/>
  <c r="AA203" i="3"/>
  <c r="Z203" i="3"/>
  <c r="Y203" i="3"/>
  <c r="T203" i="3"/>
  <c r="AA202" i="3"/>
  <c r="Z202" i="3"/>
  <c r="Y202" i="3"/>
  <c r="T202" i="3"/>
  <c r="AA201" i="3"/>
  <c r="Z201" i="3"/>
  <c r="Y201" i="3"/>
  <c r="T201" i="3"/>
  <c r="AA199" i="3"/>
  <c r="Z199" i="3"/>
  <c r="Y199" i="3"/>
  <c r="T199" i="3"/>
  <c r="AA198" i="3"/>
  <c r="Z198" i="3"/>
  <c r="Y198" i="3"/>
  <c r="T198" i="3"/>
  <c r="AA197" i="3"/>
  <c r="Z197" i="3"/>
  <c r="Y197" i="3"/>
  <c r="T197" i="3"/>
  <c r="AA195" i="3"/>
  <c r="Z195" i="3"/>
  <c r="Y195" i="3"/>
  <c r="T195" i="3"/>
  <c r="AA194" i="3"/>
  <c r="Z194" i="3"/>
  <c r="Y194" i="3"/>
  <c r="T194" i="3"/>
  <c r="AA193" i="3"/>
  <c r="Z193" i="3"/>
  <c r="Y193" i="3"/>
  <c r="T193" i="3"/>
  <c r="AA191" i="3"/>
  <c r="Z191" i="3"/>
  <c r="Y191" i="3"/>
  <c r="T191" i="3"/>
  <c r="AA189" i="3"/>
  <c r="Z189" i="3"/>
  <c r="Y189" i="3"/>
  <c r="T189" i="3"/>
  <c r="AA187" i="3"/>
  <c r="Z187" i="3"/>
  <c r="Y187" i="3"/>
  <c r="T187" i="3"/>
  <c r="AA186" i="3"/>
  <c r="Z186" i="3"/>
  <c r="Y186" i="3"/>
  <c r="T186" i="3"/>
  <c r="AA184" i="3"/>
  <c r="Z184" i="3"/>
  <c r="Y184" i="3"/>
  <c r="T184" i="3"/>
  <c r="AA183" i="3"/>
  <c r="Z183" i="3"/>
  <c r="Y183" i="3"/>
  <c r="T183" i="3"/>
  <c r="AA182" i="3"/>
  <c r="Z182" i="3"/>
  <c r="Y182" i="3"/>
  <c r="T182" i="3"/>
  <c r="AA180" i="3"/>
  <c r="Z180" i="3"/>
  <c r="Y180" i="3"/>
  <c r="T180" i="3"/>
  <c r="AA179" i="3"/>
  <c r="Z179" i="3"/>
  <c r="Y179" i="3"/>
  <c r="T179" i="3"/>
  <c r="AA177" i="3"/>
  <c r="Z177" i="3"/>
  <c r="Y177" i="3"/>
  <c r="T177" i="3"/>
  <c r="AA176" i="3"/>
  <c r="Z176" i="3"/>
  <c r="Y176" i="3"/>
  <c r="T176" i="3"/>
  <c r="AA175" i="3"/>
  <c r="Z175" i="3"/>
  <c r="Y175" i="3"/>
  <c r="T175" i="3"/>
  <c r="AA174" i="3"/>
  <c r="Z174" i="3"/>
  <c r="Y174" i="3"/>
  <c r="T174" i="3"/>
  <c r="AA173" i="3"/>
  <c r="Z173" i="3"/>
  <c r="Y173" i="3"/>
  <c r="T173" i="3"/>
  <c r="AA172" i="3"/>
  <c r="Z172" i="3"/>
  <c r="Y172" i="3"/>
  <c r="T172" i="3"/>
  <c r="AA171" i="3"/>
  <c r="Z171" i="3"/>
  <c r="Y171" i="3"/>
  <c r="T171" i="3"/>
  <c r="AA170" i="3"/>
  <c r="Z170" i="3"/>
  <c r="Y170" i="3"/>
  <c r="T170" i="3"/>
  <c r="AA169" i="3"/>
  <c r="Z169" i="3"/>
  <c r="Y169" i="3"/>
  <c r="T169" i="3"/>
  <c r="AA167" i="3"/>
  <c r="Z167" i="3"/>
  <c r="Y167" i="3"/>
  <c r="T167" i="3"/>
  <c r="AA166" i="3"/>
  <c r="Z166" i="3"/>
  <c r="Y166" i="3"/>
  <c r="T166" i="3"/>
  <c r="AA165" i="3"/>
  <c r="Z165" i="3"/>
  <c r="Y165" i="3"/>
  <c r="T165" i="3"/>
  <c r="AA164" i="3"/>
  <c r="Z164" i="3"/>
  <c r="Y164" i="3"/>
  <c r="T164" i="3"/>
  <c r="AA162" i="3"/>
  <c r="Z162" i="3"/>
  <c r="Y162" i="3"/>
  <c r="T162" i="3"/>
  <c r="AA161" i="3"/>
  <c r="Z161" i="3"/>
  <c r="Y161" i="3"/>
  <c r="T161" i="3"/>
  <c r="AA160" i="3"/>
  <c r="Z160" i="3"/>
  <c r="Y160" i="3"/>
  <c r="T160" i="3"/>
  <c r="AA159" i="3"/>
  <c r="Z159" i="3"/>
  <c r="Y159" i="3"/>
  <c r="T159" i="3"/>
  <c r="AA157" i="3"/>
  <c r="Z157" i="3"/>
  <c r="Y157" i="3"/>
  <c r="T157" i="3"/>
  <c r="AA156" i="3"/>
  <c r="Z156" i="3"/>
  <c r="Y156" i="3"/>
  <c r="T156" i="3"/>
  <c r="AA155" i="3"/>
  <c r="Z155" i="3"/>
  <c r="Y155" i="3"/>
  <c r="T155" i="3"/>
  <c r="AA154" i="3"/>
  <c r="Z154" i="3"/>
  <c r="Y154" i="3"/>
  <c r="T154" i="3"/>
  <c r="AA54" i="3"/>
  <c r="Z54" i="3"/>
  <c r="Y54" i="3"/>
  <c r="T54" i="3"/>
  <c r="AA53" i="3"/>
  <c r="Z53" i="3"/>
  <c r="Y53" i="3"/>
  <c r="T53" i="3"/>
  <c r="AA51" i="3"/>
  <c r="Z51" i="3"/>
  <c r="Y51" i="3"/>
  <c r="T51" i="3"/>
  <c r="AA50" i="3"/>
  <c r="Z50" i="3"/>
  <c r="Y50" i="3"/>
  <c r="T50" i="3"/>
  <c r="AA49" i="3"/>
  <c r="Z49" i="3"/>
  <c r="Y49" i="3"/>
  <c r="T49" i="3"/>
  <c r="AA46" i="3"/>
  <c r="Z46" i="3"/>
  <c r="Y46" i="3"/>
  <c r="T46" i="3"/>
  <c r="AA45" i="3"/>
  <c r="Z45" i="3"/>
  <c r="Y45" i="3"/>
  <c r="T45" i="3"/>
  <c r="AA44" i="3"/>
  <c r="Z44" i="3"/>
  <c r="Y44" i="3"/>
  <c r="T44" i="3"/>
  <c r="AA42" i="3"/>
  <c r="Z42" i="3"/>
  <c r="Y42" i="3"/>
  <c r="T42" i="3"/>
  <c r="AA41" i="3"/>
  <c r="Z41" i="3"/>
  <c r="Y41" i="3"/>
  <c r="T41" i="3"/>
  <c r="AA40" i="3"/>
  <c r="Z40" i="3"/>
  <c r="Y40" i="3"/>
  <c r="T40" i="3"/>
  <c r="AA38" i="3"/>
  <c r="Z38" i="3"/>
  <c r="Y38" i="3"/>
  <c r="T38" i="3"/>
  <c r="AA37" i="3"/>
  <c r="Z37" i="3"/>
  <c r="Y37" i="3"/>
  <c r="T37" i="3"/>
  <c r="AA36" i="3"/>
  <c r="Z36" i="3"/>
  <c r="Y36" i="3"/>
  <c r="T36" i="3"/>
  <c r="AA35" i="3"/>
  <c r="Z35" i="3"/>
  <c r="Y35" i="3"/>
  <c r="T35" i="3"/>
  <c r="AA32" i="3"/>
  <c r="Z32" i="3"/>
  <c r="Y32" i="3"/>
  <c r="T32" i="3"/>
  <c r="AA31" i="3"/>
  <c r="Z31" i="3"/>
  <c r="Y31" i="3"/>
  <c r="T31" i="3"/>
  <c r="AA30" i="3"/>
  <c r="Z30" i="3"/>
  <c r="Y30" i="3"/>
  <c r="T30" i="3"/>
  <c r="AA28" i="3"/>
  <c r="Z28" i="3"/>
  <c r="Y28" i="3"/>
  <c r="T28" i="3"/>
  <c r="AA27" i="3"/>
  <c r="Z27" i="3"/>
  <c r="Y27" i="3"/>
  <c r="T27" i="3"/>
  <c r="AA26" i="3"/>
  <c r="Z26" i="3"/>
  <c r="Y26" i="3"/>
  <c r="T26" i="3"/>
  <c r="AA24" i="3"/>
  <c r="Z24" i="3"/>
  <c r="Y24" i="3"/>
  <c r="T24" i="3"/>
  <c r="AA21" i="3"/>
  <c r="Z21" i="3"/>
  <c r="Y21" i="3"/>
  <c r="T21" i="3"/>
  <c r="AA18" i="3"/>
  <c r="Z18" i="3"/>
  <c r="Y18" i="3"/>
  <c r="T18" i="3"/>
  <c r="AA35" i="2"/>
  <c r="Z35" i="2"/>
  <c r="Y35" i="2"/>
  <c r="T35" i="2"/>
  <c r="AA34" i="2"/>
  <c r="Z34" i="2"/>
  <c r="Y34" i="2"/>
  <c r="AB34" i="2" s="1"/>
  <c r="T34" i="2"/>
  <c r="AA47" i="1"/>
  <c r="Z47" i="1"/>
  <c r="Y47" i="1"/>
  <c r="AB47" i="1" s="1"/>
  <c r="T47" i="1"/>
  <c r="AA46" i="1"/>
  <c r="Z46" i="1"/>
  <c r="Y46" i="1"/>
  <c r="T46" i="1"/>
  <c r="AA45" i="1"/>
  <c r="Z45" i="1"/>
  <c r="AB45" i="1" s="1"/>
  <c r="Y45" i="1"/>
  <c r="T45" i="1"/>
  <c r="AA44" i="1"/>
  <c r="Z44" i="1"/>
  <c r="Y44" i="1"/>
  <c r="T44" i="1"/>
  <c r="AA100" i="6"/>
  <c r="Z100" i="6"/>
  <c r="Y100" i="6"/>
  <c r="AA96" i="6"/>
  <c r="Z96" i="6"/>
  <c r="Y96" i="6"/>
  <c r="AA95" i="6"/>
  <c r="Z95" i="6"/>
  <c r="Y95" i="6"/>
  <c r="AA94" i="6"/>
  <c r="Z94" i="6"/>
  <c r="Y94" i="6"/>
  <c r="AA93" i="6"/>
  <c r="Z93" i="6"/>
  <c r="Y93" i="6"/>
  <c r="AA91" i="6"/>
  <c r="Z91" i="6"/>
  <c r="Y91" i="6"/>
  <c r="AA90" i="6"/>
  <c r="Z90" i="6"/>
  <c r="Y90" i="6"/>
  <c r="AA89" i="6"/>
  <c r="Z89" i="6"/>
  <c r="Y89" i="6"/>
  <c r="AA88" i="6"/>
  <c r="Z88" i="6"/>
  <c r="Y88" i="6"/>
  <c r="AA86" i="6"/>
  <c r="Z86" i="6"/>
  <c r="Y86" i="6"/>
  <c r="AA85" i="6"/>
  <c r="Z85" i="6"/>
  <c r="Y85" i="6"/>
  <c r="AA84" i="6"/>
  <c r="Z84" i="6"/>
  <c r="Y84" i="6"/>
  <c r="AA83" i="6"/>
  <c r="Z83" i="6"/>
  <c r="Y83" i="6"/>
  <c r="AA82" i="6"/>
  <c r="Z82" i="6"/>
  <c r="Y82" i="6"/>
  <c r="AA80" i="6"/>
  <c r="Z80" i="6"/>
  <c r="Y80" i="6"/>
  <c r="AA79" i="6"/>
  <c r="Z79" i="6"/>
  <c r="Y79" i="6"/>
  <c r="AA78" i="6"/>
  <c r="Z78" i="6"/>
  <c r="Y78" i="6"/>
  <c r="AA77" i="6"/>
  <c r="Z77" i="6"/>
  <c r="Y77" i="6"/>
  <c r="AA76" i="6"/>
  <c r="Z76" i="6"/>
  <c r="Y76" i="6"/>
  <c r="AA75" i="6"/>
  <c r="Z75" i="6"/>
  <c r="Y75" i="6"/>
  <c r="AA73" i="6"/>
  <c r="Z73" i="6"/>
  <c r="Y73" i="6"/>
  <c r="AA72" i="6"/>
  <c r="Z72" i="6"/>
  <c r="Y72" i="6"/>
  <c r="AA71" i="6"/>
  <c r="Z71" i="6"/>
  <c r="Y71" i="6"/>
  <c r="AA70" i="6"/>
  <c r="Z70" i="6"/>
  <c r="Y70" i="6"/>
  <c r="AA69" i="6"/>
  <c r="Z69" i="6"/>
  <c r="Y69" i="6"/>
  <c r="AA68" i="6"/>
  <c r="Z68" i="6"/>
  <c r="Y68" i="6"/>
  <c r="AA67" i="6"/>
  <c r="Z67" i="6"/>
  <c r="Y67" i="6"/>
  <c r="AA66" i="6"/>
  <c r="Z66" i="6"/>
  <c r="Y66" i="6"/>
  <c r="AA64" i="6"/>
  <c r="Z64" i="6"/>
  <c r="Y64" i="6"/>
  <c r="AA63" i="6"/>
  <c r="Z63" i="6"/>
  <c r="Y63" i="6"/>
  <c r="AA61" i="6"/>
  <c r="Z61" i="6"/>
  <c r="Y61" i="6"/>
  <c r="AA24" i="6"/>
  <c r="Z24" i="6"/>
  <c r="Y24" i="6"/>
  <c r="AA23" i="6"/>
  <c r="Z23" i="6"/>
  <c r="Y23" i="6"/>
  <c r="AA22" i="6"/>
  <c r="Z22" i="6"/>
  <c r="Y22" i="6"/>
  <c r="AA21" i="6"/>
  <c r="Z21" i="6"/>
  <c r="Y21" i="6"/>
  <c r="AA20" i="6"/>
  <c r="Z20" i="6"/>
  <c r="Y20" i="6"/>
  <c r="AA18" i="6"/>
  <c r="Z18" i="6"/>
  <c r="Y18" i="6"/>
  <c r="AA17" i="6"/>
  <c r="Z17" i="6"/>
  <c r="Y17" i="6"/>
  <c r="AA16" i="6"/>
  <c r="Z16" i="6"/>
  <c r="Y16" i="6"/>
  <c r="AA15" i="6"/>
  <c r="Z15" i="6"/>
  <c r="Y15" i="6"/>
  <c r="AA14" i="6"/>
  <c r="Z14" i="6"/>
  <c r="Y14" i="6"/>
  <c r="AA74" i="7"/>
  <c r="Z74" i="7"/>
  <c r="Y74" i="7"/>
  <c r="AA73" i="7"/>
  <c r="Z73" i="7"/>
  <c r="Y73" i="7"/>
  <c r="AA70" i="7"/>
  <c r="Z70" i="7"/>
  <c r="Y70" i="7"/>
  <c r="AA67" i="7"/>
  <c r="Z67" i="7"/>
  <c r="Y67" i="7"/>
  <c r="AB67" i="7" s="1"/>
  <c r="AA64" i="7"/>
  <c r="Z64" i="7"/>
  <c r="Y64" i="7"/>
  <c r="AA63" i="7"/>
  <c r="Z63" i="7"/>
  <c r="Y63" i="7"/>
  <c r="AA62" i="7"/>
  <c r="Z62" i="7"/>
  <c r="Y62" i="7"/>
  <c r="AA59" i="7"/>
  <c r="Z59" i="7"/>
  <c r="Y59" i="7"/>
  <c r="AA56" i="7"/>
  <c r="Z56" i="7"/>
  <c r="Y56" i="7"/>
  <c r="AA55" i="7"/>
  <c r="Z55" i="7"/>
  <c r="Y55" i="7"/>
  <c r="AA47" i="7"/>
  <c r="Z47" i="7"/>
  <c r="Y47" i="7"/>
  <c r="AA32" i="7"/>
  <c r="Z32" i="7"/>
  <c r="Y32" i="7"/>
  <c r="AA31" i="7"/>
  <c r="Z31" i="7"/>
  <c r="Y31" i="7"/>
  <c r="AA30" i="7"/>
  <c r="Z30" i="7"/>
  <c r="Y30" i="7"/>
  <c r="AA29" i="7"/>
  <c r="Z29" i="7"/>
  <c r="Y29" i="7"/>
  <c r="AA28" i="7"/>
  <c r="Z28" i="7"/>
  <c r="Y28" i="7"/>
  <c r="AA27" i="7"/>
  <c r="Z27" i="7"/>
  <c r="Y27" i="7"/>
  <c r="AA26" i="7"/>
  <c r="Z26" i="7"/>
  <c r="Y26" i="7"/>
  <c r="AA25" i="7"/>
  <c r="Z25" i="7"/>
  <c r="Y25" i="7"/>
  <c r="AA24" i="7"/>
  <c r="Z24" i="7"/>
  <c r="Y24" i="7"/>
  <c r="AA23" i="7"/>
  <c r="Z23" i="7"/>
  <c r="Y23" i="7"/>
  <c r="AA22" i="7"/>
  <c r="Z22" i="7"/>
  <c r="Y22" i="7"/>
  <c r="AA21" i="7"/>
  <c r="Z21" i="7"/>
  <c r="Y21" i="7"/>
  <c r="AA20" i="7"/>
  <c r="Z20" i="7"/>
  <c r="Y20" i="7"/>
  <c r="AA19" i="7"/>
  <c r="Z19" i="7"/>
  <c r="Y19" i="7"/>
  <c r="AA18" i="7"/>
  <c r="Z18" i="7"/>
  <c r="Y18" i="7"/>
  <c r="AA17" i="7"/>
  <c r="Z17" i="7"/>
  <c r="Y17" i="7"/>
  <c r="AA16" i="7"/>
  <c r="Z16" i="7"/>
  <c r="Y16" i="7"/>
  <c r="AA57" i="10"/>
  <c r="Z57" i="10"/>
  <c r="Y57" i="10"/>
  <c r="AB57" i="10" s="1"/>
  <c r="AA56" i="10"/>
  <c r="Z56" i="10"/>
  <c r="Y56" i="10"/>
  <c r="AB56" i="10" s="1"/>
  <c r="AA55" i="10"/>
  <c r="Z55" i="10"/>
  <c r="Y55" i="10"/>
  <c r="AA54" i="10"/>
  <c r="Z54" i="10"/>
  <c r="Y54" i="10"/>
  <c r="AA53" i="10"/>
  <c r="Z53" i="10"/>
  <c r="Y53" i="10"/>
  <c r="AA51" i="10"/>
  <c r="Z51" i="10"/>
  <c r="Y51" i="10"/>
  <c r="AA50" i="10"/>
  <c r="Z50" i="10"/>
  <c r="Y50" i="10"/>
  <c r="AA49" i="10"/>
  <c r="Z49" i="10"/>
  <c r="Y49" i="10"/>
  <c r="AA48" i="10"/>
  <c r="Z48" i="10"/>
  <c r="Y48" i="10"/>
  <c r="AA46" i="10"/>
  <c r="Z46" i="10"/>
  <c r="Y46" i="10"/>
  <c r="AA45" i="10"/>
  <c r="Z45" i="10"/>
  <c r="Y45" i="10"/>
  <c r="AA44" i="10"/>
  <c r="Z44" i="10"/>
  <c r="Y44" i="10"/>
  <c r="AA43" i="10"/>
  <c r="Z43" i="10"/>
  <c r="Y43" i="10"/>
  <c r="AA42" i="10"/>
  <c r="Z42" i="10"/>
  <c r="Y42" i="10"/>
  <c r="AA40" i="10"/>
  <c r="Z40" i="10"/>
  <c r="Y40" i="10"/>
  <c r="AB40" i="10" s="1"/>
  <c r="AA38" i="10"/>
  <c r="Z38" i="10"/>
  <c r="Y38" i="10"/>
  <c r="AA36" i="10"/>
  <c r="Z36" i="10"/>
  <c r="Y36" i="10"/>
  <c r="AA34" i="10"/>
  <c r="Z34" i="10"/>
  <c r="Y34" i="10"/>
  <c r="AA33" i="10"/>
  <c r="Z33" i="10"/>
  <c r="Y33" i="10"/>
  <c r="AA31" i="10"/>
  <c r="Z31" i="10"/>
  <c r="Y31" i="10"/>
  <c r="AA29" i="10"/>
  <c r="Z29" i="10"/>
  <c r="Y29" i="10"/>
  <c r="AA28" i="10"/>
  <c r="Z28" i="10"/>
  <c r="Y28" i="10"/>
  <c r="AA27" i="10"/>
  <c r="Z27" i="10"/>
  <c r="Y27" i="10"/>
  <c r="AA26" i="10"/>
  <c r="Z26" i="10"/>
  <c r="Y26" i="10"/>
  <c r="AA24" i="10"/>
  <c r="Z24" i="10"/>
  <c r="Y24" i="10"/>
  <c r="AA23" i="10"/>
  <c r="Z23" i="10"/>
  <c r="Y23" i="10"/>
  <c r="AA22" i="10"/>
  <c r="Z22" i="10"/>
  <c r="Y22" i="10"/>
  <c r="AA21" i="10"/>
  <c r="Z21" i="10"/>
  <c r="Y21" i="10"/>
  <c r="AA20" i="10"/>
  <c r="Z20" i="10"/>
  <c r="Y20" i="10"/>
  <c r="AA19" i="10"/>
  <c r="Z19" i="10"/>
  <c r="Y19" i="10"/>
  <c r="AA18" i="10"/>
  <c r="Z18" i="10"/>
  <c r="Y18" i="10"/>
  <c r="AA17" i="10"/>
  <c r="Z17" i="10"/>
  <c r="Y17" i="10"/>
  <c r="AA16" i="10"/>
  <c r="Z16" i="10"/>
  <c r="Y16" i="10"/>
  <c r="AA15" i="10"/>
  <c r="Z15" i="10"/>
  <c r="Y15" i="10"/>
  <c r="AA96" i="11"/>
  <c r="Z96" i="11"/>
  <c r="Y96" i="11"/>
  <c r="AA94" i="11"/>
  <c r="Z94" i="11"/>
  <c r="Y94" i="11"/>
  <c r="AA92" i="11"/>
  <c r="Z92" i="11"/>
  <c r="Y92" i="11"/>
  <c r="AA91" i="11"/>
  <c r="Z91" i="11"/>
  <c r="Y91" i="11"/>
  <c r="AA89" i="11"/>
  <c r="Z89" i="11"/>
  <c r="Y89" i="11"/>
  <c r="AA86" i="11"/>
  <c r="Z86" i="11"/>
  <c r="Y86" i="11"/>
  <c r="AA84" i="11"/>
  <c r="Z84" i="11"/>
  <c r="Y84" i="11"/>
  <c r="AA82" i="11"/>
  <c r="Z82" i="11"/>
  <c r="Y82" i="11"/>
  <c r="AA81" i="11"/>
  <c r="Z81" i="11"/>
  <c r="Y81" i="11"/>
  <c r="AA79" i="11"/>
  <c r="Z79" i="11"/>
  <c r="Y79" i="11"/>
  <c r="AA76" i="11"/>
  <c r="Z76" i="11"/>
  <c r="Y76" i="11"/>
  <c r="AA74" i="11"/>
  <c r="Z74" i="11"/>
  <c r="Y74" i="11"/>
  <c r="AA72" i="11"/>
  <c r="Z72" i="11"/>
  <c r="Y72" i="11"/>
  <c r="AA71" i="11"/>
  <c r="Z71" i="11"/>
  <c r="Y71" i="11"/>
  <c r="AA69" i="11"/>
  <c r="Z69" i="11"/>
  <c r="Y69" i="11"/>
  <c r="AA67" i="11"/>
  <c r="Z67" i="11"/>
  <c r="Y67" i="11"/>
  <c r="AA65" i="11"/>
  <c r="Z65" i="11"/>
  <c r="Y65" i="11"/>
  <c r="AA63" i="11"/>
  <c r="Z63" i="11"/>
  <c r="Y63" i="11"/>
  <c r="AA61" i="11"/>
  <c r="Z61" i="11"/>
  <c r="Y61" i="11"/>
  <c r="AA60" i="11"/>
  <c r="Z60" i="11"/>
  <c r="Y60" i="11"/>
  <c r="AA58" i="11"/>
  <c r="Z58" i="11"/>
  <c r="Y58" i="11"/>
  <c r="AA54" i="11"/>
  <c r="Z54" i="11"/>
  <c r="Y54" i="11"/>
  <c r="AA52" i="11"/>
  <c r="Z52" i="11"/>
  <c r="Y52" i="11"/>
  <c r="AA50" i="11"/>
  <c r="Z50" i="11"/>
  <c r="Y50" i="11"/>
  <c r="AA49" i="11"/>
  <c r="Z49" i="11"/>
  <c r="Y49" i="11"/>
  <c r="AA47" i="11"/>
  <c r="Z47" i="11"/>
  <c r="Y47" i="11"/>
  <c r="AA44" i="11"/>
  <c r="Z44" i="11"/>
  <c r="Y44" i="11"/>
  <c r="AA42" i="11"/>
  <c r="Z42" i="11"/>
  <c r="Y42" i="11"/>
  <c r="AA40" i="11"/>
  <c r="Z40" i="11"/>
  <c r="Y40" i="11"/>
  <c r="AA39" i="11"/>
  <c r="Z39" i="11"/>
  <c r="Y39" i="11"/>
  <c r="AA37" i="11"/>
  <c r="Z37" i="11"/>
  <c r="Y37" i="11"/>
  <c r="AA34" i="11"/>
  <c r="Z34" i="11"/>
  <c r="Y34" i="11"/>
  <c r="AA32" i="11"/>
  <c r="Z32" i="11"/>
  <c r="Y32" i="11"/>
  <c r="AA30" i="11"/>
  <c r="Z30" i="11"/>
  <c r="Y30" i="11"/>
  <c r="AA28" i="11"/>
  <c r="Z28" i="11"/>
  <c r="Y28" i="11"/>
  <c r="AA27" i="11"/>
  <c r="Z27" i="11"/>
  <c r="Y27" i="11"/>
  <c r="AA25" i="11"/>
  <c r="Z25" i="11"/>
  <c r="Y25" i="11"/>
  <c r="AA23" i="11"/>
  <c r="Z23" i="11"/>
  <c r="Y23" i="11"/>
  <c r="AA21" i="11"/>
  <c r="Z21" i="11"/>
  <c r="Y21" i="11"/>
  <c r="AA19" i="11"/>
  <c r="Z19" i="11"/>
  <c r="Y19" i="11"/>
  <c r="AA17" i="11"/>
  <c r="Z17" i="11"/>
  <c r="Y17" i="11"/>
  <c r="AA16" i="11"/>
  <c r="Z16" i="11"/>
  <c r="Y16" i="11"/>
  <c r="Y14" i="11"/>
  <c r="Z14" i="11"/>
  <c r="AA14" i="11"/>
  <c r="AA75" i="12"/>
  <c r="Z75" i="12"/>
  <c r="Y75" i="12"/>
  <c r="T75" i="12"/>
  <c r="AA69" i="12"/>
  <c r="Z69" i="12"/>
  <c r="Y69" i="12"/>
  <c r="T69" i="12"/>
  <c r="AA68" i="12"/>
  <c r="Z68" i="12"/>
  <c r="Y68" i="12"/>
  <c r="T68" i="12"/>
  <c r="AA67" i="12"/>
  <c r="Z67" i="12"/>
  <c r="Y67" i="12"/>
  <c r="T67" i="12"/>
  <c r="AA66" i="12"/>
  <c r="Z66" i="12"/>
  <c r="Y66" i="12"/>
  <c r="T66" i="12"/>
  <c r="AA65" i="12"/>
  <c r="Z65" i="12"/>
  <c r="Y65" i="12"/>
  <c r="T65" i="12"/>
  <c r="AA63" i="12"/>
  <c r="Z63" i="12"/>
  <c r="Y63" i="12"/>
  <c r="T63" i="12"/>
  <c r="AA62" i="12"/>
  <c r="Z62" i="12"/>
  <c r="Y62" i="12"/>
  <c r="T62" i="12"/>
  <c r="AA60" i="12"/>
  <c r="Z60" i="12"/>
  <c r="Y60" i="12"/>
  <c r="T60" i="12"/>
  <c r="AA59" i="12"/>
  <c r="Z59" i="12"/>
  <c r="Y59" i="12"/>
  <c r="T59" i="12"/>
  <c r="AA58" i="12"/>
  <c r="Z58" i="12"/>
  <c r="Y58" i="12"/>
  <c r="T58" i="12"/>
  <c r="AA57" i="12"/>
  <c r="Z57" i="12"/>
  <c r="Y57" i="12"/>
  <c r="T57" i="12"/>
  <c r="AA55" i="12"/>
  <c r="Z55" i="12"/>
  <c r="Y55" i="12"/>
  <c r="T55" i="12"/>
  <c r="AA54" i="12"/>
  <c r="Z54" i="12"/>
  <c r="Y54" i="12"/>
  <c r="T54" i="12"/>
  <c r="AA53" i="12"/>
  <c r="Z53" i="12"/>
  <c r="Y53" i="12"/>
  <c r="T53" i="12"/>
  <c r="AA50" i="12"/>
  <c r="Z50" i="12"/>
  <c r="Y50" i="12"/>
  <c r="T50" i="12"/>
  <c r="AA49" i="12"/>
  <c r="Z49" i="12"/>
  <c r="Y49" i="12"/>
  <c r="T49" i="12"/>
  <c r="AA45" i="12"/>
  <c r="Z45" i="12"/>
  <c r="Y45" i="12"/>
  <c r="T45" i="12"/>
  <c r="AA44" i="12"/>
  <c r="Z44" i="12"/>
  <c r="Y44" i="12"/>
  <c r="T44" i="12"/>
  <c r="AA41" i="12"/>
  <c r="Z41" i="12"/>
  <c r="Y41" i="12"/>
  <c r="AA40" i="12"/>
  <c r="Z40" i="12"/>
  <c r="Y40" i="12"/>
  <c r="T40" i="12"/>
  <c r="AA39" i="12"/>
  <c r="Z39" i="12"/>
  <c r="Y39" i="12"/>
  <c r="T39" i="12"/>
  <c r="AA38" i="12"/>
  <c r="Z38" i="12"/>
  <c r="Y38" i="12"/>
  <c r="T38" i="12"/>
  <c r="AA36" i="12"/>
  <c r="Z36" i="12"/>
  <c r="Y36" i="12"/>
  <c r="T36" i="12"/>
  <c r="AA34" i="12"/>
  <c r="Z34" i="12"/>
  <c r="Y34" i="12"/>
  <c r="T34" i="12"/>
  <c r="AA33" i="12"/>
  <c r="Z33" i="12"/>
  <c r="Y33" i="12"/>
  <c r="T33" i="12"/>
  <c r="AA31" i="12"/>
  <c r="Z31" i="12"/>
  <c r="Y31" i="12"/>
  <c r="T31" i="12"/>
  <c r="AA30" i="12"/>
  <c r="Z30" i="12"/>
  <c r="Y30" i="12"/>
  <c r="T30" i="12"/>
  <c r="AA28" i="12"/>
  <c r="Z28" i="12"/>
  <c r="Y28" i="12"/>
  <c r="T28" i="12"/>
  <c r="AA27" i="12"/>
  <c r="Z27" i="12"/>
  <c r="Y27" i="12"/>
  <c r="T27" i="12"/>
  <c r="AA25" i="12"/>
  <c r="Z25" i="12"/>
  <c r="Y25" i="12"/>
  <c r="T25" i="12"/>
  <c r="AA24" i="12"/>
  <c r="Z24" i="12"/>
  <c r="Y24" i="12"/>
  <c r="T24" i="12"/>
  <c r="AA20" i="12"/>
  <c r="Z20" i="12"/>
  <c r="Y20" i="12"/>
  <c r="T20" i="12"/>
  <c r="AA53" i="13"/>
  <c r="Z53" i="13"/>
  <c r="Y53" i="13"/>
  <c r="T53" i="13"/>
  <c r="AA47" i="13"/>
  <c r="Z47" i="13"/>
  <c r="Y47" i="13"/>
  <c r="AB47" i="13" s="1"/>
  <c r="T47" i="13"/>
  <c r="AA42" i="13"/>
  <c r="Z42" i="13"/>
  <c r="AB42" i="13" s="1"/>
  <c r="Y42" i="13"/>
  <c r="T42" i="13"/>
  <c r="AA39" i="13"/>
  <c r="Z39" i="13"/>
  <c r="Y39" i="13"/>
  <c r="AB39" i="13" s="1"/>
  <c r="T39" i="13"/>
  <c r="AA31" i="13"/>
  <c r="Z31" i="13"/>
  <c r="Y31" i="13"/>
  <c r="T31" i="13"/>
  <c r="AA30" i="13"/>
  <c r="Z30" i="13"/>
  <c r="Y30" i="13"/>
  <c r="T30" i="13"/>
  <c r="AA29" i="13"/>
  <c r="Z29" i="13"/>
  <c r="Y29" i="13"/>
  <c r="T29" i="13"/>
  <c r="AA28" i="13"/>
  <c r="Z28" i="13"/>
  <c r="Y28" i="13"/>
  <c r="T28" i="13"/>
  <c r="AA23" i="13"/>
  <c r="Z23" i="13"/>
  <c r="Y23" i="13"/>
  <c r="T23" i="13"/>
  <c r="AA22" i="13"/>
  <c r="Z22" i="13"/>
  <c r="Y22" i="13"/>
  <c r="T22" i="13"/>
  <c r="AA21" i="13"/>
  <c r="Z21" i="13"/>
  <c r="Y21" i="13"/>
  <c r="T21" i="13"/>
  <c r="AA18" i="13"/>
  <c r="Z18" i="13"/>
  <c r="Y18" i="13"/>
  <c r="T18" i="13"/>
  <c r="AA17" i="13"/>
  <c r="Z17" i="13"/>
  <c r="Y17" i="13"/>
  <c r="T17" i="13"/>
  <c r="AA15" i="13"/>
  <c r="Z15" i="13"/>
  <c r="Y15" i="13"/>
  <c r="T15" i="13"/>
  <c r="AA45" i="14"/>
  <c r="Z45" i="14"/>
  <c r="Y45" i="14"/>
  <c r="AB45" i="14" s="1"/>
  <c r="T45" i="14"/>
  <c r="AA44" i="14"/>
  <c r="Z44" i="14"/>
  <c r="Y44" i="14"/>
  <c r="T44" i="14"/>
  <c r="AA41" i="14"/>
  <c r="Z41" i="14"/>
  <c r="Y41" i="14"/>
  <c r="T41" i="14"/>
  <c r="AA40" i="14"/>
  <c r="Z40" i="14"/>
  <c r="Y40" i="14"/>
  <c r="T40" i="14"/>
  <c r="AA39" i="14"/>
  <c r="Z39" i="14"/>
  <c r="Y39" i="14"/>
  <c r="T39" i="14"/>
  <c r="AA38" i="14"/>
  <c r="Z38" i="14"/>
  <c r="AB38" i="14" s="1"/>
  <c r="Y38" i="14"/>
  <c r="T38" i="14"/>
  <c r="AA37" i="14"/>
  <c r="Z37" i="14"/>
  <c r="Y37" i="14"/>
  <c r="T37" i="14"/>
  <c r="AA34" i="14"/>
  <c r="Z34" i="14"/>
  <c r="Y34" i="14"/>
  <c r="T34" i="14"/>
  <c r="AA33" i="14"/>
  <c r="Z33" i="14"/>
  <c r="Y33" i="14"/>
  <c r="T33" i="14"/>
  <c r="AA32" i="14"/>
  <c r="Z32" i="14"/>
  <c r="Y32" i="14"/>
  <c r="T32" i="14"/>
  <c r="AA31" i="14"/>
  <c r="Z31" i="14"/>
  <c r="Y31" i="14"/>
  <c r="T31" i="14"/>
  <c r="AA30" i="14"/>
  <c r="Z30" i="14"/>
  <c r="Y30" i="14"/>
  <c r="T30" i="14"/>
  <c r="AA29" i="14"/>
  <c r="Z29" i="14"/>
  <c r="AB29" i="14" s="1"/>
  <c r="Y29" i="14"/>
  <c r="T29" i="14"/>
  <c r="AA28" i="14"/>
  <c r="Z28" i="14"/>
  <c r="Y28" i="14"/>
  <c r="T28" i="14"/>
  <c r="AA26" i="14"/>
  <c r="Z26" i="14"/>
  <c r="Y26" i="14"/>
  <c r="T26" i="14"/>
  <c r="AA25" i="14"/>
  <c r="Z25" i="14"/>
  <c r="Y25" i="14"/>
  <c r="T25" i="14"/>
  <c r="AA20" i="14"/>
  <c r="Z20" i="14"/>
  <c r="Y20" i="14"/>
  <c r="T20" i="14"/>
  <c r="AA131" i="17"/>
  <c r="Z131" i="17"/>
  <c r="Y131" i="17"/>
  <c r="T131" i="17"/>
  <c r="AA111" i="17"/>
  <c r="Z111" i="17"/>
  <c r="Y111" i="17"/>
  <c r="T111" i="17"/>
  <c r="AA91" i="17"/>
  <c r="Z91" i="17"/>
  <c r="Y91" i="17"/>
  <c r="T91" i="17"/>
  <c r="AA76" i="17"/>
  <c r="Z76" i="17"/>
  <c r="Y76" i="17"/>
  <c r="T76" i="17"/>
  <c r="AA53" i="17"/>
  <c r="Z53" i="17"/>
  <c r="Y53" i="17"/>
  <c r="T53" i="17"/>
  <c r="AA26" i="17"/>
  <c r="Z26" i="17"/>
  <c r="Y26" i="17"/>
  <c r="T26" i="17"/>
  <c r="AA25" i="17"/>
  <c r="Z25" i="17"/>
  <c r="Y25" i="17"/>
  <c r="T25" i="17"/>
  <c r="AA24" i="17"/>
  <c r="Z24" i="17"/>
  <c r="Y24" i="17"/>
  <c r="T24" i="17"/>
  <c r="AA21" i="17"/>
  <c r="Z21" i="17"/>
  <c r="Y21" i="17"/>
  <c r="T21" i="17"/>
  <c r="AA67" i="18"/>
  <c r="Z67" i="18"/>
  <c r="Y67" i="18"/>
  <c r="T67" i="18"/>
  <c r="AA66" i="18"/>
  <c r="Z66" i="18"/>
  <c r="Y66" i="18"/>
  <c r="T66" i="18"/>
  <c r="AA64" i="18"/>
  <c r="Z64" i="18"/>
  <c r="Y64" i="18"/>
  <c r="T64" i="18"/>
  <c r="AA63" i="18"/>
  <c r="Z63" i="18"/>
  <c r="Y63" i="18"/>
  <c r="T63" i="18"/>
  <c r="AA59" i="18"/>
  <c r="Z59" i="18"/>
  <c r="Y59" i="18"/>
  <c r="T59" i="18"/>
  <c r="AA58" i="18"/>
  <c r="Z58" i="18"/>
  <c r="Y58" i="18"/>
  <c r="T58" i="18"/>
  <c r="AA56" i="18"/>
  <c r="Z56" i="18"/>
  <c r="Y56" i="18"/>
  <c r="T56" i="18"/>
  <c r="AA40" i="18"/>
  <c r="Z40" i="18"/>
  <c r="Y40" i="18"/>
  <c r="T40" i="18"/>
  <c r="AA39" i="18"/>
  <c r="Z39" i="18"/>
  <c r="Y39" i="18"/>
  <c r="T39" i="18"/>
  <c r="AA37" i="18"/>
  <c r="Z37" i="18"/>
  <c r="Y37" i="18"/>
  <c r="T37" i="18"/>
  <c r="AA36" i="18"/>
  <c r="Z36" i="18"/>
  <c r="Y36" i="18"/>
  <c r="T36" i="18"/>
  <c r="AA33" i="18"/>
  <c r="Z33" i="18"/>
  <c r="Y33" i="18"/>
  <c r="T33" i="18"/>
  <c r="AA31" i="18"/>
  <c r="Z31" i="18"/>
  <c r="Y31" i="18"/>
  <c r="T31" i="18"/>
  <c r="AA27" i="18"/>
  <c r="Z27" i="18"/>
  <c r="Y27" i="18"/>
  <c r="T27" i="18"/>
  <c r="AA25" i="18"/>
  <c r="Z25" i="18"/>
  <c r="Y25" i="18"/>
  <c r="T25" i="18"/>
  <c r="AA24" i="18"/>
  <c r="Z24" i="18"/>
  <c r="Y24" i="18"/>
  <c r="T24" i="18"/>
  <c r="AA23" i="18"/>
  <c r="Z23" i="18"/>
  <c r="Y23" i="18"/>
  <c r="T23" i="18"/>
  <c r="AA19" i="18"/>
  <c r="Z19" i="18"/>
  <c r="Y19" i="18"/>
  <c r="T19" i="18"/>
  <c r="AA13" i="6"/>
  <c r="Z13" i="6"/>
  <c r="Y13" i="6"/>
  <c r="AA15" i="7"/>
  <c r="Z15" i="7"/>
  <c r="Y15" i="7"/>
  <c r="AA13" i="10"/>
  <c r="Z13" i="10"/>
  <c r="Y13" i="10"/>
  <c r="AB47" i="11" l="1"/>
  <c r="AB27" i="11"/>
  <c r="AB65" i="11"/>
  <c r="AB92" i="11"/>
  <c r="AB81" i="11"/>
  <c r="AB54" i="11"/>
  <c r="AB69" i="11"/>
  <c r="AB94" i="11"/>
  <c r="AB23" i="11"/>
  <c r="AB39" i="11"/>
  <c r="AB84" i="11"/>
  <c r="AB91" i="11"/>
  <c r="AB86" i="11"/>
  <c r="AB40" i="11"/>
  <c r="AB67" i="11"/>
  <c r="AB16" i="11"/>
  <c r="AB21" i="11"/>
  <c r="AB25" i="11"/>
  <c r="AB52" i="11"/>
  <c r="AB63" i="11"/>
  <c r="AB89" i="11"/>
  <c r="AB79" i="11"/>
  <c r="AB32" i="11"/>
  <c r="AB58" i="11"/>
  <c r="AB71" i="11"/>
  <c r="AB76" i="11"/>
  <c r="AB14" i="11"/>
  <c r="AB19" i="11"/>
  <c r="AB42" i="11"/>
  <c r="AB49" i="11"/>
  <c r="AB72" i="11"/>
  <c r="AB96" i="11"/>
  <c r="AB28" i="11"/>
  <c r="AB34" i="11"/>
  <c r="AB60" i="11"/>
  <c r="AB82" i="11"/>
  <c r="AB44" i="11"/>
  <c r="AB50" i="11"/>
  <c r="AB74" i="11"/>
  <c r="AB17" i="11"/>
  <c r="AB30" i="11"/>
  <c r="AB37" i="11"/>
  <c r="AB61" i="11"/>
  <c r="AB50" i="10"/>
  <c r="AB32" i="7"/>
  <c r="AB16" i="7"/>
  <c r="AB31" i="7"/>
  <c r="AB64" i="7"/>
  <c r="AB62" i="7"/>
  <c r="AB20" i="7"/>
  <c r="AB59" i="7"/>
  <c r="AB26" i="7"/>
  <c r="AB18" i="7"/>
  <c r="AB21" i="7"/>
  <c r="AB24" i="7"/>
  <c r="AB30" i="7"/>
  <c r="AB63" i="7"/>
  <c r="AB70" i="7"/>
  <c r="AB17" i="7"/>
  <c r="AB56" i="7"/>
  <c r="AB73" i="7"/>
  <c r="AB19" i="7"/>
  <c r="AB29" i="7"/>
  <c r="AB22" i="7"/>
  <c r="AB47" i="7"/>
  <c r="AB27" i="7"/>
  <c r="AB74" i="7"/>
  <c r="AB23" i="7"/>
  <c r="AB55" i="7"/>
  <c r="AB25" i="7"/>
  <c r="AB28" i="7"/>
  <c r="AB31" i="14"/>
  <c r="AB30" i="14"/>
  <c r="AB40" i="14"/>
  <c r="U40" i="14" s="1"/>
  <c r="V40" i="14" s="1"/>
  <c r="W40" i="14" s="1"/>
  <c r="X40" i="14" s="1"/>
  <c r="AB44" i="14"/>
  <c r="AB37" i="14"/>
  <c r="AB41" i="14"/>
  <c r="AB13" i="10"/>
  <c r="AB48" i="10"/>
  <c r="AB19" i="10"/>
  <c r="AB28" i="10"/>
  <c r="AB33" i="10"/>
  <c r="AB45" i="10"/>
  <c r="AB16" i="10"/>
  <c r="AB29" i="10"/>
  <c r="AB43" i="10"/>
  <c r="AB18" i="10"/>
  <c r="AB36" i="10"/>
  <c r="AB51" i="10"/>
  <c r="AB20" i="10"/>
  <c r="AB38" i="10"/>
  <c r="AB42" i="10"/>
  <c r="AB55" i="10"/>
  <c r="AB27" i="10"/>
  <c r="AB53" i="10"/>
  <c r="AB67" i="18"/>
  <c r="U67" i="18" s="1"/>
  <c r="V67" i="18" s="1"/>
  <c r="W67" i="18" s="1"/>
  <c r="X67" i="18" s="1"/>
  <c r="AB33" i="18"/>
  <c r="U33" i="18" s="1"/>
  <c r="V33" i="18" s="1"/>
  <c r="W33" i="18" s="1"/>
  <c r="X33" i="18" s="1"/>
  <c r="AB40" i="18"/>
  <c r="AB58" i="18"/>
  <c r="AB25" i="18"/>
  <c r="AB59" i="18"/>
  <c r="U59" i="18" s="1"/>
  <c r="V59" i="18" s="1"/>
  <c r="W59" i="18" s="1"/>
  <c r="X59" i="18" s="1"/>
  <c r="AB63" i="18"/>
  <c r="AB19" i="18"/>
  <c r="AB24" i="18"/>
  <c r="U24" i="18" s="1"/>
  <c r="V24" i="18" s="1"/>
  <c r="W24" i="18" s="1"/>
  <c r="X24" i="18" s="1"/>
  <c r="AB36" i="18"/>
  <c r="U36" i="18" s="1"/>
  <c r="V36" i="18" s="1"/>
  <c r="W36" i="18" s="1"/>
  <c r="X36" i="18" s="1"/>
  <c r="AB54" i="12"/>
  <c r="AB57" i="12"/>
  <c r="AB67" i="12"/>
  <c r="AB39" i="12"/>
  <c r="AB45" i="12"/>
  <c r="AB69" i="12"/>
  <c r="AB55" i="12"/>
  <c r="AB75" i="12"/>
  <c r="U75" i="12" s="1"/>
  <c r="V75" i="12" s="1"/>
  <c r="W75" i="12" s="1"/>
  <c r="X75" i="12" s="1"/>
  <c r="AB23" i="5"/>
  <c r="U23" i="5" s="1"/>
  <c r="V23" i="5" s="1"/>
  <c r="W23" i="5" s="1"/>
  <c r="X23" i="5" s="1"/>
  <c r="AB25" i="5"/>
  <c r="U25" i="5" s="1"/>
  <c r="V25" i="5" s="1"/>
  <c r="W25" i="5" s="1"/>
  <c r="X25" i="5" s="1"/>
  <c r="AB36" i="5"/>
  <c r="AB44" i="1"/>
  <c r="AB46" i="1"/>
  <c r="AB59" i="12"/>
  <c r="AB25" i="12"/>
  <c r="U25" i="12" s="1"/>
  <c r="V25" i="12" s="1"/>
  <c r="W25" i="12" s="1"/>
  <c r="X25" i="12" s="1"/>
  <c r="AB44" i="12"/>
  <c r="U44" i="12" s="1"/>
  <c r="V44" i="12" s="1"/>
  <c r="W44" i="12" s="1"/>
  <c r="X44" i="12" s="1"/>
  <c r="AB34" i="12"/>
  <c r="AB41" i="12"/>
  <c r="AB53" i="12"/>
  <c r="U53" i="12" s="1"/>
  <c r="V53" i="12" s="1"/>
  <c r="W53" i="12" s="1"/>
  <c r="X53" i="12" s="1"/>
  <c r="AB27" i="12"/>
  <c r="U27" i="12" s="1"/>
  <c r="V27" i="12" s="1"/>
  <c r="W27" i="12" s="1"/>
  <c r="X27" i="12" s="1"/>
  <c r="AB33" i="12"/>
  <c r="U33" i="12" s="1"/>
  <c r="V33" i="12" s="1"/>
  <c r="W33" i="12" s="1"/>
  <c r="X33" i="12" s="1"/>
  <c r="AB36" i="12"/>
  <c r="AB30" i="12"/>
  <c r="U30" i="12" s="1"/>
  <c r="V30" i="12" s="1"/>
  <c r="W30" i="12" s="1"/>
  <c r="X30" i="12" s="1"/>
  <c r="AB62" i="12"/>
  <c r="U62" i="12" s="1"/>
  <c r="V62" i="12" s="1"/>
  <c r="W62" i="12" s="1"/>
  <c r="X62" i="12" s="1"/>
  <c r="AB20" i="12"/>
  <c r="U20" i="12" s="1"/>
  <c r="V20" i="12" s="1"/>
  <c r="W20" i="12" s="1"/>
  <c r="X20" i="12" s="1"/>
  <c r="AB28" i="12"/>
  <c r="AB60" i="12"/>
  <c r="U60" i="12" s="1"/>
  <c r="V60" i="12" s="1"/>
  <c r="W60" i="12" s="1"/>
  <c r="X60" i="12" s="1"/>
  <c r="AB68" i="12"/>
  <c r="U68" i="12" s="1"/>
  <c r="V68" i="12" s="1"/>
  <c r="W68" i="12" s="1"/>
  <c r="X68" i="12" s="1"/>
  <c r="AB73" i="6"/>
  <c r="AB93" i="6"/>
  <c r="AB67" i="6"/>
  <c r="AB69" i="6"/>
  <c r="AB89" i="6"/>
  <c r="AB85" i="6"/>
  <c r="AB23" i="6"/>
  <c r="AB77" i="6"/>
  <c r="AB15" i="6"/>
  <c r="AB17" i="6"/>
  <c r="AB24" i="6"/>
  <c r="AB66" i="6"/>
  <c r="AB86" i="6"/>
  <c r="AB91" i="6"/>
  <c r="AB94" i="6"/>
  <c r="AB96" i="6"/>
  <c r="AB100" i="6"/>
  <c r="AB13" i="6"/>
  <c r="AB71" i="6"/>
  <c r="AB76" i="6"/>
  <c r="AB78" i="6"/>
  <c r="AB80" i="6"/>
  <c r="AB88" i="6"/>
  <c r="AB90" i="6"/>
  <c r="AB63" i="6"/>
  <c r="AB705" i="3"/>
  <c r="V705" i="3" s="1"/>
  <c r="W705" i="3" s="1"/>
  <c r="X705" i="3" s="1"/>
  <c r="AB750" i="3"/>
  <c r="U750" i="3" s="1"/>
  <c r="V750" i="3" s="1"/>
  <c r="W750" i="3" s="1"/>
  <c r="X750" i="3" s="1"/>
  <c r="AB840" i="3"/>
  <c r="V840" i="3" s="1"/>
  <c r="W840" i="3" s="1"/>
  <c r="X840" i="3" s="1"/>
  <c r="AB888" i="3"/>
  <c r="U888" i="3" s="1"/>
  <c r="V888" i="3" s="1"/>
  <c r="W888" i="3" s="1"/>
  <c r="X888" i="3" s="1"/>
  <c r="AB905" i="3"/>
  <c r="U905" i="3" s="1"/>
  <c r="V905" i="3" s="1"/>
  <c r="W905" i="3" s="1"/>
  <c r="X905" i="3" s="1"/>
  <c r="AB581" i="3"/>
  <c r="U581" i="3" s="1"/>
  <c r="V581" i="3" s="1"/>
  <c r="W581" i="3" s="1"/>
  <c r="X581" i="3" s="1"/>
  <c r="AB598" i="3"/>
  <c r="U598" i="3" s="1"/>
  <c r="V598" i="3" s="1"/>
  <c r="W598" i="3" s="1"/>
  <c r="X598" i="3" s="1"/>
  <c r="AB641" i="3"/>
  <c r="AB646" i="3"/>
  <c r="U646" i="3" s="1"/>
  <c r="V646" i="3" s="1"/>
  <c r="W646" i="3" s="1"/>
  <c r="X646" i="3" s="1"/>
  <c r="AB648" i="3"/>
  <c r="U648" i="3" s="1"/>
  <c r="V648" i="3" s="1"/>
  <c r="W648" i="3" s="1"/>
  <c r="X648" i="3" s="1"/>
  <c r="AB230" i="3"/>
  <c r="U230" i="3" s="1"/>
  <c r="V230" i="3" s="1"/>
  <c r="W230" i="3" s="1"/>
  <c r="X230" i="3" s="1"/>
  <c r="AB316" i="3"/>
  <c r="U316" i="3" s="1"/>
  <c r="V316" i="3" s="1"/>
  <c r="W316" i="3" s="1"/>
  <c r="X316" i="3" s="1"/>
  <c r="AB318" i="3"/>
  <c r="U318" i="3" s="1"/>
  <c r="V318" i="3" s="1"/>
  <c r="W318" i="3" s="1"/>
  <c r="X318" i="3" s="1"/>
  <c r="AB320" i="3"/>
  <c r="U320" i="3" s="1"/>
  <c r="V320" i="3" s="1"/>
  <c r="W320" i="3" s="1"/>
  <c r="X320" i="3" s="1"/>
  <c r="AB344" i="3"/>
  <c r="U344" i="3" s="1"/>
  <c r="V344" i="3" s="1"/>
  <c r="W344" i="3" s="1"/>
  <c r="X344" i="3" s="1"/>
  <c r="AB154" i="3"/>
  <c r="U154" i="3" s="1"/>
  <c r="V154" i="3" s="1"/>
  <c r="W154" i="3" s="1"/>
  <c r="X154" i="3" s="1"/>
  <c r="AB171" i="3"/>
  <c r="U171" i="3" s="1"/>
  <c r="V171" i="3" s="1"/>
  <c r="W171" i="3" s="1"/>
  <c r="X171" i="3" s="1"/>
  <c r="AB175" i="3"/>
  <c r="U175" i="3" s="1"/>
  <c r="V175" i="3" s="1"/>
  <c r="W175" i="3" s="1"/>
  <c r="X175" i="3" s="1"/>
  <c r="AB203" i="3"/>
  <c r="U203" i="3" s="1"/>
  <c r="V203" i="3" s="1"/>
  <c r="W203" i="3" s="1"/>
  <c r="X203" i="3" s="1"/>
  <c r="AB722" i="3"/>
  <c r="V722" i="3" s="1"/>
  <c r="W722" i="3" s="1"/>
  <c r="X722" i="3" s="1"/>
  <c r="AB907" i="3"/>
  <c r="U907" i="3" s="1"/>
  <c r="V907" i="3" s="1"/>
  <c r="W907" i="3" s="1"/>
  <c r="X907" i="3" s="1"/>
  <c r="AB167" i="3"/>
  <c r="U167" i="3" s="1"/>
  <c r="V167" i="3" s="1"/>
  <c r="W167" i="3" s="1"/>
  <c r="X167" i="3" s="1"/>
  <c r="AB283" i="3"/>
  <c r="U283" i="3" s="1"/>
  <c r="V283" i="3" s="1"/>
  <c r="W283" i="3" s="1"/>
  <c r="X283" i="3" s="1"/>
  <c r="AB315" i="3"/>
  <c r="U315" i="3" s="1"/>
  <c r="V315" i="3" s="1"/>
  <c r="W315" i="3" s="1"/>
  <c r="X315" i="3" s="1"/>
  <c r="AB322" i="3"/>
  <c r="U322" i="3" s="1"/>
  <c r="V322" i="3" s="1"/>
  <c r="W322" i="3" s="1"/>
  <c r="X322" i="3" s="1"/>
  <c r="AB478" i="3"/>
  <c r="U478" i="3" s="1"/>
  <c r="V478" i="3" s="1"/>
  <c r="W478" i="3" s="1"/>
  <c r="X478" i="3" s="1"/>
  <c r="AB684" i="3"/>
  <c r="U684" i="3" s="1"/>
  <c r="V684" i="3" s="1"/>
  <c r="W684" i="3" s="1"/>
  <c r="X684" i="3" s="1"/>
  <c r="AB27" i="3"/>
  <c r="U27" i="3" s="1"/>
  <c r="V27" i="3" s="1"/>
  <c r="W27" i="3" s="1"/>
  <c r="X27" i="3" s="1"/>
  <c r="AB53" i="3"/>
  <c r="U53" i="3" s="1"/>
  <c r="V53" i="3" s="1"/>
  <c r="W53" i="3" s="1"/>
  <c r="X53" i="3" s="1"/>
  <c r="AB844" i="3"/>
  <c r="U844" i="3" s="1"/>
  <c r="V844" i="3" s="1"/>
  <c r="W844" i="3" s="1"/>
  <c r="X844" i="3" s="1"/>
  <c r="AB363" i="3"/>
  <c r="U363" i="3" s="1"/>
  <c r="V363" i="3" s="1"/>
  <c r="W363" i="3" s="1"/>
  <c r="X363" i="3" s="1"/>
  <c r="AB253" i="3"/>
  <c r="U253" i="3" s="1"/>
  <c r="V253" i="3" s="1"/>
  <c r="W253" i="3" s="1"/>
  <c r="X253" i="3" s="1"/>
  <c r="AB323" i="3"/>
  <c r="U323" i="3" s="1"/>
  <c r="V323" i="3" s="1"/>
  <c r="W323" i="3" s="1"/>
  <c r="X323" i="3" s="1"/>
  <c r="AB416" i="3"/>
  <c r="U416" i="3" s="1"/>
  <c r="V416" i="3" s="1"/>
  <c r="W416" i="3" s="1"/>
  <c r="X416" i="3" s="1"/>
  <c r="AB645" i="3"/>
  <c r="U645" i="3" s="1"/>
  <c r="V645" i="3" s="1"/>
  <c r="W645" i="3" s="1"/>
  <c r="X645" i="3" s="1"/>
  <c r="AB560" i="3"/>
  <c r="U560" i="3" s="1"/>
  <c r="V560" i="3" s="1"/>
  <c r="W560" i="3" s="1"/>
  <c r="X560" i="3" s="1"/>
  <c r="AB169" i="3"/>
  <c r="U169" i="3" s="1"/>
  <c r="V169" i="3" s="1"/>
  <c r="W169" i="3" s="1"/>
  <c r="X169" i="3" s="1"/>
  <c r="AB333" i="3"/>
  <c r="U333" i="3" s="1"/>
  <c r="V333" i="3" s="1"/>
  <c r="W333" i="3" s="1"/>
  <c r="X333" i="3" s="1"/>
  <c r="AB495" i="3"/>
  <c r="U495" i="3" s="1"/>
  <c r="V495" i="3" s="1"/>
  <c r="W495" i="3" s="1"/>
  <c r="X495" i="3" s="1"/>
  <c r="AB591" i="3"/>
  <c r="U591" i="3" s="1"/>
  <c r="V591" i="3" s="1"/>
  <c r="W591" i="3" s="1"/>
  <c r="X591" i="3" s="1"/>
  <c r="AB31" i="3"/>
  <c r="U31" i="3" s="1"/>
  <c r="V31" i="3" s="1"/>
  <c r="W31" i="3" s="1"/>
  <c r="X31" i="3" s="1"/>
  <c r="AB49" i="3"/>
  <c r="U49" i="3" s="1"/>
  <c r="V49" i="3" s="1"/>
  <c r="W49" i="3" s="1"/>
  <c r="X49" i="3" s="1"/>
  <c r="AB233" i="3"/>
  <c r="U233" i="3" s="1"/>
  <c r="V233" i="3" s="1"/>
  <c r="W233" i="3" s="1"/>
  <c r="X233" i="3" s="1"/>
  <c r="AB235" i="3"/>
  <c r="U235" i="3" s="1"/>
  <c r="V235" i="3" s="1"/>
  <c r="W235" i="3" s="1"/>
  <c r="X235" i="3" s="1"/>
  <c r="AB247" i="3"/>
  <c r="U247" i="3" s="1"/>
  <c r="V247" i="3" s="1"/>
  <c r="W247" i="3" s="1"/>
  <c r="X247" i="3" s="1"/>
  <c r="AB273" i="3"/>
  <c r="U273" i="3" s="1"/>
  <c r="V273" i="3" s="1"/>
  <c r="W273" i="3" s="1"/>
  <c r="X273" i="3" s="1"/>
  <c r="AB275" i="3"/>
  <c r="U275" i="3" s="1"/>
  <c r="V275" i="3" s="1"/>
  <c r="W275" i="3" s="1"/>
  <c r="X275" i="3" s="1"/>
  <c r="AB462" i="3"/>
  <c r="U462" i="3" s="1"/>
  <c r="V462" i="3" s="1"/>
  <c r="W462" i="3" s="1"/>
  <c r="X462" i="3" s="1"/>
  <c r="AB589" i="3"/>
  <c r="U589" i="3" s="1"/>
  <c r="V589" i="3" s="1"/>
  <c r="W589" i="3" s="1"/>
  <c r="X589" i="3" s="1"/>
  <c r="AB654" i="3"/>
  <c r="U654" i="3" s="1"/>
  <c r="V654" i="3" s="1"/>
  <c r="W654" i="3" s="1"/>
  <c r="X654" i="3" s="1"/>
  <c r="AB470" i="3"/>
  <c r="U470" i="3" s="1"/>
  <c r="V470" i="3" s="1"/>
  <c r="W470" i="3" s="1"/>
  <c r="X470" i="3" s="1"/>
  <c r="AB76" i="17"/>
  <c r="U76" i="17" s="1"/>
  <c r="V76" i="17" s="1"/>
  <c r="W76" i="17" s="1"/>
  <c r="X76" i="17" s="1"/>
  <c r="AB53" i="17"/>
  <c r="U53" i="17" s="1"/>
  <c r="V53" i="17" s="1"/>
  <c r="W53" i="17" s="1"/>
  <c r="X53" i="17" s="1"/>
  <c r="AB26" i="17"/>
  <c r="U26" i="17" s="1"/>
  <c r="V26" i="17" s="1"/>
  <c r="W26" i="17" s="1"/>
  <c r="X26" i="17" s="1"/>
  <c r="AB23" i="18"/>
  <c r="U23" i="18" s="1"/>
  <c r="V23" i="18" s="1"/>
  <c r="W23" i="18" s="1"/>
  <c r="X23" i="18" s="1"/>
  <c r="AB39" i="18"/>
  <c r="U36" i="5"/>
  <c r="V36" i="5" s="1"/>
  <c r="W36" i="5" s="1"/>
  <c r="X36" i="5" s="1"/>
  <c r="U19" i="5"/>
  <c r="V19" i="5" s="1"/>
  <c r="W19" i="5" s="1"/>
  <c r="X19" i="5" s="1"/>
  <c r="AB16" i="5"/>
  <c r="U16" i="5" s="1"/>
  <c r="V16" i="5" s="1"/>
  <c r="W16" i="5" s="1"/>
  <c r="X16" i="5" s="1"/>
  <c r="AB42" i="5"/>
  <c r="U42" i="5" s="1"/>
  <c r="V42" i="5" s="1"/>
  <c r="W42" i="5" s="1"/>
  <c r="X42" i="5" s="1"/>
  <c r="AB18" i="5"/>
  <c r="U18" i="5" s="1"/>
  <c r="V18" i="5" s="1"/>
  <c r="W18" i="5" s="1"/>
  <c r="X18" i="5" s="1"/>
  <c r="AB24" i="5"/>
  <c r="U24" i="5" s="1"/>
  <c r="V24" i="5" s="1"/>
  <c r="W24" i="5" s="1"/>
  <c r="X24" i="5" s="1"/>
  <c r="AB39" i="5"/>
  <c r="U39" i="5" s="1"/>
  <c r="V39" i="5" s="1"/>
  <c r="W39" i="5" s="1"/>
  <c r="X39" i="5" s="1"/>
  <c r="AB26" i="5"/>
  <c r="U26" i="5" s="1"/>
  <c r="V26" i="5" s="1"/>
  <c r="W26" i="5" s="1"/>
  <c r="X26" i="5" s="1"/>
  <c r="AB177" i="3"/>
  <c r="U177" i="3" s="1"/>
  <c r="V177" i="3" s="1"/>
  <c r="W177" i="3" s="1"/>
  <c r="X177" i="3" s="1"/>
  <c r="AB179" i="3"/>
  <c r="U179" i="3" s="1"/>
  <c r="V179" i="3" s="1"/>
  <c r="W179" i="3" s="1"/>
  <c r="X179" i="3" s="1"/>
  <c r="AB183" i="3"/>
  <c r="U183" i="3" s="1"/>
  <c r="V183" i="3" s="1"/>
  <c r="W183" i="3" s="1"/>
  <c r="X183" i="3" s="1"/>
  <c r="AB187" i="3"/>
  <c r="U187" i="3" s="1"/>
  <c r="V187" i="3" s="1"/>
  <c r="W187" i="3" s="1"/>
  <c r="X187" i="3" s="1"/>
  <c r="AB195" i="3"/>
  <c r="U195" i="3" s="1"/>
  <c r="V195" i="3" s="1"/>
  <c r="W195" i="3" s="1"/>
  <c r="X195" i="3" s="1"/>
  <c r="AB243" i="3"/>
  <c r="U243" i="3" s="1"/>
  <c r="V243" i="3" s="1"/>
  <c r="W243" i="3" s="1"/>
  <c r="X243" i="3" s="1"/>
  <c r="AB257" i="3"/>
  <c r="U257" i="3" s="1"/>
  <c r="V257" i="3" s="1"/>
  <c r="W257" i="3" s="1"/>
  <c r="X257" i="3" s="1"/>
  <c r="AB259" i="3"/>
  <c r="U259" i="3" s="1"/>
  <c r="V259" i="3" s="1"/>
  <c r="W259" i="3" s="1"/>
  <c r="X259" i="3" s="1"/>
  <c r="AB265" i="3"/>
  <c r="U265" i="3" s="1"/>
  <c r="V265" i="3" s="1"/>
  <c r="W265" i="3" s="1"/>
  <c r="X265" i="3" s="1"/>
  <c r="AB372" i="3"/>
  <c r="U372" i="3" s="1"/>
  <c r="V372" i="3" s="1"/>
  <c r="W372" i="3" s="1"/>
  <c r="X372" i="3" s="1"/>
  <c r="AB374" i="3"/>
  <c r="U374" i="3" s="1"/>
  <c r="V374" i="3" s="1"/>
  <c r="W374" i="3" s="1"/>
  <c r="X374" i="3" s="1"/>
  <c r="AB380" i="3"/>
  <c r="U380" i="3" s="1"/>
  <c r="V380" i="3" s="1"/>
  <c r="W380" i="3" s="1"/>
  <c r="X380" i="3" s="1"/>
  <c r="AB890" i="3"/>
  <c r="U890" i="3" s="1"/>
  <c r="V890" i="3" s="1"/>
  <c r="W890" i="3" s="1"/>
  <c r="X890" i="3" s="1"/>
  <c r="AB899" i="3"/>
  <c r="U899" i="3" s="1"/>
  <c r="V899" i="3" s="1"/>
  <c r="W899" i="3" s="1"/>
  <c r="X899" i="3" s="1"/>
  <c r="AB205" i="3"/>
  <c r="U205" i="3" s="1"/>
  <c r="V205" i="3" s="1"/>
  <c r="W205" i="3" s="1"/>
  <c r="X205" i="3" s="1"/>
  <c r="AB211" i="3"/>
  <c r="U211" i="3" s="1"/>
  <c r="V211" i="3" s="1"/>
  <c r="W211" i="3" s="1"/>
  <c r="X211" i="3" s="1"/>
  <c r="AB281" i="3"/>
  <c r="U281" i="3" s="1"/>
  <c r="V281" i="3" s="1"/>
  <c r="W281" i="3" s="1"/>
  <c r="X281" i="3" s="1"/>
  <c r="AB406" i="3"/>
  <c r="U406" i="3" s="1"/>
  <c r="V406" i="3" s="1"/>
  <c r="W406" i="3" s="1"/>
  <c r="X406" i="3" s="1"/>
  <c r="AB494" i="3"/>
  <c r="U494" i="3" s="1"/>
  <c r="V494" i="3" s="1"/>
  <c r="W494" i="3" s="1"/>
  <c r="X494" i="3" s="1"/>
  <c r="AB518" i="3"/>
  <c r="U518" i="3" s="1"/>
  <c r="V518" i="3" s="1"/>
  <c r="W518" i="3" s="1"/>
  <c r="X518" i="3" s="1"/>
  <c r="AB520" i="3"/>
  <c r="U520" i="3" s="1"/>
  <c r="V520" i="3" s="1"/>
  <c r="W520" i="3" s="1"/>
  <c r="X520" i="3" s="1"/>
  <c r="AB536" i="3"/>
  <c r="U536" i="3" s="1"/>
  <c r="V536" i="3" s="1"/>
  <c r="W536" i="3" s="1"/>
  <c r="X536" i="3" s="1"/>
  <c r="AB590" i="3"/>
  <c r="U590" i="3" s="1"/>
  <c r="V590" i="3" s="1"/>
  <c r="W590" i="3" s="1"/>
  <c r="X590" i="3" s="1"/>
  <c r="AB608" i="3"/>
  <c r="U608" i="3" s="1"/>
  <c r="V608" i="3" s="1"/>
  <c r="W608" i="3" s="1"/>
  <c r="X608" i="3" s="1"/>
  <c r="AB831" i="3"/>
  <c r="U831" i="3" s="1"/>
  <c r="V831" i="3" s="1"/>
  <c r="W831" i="3" s="1"/>
  <c r="X831" i="3" s="1"/>
  <c r="AB35" i="3"/>
  <c r="U35" i="3" s="1"/>
  <c r="V35" i="3" s="1"/>
  <c r="W35" i="3" s="1"/>
  <c r="X35" i="3" s="1"/>
  <c r="AB41" i="3"/>
  <c r="U41" i="3" s="1"/>
  <c r="V41" i="3" s="1"/>
  <c r="W41" i="3" s="1"/>
  <c r="X41" i="3" s="1"/>
  <c r="AB51" i="3"/>
  <c r="U51" i="3" s="1"/>
  <c r="V51" i="3" s="1"/>
  <c r="W51" i="3" s="1"/>
  <c r="X51" i="3" s="1"/>
  <c r="AB221" i="3"/>
  <c r="V221" i="3" s="1"/>
  <c r="W221" i="3" s="1"/>
  <c r="X221" i="3" s="1"/>
  <c r="AB269" i="3"/>
  <c r="U269" i="3" s="1"/>
  <c r="V269" i="3" s="1"/>
  <c r="W269" i="3" s="1"/>
  <c r="X269" i="3" s="1"/>
  <c r="AB277" i="3"/>
  <c r="U277" i="3" s="1"/>
  <c r="V277" i="3" s="1"/>
  <c r="W277" i="3" s="1"/>
  <c r="X277" i="3" s="1"/>
  <c r="AB305" i="3"/>
  <c r="U305" i="3" s="1"/>
  <c r="V305" i="3" s="1"/>
  <c r="W305" i="3" s="1"/>
  <c r="X305" i="3" s="1"/>
  <c r="AB371" i="3"/>
  <c r="U371" i="3" s="1"/>
  <c r="V371" i="3" s="1"/>
  <c r="W371" i="3" s="1"/>
  <c r="X371" i="3" s="1"/>
  <c r="AB375" i="3"/>
  <c r="U375" i="3" s="1"/>
  <c r="V375" i="3" s="1"/>
  <c r="W375" i="3" s="1"/>
  <c r="X375" i="3" s="1"/>
  <c r="AB391" i="3"/>
  <c r="U391" i="3" s="1"/>
  <c r="V391" i="3" s="1"/>
  <c r="W391" i="3" s="1"/>
  <c r="X391" i="3" s="1"/>
  <c r="AB399" i="3"/>
  <c r="U399" i="3" s="1"/>
  <c r="V399" i="3" s="1"/>
  <c r="W399" i="3" s="1"/>
  <c r="X399" i="3" s="1"/>
  <c r="AB602" i="3"/>
  <c r="U602" i="3" s="1"/>
  <c r="V602" i="3" s="1"/>
  <c r="W602" i="3" s="1"/>
  <c r="X602" i="3" s="1"/>
  <c r="AB606" i="3"/>
  <c r="U606" i="3" s="1"/>
  <c r="V606" i="3" s="1"/>
  <c r="W606" i="3" s="1"/>
  <c r="X606" i="3" s="1"/>
  <c r="AB614" i="3"/>
  <c r="U614" i="3" s="1"/>
  <c r="V614" i="3" s="1"/>
  <c r="W614" i="3" s="1"/>
  <c r="X614" i="3" s="1"/>
  <c r="AB620" i="3"/>
  <c r="U620" i="3" s="1"/>
  <c r="V620" i="3" s="1"/>
  <c r="W620" i="3" s="1"/>
  <c r="X620" i="3" s="1"/>
  <c r="AB622" i="3"/>
  <c r="U622" i="3" s="1"/>
  <c r="V622" i="3" s="1"/>
  <c r="W622" i="3" s="1"/>
  <c r="X622" i="3" s="1"/>
  <c r="AB634" i="3"/>
  <c r="U634" i="3" s="1"/>
  <c r="V634" i="3" s="1"/>
  <c r="W634" i="3" s="1"/>
  <c r="X634" i="3" s="1"/>
  <c r="AB636" i="3"/>
  <c r="U636" i="3" s="1"/>
  <c r="V636" i="3" s="1"/>
  <c r="W636" i="3" s="1"/>
  <c r="X636" i="3" s="1"/>
  <c r="AB640" i="3"/>
  <c r="U640" i="3" s="1"/>
  <c r="V640" i="3" s="1"/>
  <c r="W640" i="3" s="1"/>
  <c r="X640" i="3" s="1"/>
  <c r="AB843" i="3"/>
  <c r="U843" i="3" s="1"/>
  <c r="V843" i="3" s="1"/>
  <c r="W843" i="3" s="1"/>
  <c r="X843" i="3" s="1"/>
  <c r="AB848" i="3"/>
  <c r="U848" i="3" s="1"/>
  <c r="V848" i="3" s="1"/>
  <c r="W848" i="3" s="1"/>
  <c r="X848" i="3" s="1"/>
  <c r="AB868" i="3"/>
  <c r="U868" i="3" s="1"/>
  <c r="V868" i="3" s="1"/>
  <c r="W868" i="3" s="1"/>
  <c r="X868" i="3" s="1"/>
  <c r="AB174" i="3"/>
  <c r="U174" i="3" s="1"/>
  <c r="V174" i="3" s="1"/>
  <c r="W174" i="3" s="1"/>
  <c r="X174" i="3" s="1"/>
  <c r="AB224" i="3"/>
  <c r="U224" i="3" s="1"/>
  <c r="V224" i="3" s="1"/>
  <c r="W224" i="3" s="1"/>
  <c r="X224" i="3" s="1"/>
  <c r="AB234" i="3"/>
  <c r="U234" i="3" s="1"/>
  <c r="V234" i="3" s="1"/>
  <c r="W234" i="3" s="1"/>
  <c r="X234" i="3" s="1"/>
  <c r="AB250" i="3"/>
  <c r="U250" i="3" s="1"/>
  <c r="V250" i="3" s="1"/>
  <c r="W250" i="3" s="1"/>
  <c r="X250" i="3" s="1"/>
  <c r="AB254" i="3"/>
  <c r="U254" i="3" s="1"/>
  <c r="V254" i="3" s="1"/>
  <c r="W254" i="3" s="1"/>
  <c r="X254" i="3" s="1"/>
  <c r="AB287" i="3"/>
  <c r="U287" i="3" s="1"/>
  <c r="V287" i="3" s="1"/>
  <c r="W287" i="3" s="1"/>
  <c r="X287" i="3" s="1"/>
  <c r="AB293" i="3"/>
  <c r="U293" i="3" s="1"/>
  <c r="V293" i="3" s="1"/>
  <c r="W293" i="3" s="1"/>
  <c r="X293" i="3" s="1"/>
  <c r="AB307" i="3"/>
  <c r="U307" i="3" s="1"/>
  <c r="V307" i="3" s="1"/>
  <c r="W307" i="3" s="1"/>
  <c r="X307" i="3" s="1"/>
  <c r="AB389" i="3"/>
  <c r="U389" i="3" s="1"/>
  <c r="V389" i="3" s="1"/>
  <c r="W389" i="3" s="1"/>
  <c r="X389" i="3" s="1"/>
  <c r="AB444" i="3"/>
  <c r="U444" i="3" s="1"/>
  <c r="V444" i="3" s="1"/>
  <c r="W444" i="3" s="1"/>
  <c r="X444" i="3" s="1"/>
  <c r="AB630" i="3"/>
  <c r="U630" i="3" s="1"/>
  <c r="V630" i="3" s="1"/>
  <c r="W630" i="3" s="1"/>
  <c r="X630" i="3" s="1"/>
  <c r="AB186" i="3"/>
  <c r="U186" i="3" s="1"/>
  <c r="V186" i="3" s="1"/>
  <c r="W186" i="3" s="1"/>
  <c r="X186" i="3" s="1"/>
  <c r="AB343" i="3"/>
  <c r="U343" i="3" s="1"/>
  <c r="V343" i="3" s="1"/>
  <c r="W343" i="3" s="1"/>
  <c r="X343" i="3" s="1"/>
  <c r="AB413" i="3"/>
  <c r="U413" i="3" s="1"/>
  <c r="V413" i="3" s="1"/>
  <c r="W413" i="3" s="1"/>
  <c r="X413" i="3" s="1"/>
  <c r="AB448" i="3"/>
  <c r="U448" i="3" s="1"/>
  <c r="V448" i="3" s="1"/>
  <c r="W448" i="3" s="1"/>
  <c r="X448" i="3" s="1"/>
  <c r="AB455" i="3"/>
  <c r="U455" i="3" s="1"/>
  <c r="V455" i="3" s="1"/>
  <c r="W455" i="3" s="1"/>
  <c r="X455" i="3" s="1"/>
  <c r="AB593" i="3"/>
  <c r="U593" i="3" s="1"/>
  <c r="V593" i="3" s="1"/>
  <c r="W593" i="3" s="1"/>
  <c r="X593" i="3" s="1"/>
  <c r="AB647" i="3"/>
  <c r="U647" i="3" s="1"/>
  <c r="V647" i="3" s="1"/>
  <c r="W647" i="3" s="1"/>
  <c r="X647" i="3" s="1"/>
  <c r="AB649" i="3"/>
  <c r="U649" i="3" s="1"/>
  <c r="V649" i="3" s="1"/>
  <c r="W649" i="3" s="1"/>
  <c r="X649" i="3" s="1"/>
  <c r="AB667" i="3"/>
  <c r="U667" i="3" s="1"/>
  <c r="V667" i="3" s="1"/>
  <c r="W667" i="3" s="1"/>
  <c r="X667" i="3" s="1"/>
  <c r="AB685" i="3"/>
  <c r="V685" i="3" s="1"/>
  <c r="W685" i="3" s="1"/>
  <c r="X685" i="3" s="1"/>
  <c r="AB736" i="3"/>
  <c r="U736" i="3" s="1"/>
  <c r="V736" i="3" s="1"/>
  <c r="W736" i="3" s="1"/>
  <c r="X736" i="3" s="1"/>
  <c r="AB818" i="3"/>
  <c r="V818" i="3" s="1"/>
  <c r="W818" i="3" s="1"/>
  <c r="X818" i="3" s="1"/>
  <c r="AB28" i="3"/>
  <c r="U28" i="3" s="1"/>
  <c r="V28" i="3" s="1"/>
  <c r="W28" i="3" s="1"/>
  <c r="X28" i="3" s="1"/>
  <c r="AB30" i="3"/>
  <c r="U30" i="3" s="1"/>
  <c r="V30" i="3" s="1"/>
  <c r="W30" i="3" s="1"/>
  <c r="X30" i="3" s="1"/>
  <c r="AB210" i="3"/>
  <c r="U210" i="3" s="1"/>
  <c r="V210" i="3" s="1"/>
  <c r="W210" i="3" s="1"/>
  <c r="X210" i="3" s="1"/>
  <c r="AB268" i="3"/>
  <c r="U268" i="3" s="1"/>
  <c r="V268" i="3" s="1"/>
  <c r="W268" i="3" s="1"/>
  <c r="X268" i="3" s="1"/>
  <c r="AB533" i="3"/>
  <c r="U533" i="3" s="1"/>
  <c r="V533" i="3" s="1"/>
  <c r="W533" i="3" s="1"/>
  <c r="X533" i="3" s="1"/>
  <c r="AB535" i="3"/>
  <c r="U535" i="3" s="1"/>
  <c r="V535" i="3" s="1"/>
  <c r="W535" i="3" s="1"/>
  <c r="X535" i="3" s="1"/>
  <c r="AB548" i="3"/>
  <c r="U548" i="3" s="1"/>
  <c r="V548" i="3" s="1"/>
  <c r="W548" i="3" s="1"/>
  <c r="X548" i="3" s="1"/>
  <c r="AB554" i="3"/>
  <c r="U554" i="3" s="1"/>
  <c r="V554" i="3" s="1"/>
  <c r="W554" i="3" s="1"/>
  <c r="X554" i="3" s="1"/>
  <c r="AB605" i="3"/>
  <c r="U605" i="3" s="1"/>
  <c r="V605" i="3" s="1"/>
  <c r="W605" i="3" s="1"/>
  <c r="X605" i="3" s="1"/>
  <c r="AB816" i="3"/>
  <c r="U816" i="3" s="1"/>
  <c r="V816" i="3" s="1"/>
  <c r="W816" i="3" s="1"/>
  <c r="X816" i="3" s="1"/>
  <c r="AB832" i="3"/>
  <c r="V832" i="3" s="1"/>
  <c r="W832" i="3" s="1"/>
  <c r="X832" i="3" s="1"/>
  <c r="AB50" i="3"/>
  <c r="U50" i="3" s="1"/>
  <c r="V50" i="3" s="1"/>
  <c r="W50" i="3" s="1"/>
  <c r="X50" i="3" s="1"/>
  <c r="AB159" i="3"/>
  <c r="U159" i="3" s="1"/>
  <c r="V159" i="3" s="1"/>
  <c r="W159" i="3" s="1"/>
  <c r="X159" i="3" s="1"/>
  <c r="AB288" i="3"/>
  <c r="U288" i="3" s="1"/>
  <c r="V288" i="3" s="1"/>
  <c r="W288" i="3" s="1"/>
  <c r="X288" i="3" s="1"/>
  <c r="AB366" i="3"/>
  <c r="U366" i="3" s="1"/>
  <c r="V366" i="3" s="1"/>
  <c r="W366" i="3" s="1"/>
  <c r="X366" i="3" s="1"/>
  <c r="AB524" i="3"/>
  <c r="U524" i="3" s="1"/>
  <c r="V524" i="3" s="1"/>
  <c r="W524" i="3" s="1"/>
  <c r="X524" i="3" s="1"/>
  <c r="AB562" i="3"/>
  <c r="U562" i="3" s="1"/>
  <c r="V562" i="3" s="1"/>
  <c r="W562" i="3" s="1"/>
  <c r="X562" i="3" s="1"/>
  <c r="AB611" i="3"/>
  <c r="U611" i="3" s="1"/>
  <c r="V611" i="3" s="1"/>
  <c r="W611" i="3" s="1"/>
  <c r="X611" i="3" s="1"/>
  <c r="AB617" i="3"/>
  <c r="U617" i="3" s="1"/>
  <c r="V617" i="3" s="1"/>
  <c r="W617" i="3" s="1"/>
  <c r="X617" i="3" s="1"/>
  <c r="AB627" i="3"/>
  <c r="U627" i="3" s="1"/>
  <c r="V627" i="3" s="1"/>
  <c r="W627" i="3" s="1"/>
  <c r="X627" i="3" s="1"/>
  <c r="AB629" i="3"/>
  <c r="U629" i="3" s="1"/>
  <c r="V629" i="3" s="1"/>
  <c r="W629" i="3" s="1"/>
  <c r="X629" i="3" s="1"/>
  <c r="AB669" i="3"/>
  <c r="U669" i="3" s="1"/>
  <c r="V669" i="3" s="1"/>
  <c r="W669" i="3" s="1"/>
  <c r="X669" i="3" s="1"/>
  <c r="AB695" i="3"/>
  <c r="V695" i="3" s="1"/>
  <c r="W695" i="3" s="1"/>
  <c r="X695" i="3" s="1"/>
  <c r="AB835" i="3"/>
  <c r="U835" i="3" s="1"/>
  <c r="V835" i="3" s="1"/>
  <c r="W835" i="3" s="1"/>
  <c r="X835" i="3" s="1"/>
  <c r="AB849" i="3"/>
  <c r="U849" i="3" s="1"/>
  <c r="V849" i="3" s="1"/>
  <c r="W849" i="3" s="1"/>
  <c r="X849" i="3" s="1"/>
  <c r="AB864" i="3"/>
  <c r="U864" i="3" s="1"/>
  <c r="V864" i="3" s="1"/>
  <c r="W864" i="3" s="1"/>
  <c r="X864" i="3" s="1"/>
  <c r="AB872" i="3"/>
  <c r="U872" i="3" s="1"/>
  <c r="V872" i="3" s="1"/>
  <c r="W872" i="3" s="1"/>
  <c r="X872" i="3" s="1"/>
  <c r="AB24" i="3"/>
  <c r="U24" i="3" s="1"/>
  <c r="V24" i="3" s="1"/>
  <c r="W24" i="3" s="1"/>
  <c r="X24" i="3" s="1"/>
  <c r="AB26" i="3"/>
  <c r="U26" i="3" s="1"/>
  <c r="V26" i="3" s="1"/>
  <c r="W26" i="3" s="1"/>
  <c r="X26" i="3" s="1"/>
  <c r="AB37" i="3"/>
  <c r="U37" i="3" s="1"/>
  <c r="V37" i="3" s="1"/>
  <c r="W37" i="3" s="1"/>
  <c r="X37" i="3" s="1"/>
  <c r="AB54" i="3"/>
  <c r="U54" i="3" s="1"/>
  <c r="V54" i="3" s="1"/>
  <c r="W54" i="3" s="1"/>
  <c r="X54" i="3" s="1"/>
  <c r="AB157" i="3"/>
  <c r="U157" i="3" s="1"/>
  <c r="V157" i="3" s="1"/>
  <c r="W157" i="3" s="1"/>
  <c r="X157" i="3" s="1"/>
  <c r="AB170" i="3"/>
  <c r="U170" i="3" s="1"/>
  <c r="V170" i="3" s="1"/>
  <c r="W170" i="3" s="1"/>
  <c r="X170" i="3" s="1"/>
  <c r="AB189" i="3"/>
  <c r="U189" i="3" s="1"/>
  <c r="V189" i="3" s="1"/>
  <c r="W189" i="3" s="1"/>
  <c r="X189" i="3" s="1"/>
  <c r="AB191" i="3"/>
  <c r="U191" i="3" s="1"/>
  <c r="V191" i="3" s="1"/>
  <c r="W191" i="3" s="1"/>
  <c r="X191" i="3" s="1"/>
  <c r="AB193" i="3"/>
  <c r="U193" i="3" s="1"/>
  <c r="V193" i="3" s="1"/>
  <c r="W193" i="3" s="1"/>
  <c r="X193" i="3" s="1"/>
  <c r="AB212" i="3"/>
  <c r="U212" i="3" s="1"/>
  <c r="V212" i="3" s="1"/>
  <c r="W212" i="3" s="1"/>
  <c r="X212" i="3" s="1"/>
  <c r="AB301" i="3"/>
  <c r="U301" i="3" s="1"/>
  <c r="V301" i="3" s="1"/>
  <c r="W301" i="3" s="1"/>
  <c r="X301" i="3" s="1"/>
  <c r="AB32" i="3"/>
  <c r="U32" i="3" s="1"/>
  <c r="V32" i="3" s="1"/>
  <c r="W32" i="3" s="1"/>
  <c r="X32" i="3" s="1"/>
  <c r="AB45" i="3"/>
  <c r="U45" i="3" s="1"/>
  <c r="V45" i="3" s="1"/>
  <c r="W45" i="3" s="1"/>
  <c r="X45" i="3" s="1"/>
  <c r="AB155" i="3"/>
  <c r="U155" i="3" s="1"/>
  <c r="V155" i="3" s="1"/>
  <c r="W155" i="3" s="1"/>
  <c r="X155" i="3" s="1"/>
  <c r="AB161" i="3"/>
  <c r="U161" i="3" s="1"/>
  <c r="V161" i="3" s="1"/>
  <c r="W161" i="3" s="1"/>
  <c r="X161" i="3" s="1"/>
  <c r="AB176" i="3"/>
  <c r="U176" i="3" s="1"/>
  <c r="V176" i="3" s="1"/>
  <c r="W176" i="3" s="1"/>
  <c r="X176" i="3" s="1"/>
  <c r="AB226" i="3"/>
  <c r="U226" i="3" s="1"/>
  <c r="V226" i="3" s="1"/>
  <c r="W226" i="3" s="1"/>
  <c r="X226" i="3" s="1"/>
  <c r="AB249" i="3"/>
  <c r="U249" i="3" s="1"/>
  <c r="V249" i="3" s="1"/>
  <c r="W249" i="3" s="1"/>
  <c r="X249" i="3" s="1"/>
  <c r="AB279" i="3"/>
  <c r="U279" i="3" s="1"/>
  <c r="V279" i="3" s="1"/>
  <c r="W279" i="3" s="1"/>
  <c r="X279" i="3" s="1"/>
  <c r="AB294" i="3"/>
  <c r="U294" i="3" s="1"/>
  <c r="V294" i="3" s="1"/>
  <c r="W294" i="3" s="1"/>
  <c r="X294" i="3" s="1"/>
  <c r="AB298" i="3"/>
  <c r="U298" i="3" s="1"/>
  <c r="V298" i="3" s="1"/>
  <c r="W298" i="3" s="1"/>
  <c r="X298" i="3" s="1"/>
  <c r="AB309" i="3"/>
  <c r="U309" i="3" s="1"/>
  <c r="V309" i="3" s="1"/>
  <c r="W309" i="3" s="1"/>
  <c r="X309" i="3" s="1"/>
  <c r="AB311" i="3"/>
  <c r="U311" i="3" s="1"/>
  <c r="V311" i="3" s="1"/>
  <c r="W311" i="3" s="1"/>
  <c r="X311" i="3" s="1"/>
  <c r="AB313" i="3"/>
  <c r="U313" i="3" s="1"/>
  <c r="V313" i="3" s="1"/>
  <c r="W313" i="3" s="1"/>
  <c r="X313" i="3" s="1"/>
  <c r="AB330" i="3"/>
  <c r="U330" i="3" s="1"/>
  <c r="V330" i="3" s="1"/>
  <c r="W330" i="3" s="1"/>
  <c r="X330" i="3" s="1"/>
  <c r="AB332" i="3"/>
  <c r="U332" i="3" s="1"/>
  <c r="V332" i="3" s="1"/>
  <c r="W332" i="3" s="1"/>
  <c r="X332" i="3" s="1"/>
  <c r="AB334" i="3"/>
  <c r="U334" i="3" s="1"/>
  <c r="V334" i="3" s="1"/>
  <c r="W334" i="3" s="1"/>
  <c r="X334" i="3" s="1"/>
  <c r="AB474" i="3"/>
  <c r="U474" i="3" s="1"/>
  <c r="V474" i="3" s="1"/>
  <c r="W474" i="3" s="1"/>
  <c r="X474" i="3" s="1"/>
  <c r="AB519" i="3"/>
  <c r="U519" i="3" s="1"/>
  <c r="V519" i="3" s="1"/>
  <c r="W519" i="3" s="1"/>
  <c r="X519" i="3" s="1"/>
  <c r="AB36" i="3"/>
  <c r="U36" i="3" s="1"/>
  <c r="V36" i="3" s="1"/>
  <c r="W36" i="3" s="1"/>
  <c r="X36" i="3" s="1"/>
  <c r="AB38" i="3"/>
  <c r="U38" i="3" s="1"/>
  <c r="V38" i="3" s="1"/>
  <c r="W38" i="3" s="1"/>
  <c r="X38" i="3" s="1"/>
  <c r="AB165" i="3"/>
  <c r="U165" i="3" s="1"/>
  <c r="V165" i="3" s="1"/>
  <c r="W165" i="3" s="1"/>
  <c r="X165" i="3" s="1"/>
  <c r="AB197" i="3"/>
  <c r="U197" i="3" s="1"/>
  <c r="V197" i="3" s="1"/>
  <c r="W197" i="3" s="1"/>
  <c r="X197" i="3" s="1"/>
  <c r="AB199" i="3"/>
  <c r="U199" i="3" s="1"/>
  <c r="V199" i="3" s="1"/>
  <c r="W199" i="3" s="1"/>
  <c r="X199" i="3" s="1"/>
  <c r="AB201" i="3"/>
  <c r="U201" i="3" s="1"/>
  <c r="V201" i="3" s="1"/>
  <c r="W201" i="3" s="1"/>
  <c r="X201" i="3" s="1"/>
  <c r="AB206" i="3"/>
  <c r="U206" i="3" s="1"/>
  <c r="V206" i="3" s="1"/>
  <c r="W206" i="3" s="1"/>
  <c r="X206" i="3" s="1"/>
  <c r="AB209" i="3"/>
  <c r="U209" i="3" s="1"/>
  <c r="V209" i="3" s="1"/>
  <c r="W209" i="3" s="1"/>
  <c r="X209" i="3" s="1"/>
  <c r="AB219" i="3"/>
  <c r="V219" i="3" s="1"/>
  <c r="W219" i="3" s="1"/>
  <c r="X219" i="3" s="1"/>
  <c r="AB228" i="3"/>
  <c r="U228" i="3" s="1"/>
  <c r="V228" i="3" s="1"/>
  <c r="W228" i="3" s="1"/>
  <c r="X228" i="3" s="1"/>
  <c r="AB272" i="3"/>
  <c r="U272" i="3" s="1"/>
  <c r="V272" i="3" s="1"/>
  <c r="W272" i="3" s="1"/>
  <c r="X272" i="3" s="1"/>
  <c r="AB274" i="3"/>
  <c r="U274" i="3" s="1"/>
  <c r="V274" i="3" s="1"/>
  <c r="W274" i="3" s="1"/>
  <c r="X274" i="3" s="1"/>
  <c r="AB302" i="3"/>
  <c r="U302" i="3" s="1"/>
  <c r="V302" i="3" s="1"/>
  <c r="W302" i="3" s="1"/>
  <c r="X302" i="3" s="1"/>
  <c r="AB304" i="3"/>
  <c r="U304" i="3" s="1"/>
  <c r="V304" i="3" s="1"/>
  <c r="W304" i="3" s="1"/>
  <c r="X304" i="3" s="1"/>
  <c r="AB336" i="3"/>
  <c r="U336" i="3" s="1"/>
  <c r="V336" i="3" s="1"/>
  <c r="W336" i="3" s="1"/>
  <c r="X336" i="3" s="1"/>
  <c r="AB338" i="3"/>
  <c r="U338" i="3" s="1"/>
  <c r="V338" i="3" s="1"/>
  <c r="W338" i="3" s="1"/>
  <c r="X338" i="3" s="1"/>
  <c r="AB340" i="3"/>
  <c r="U340" i="3" s="1"/>
  <c r="V340" i="3" s="1"/>
  <c r="W340" i="3" s="1"/>
  <c r="X340" i="3" s="1"/>
  <c r="AB397" i="3"/>
  <c r="U397" i="3" s="1"/>
  <c r="V397" i="3" s="1"/>
  <c r="W397" i="3" s="1"/>
  <c r="X397" i="3" s="1"/>
  <c r="AB21" i="3"/>
  <c r="U21" i="3" s="1"/>
  <c r="V21" i="3" s="1"/>
  <c r="W21" i="3" s="1"/>
  <c r="X21" i="3" s="1"/>
  <c r="AB40" i="3"/>
  <c r="U40" i="3" s="1"/>
  <c r="V40" i="3" s="1"/>
  <c r="W40" i="3" s="1"/>
  <c r="X40" i="3" s="1"/>
  <c r="AB42" i="3"/>
  <c r="U42" i="3" s="1"/>
  <c r="V42" i="3" s="1"/>
  <c r="W42" i="3" s="1"/>
  <c r="X42" i="3" s="1"/>
  <c r="AB194" i="3"/>
  <c r="U194" i="3" s="1"/>
  <c r="V194" i="3" s="1"/>
  <c r="W194" i="3" s="1"/>
  <c r="X194" i="3" s="1"/>
  <c r="AB232" i="3"/>
  <c r="U232" i="3" s="1"/>
  <c r="V232" i="3" s="1"/>
  <c r="W232" i="3" s="1"/>
  <c r="X232" i="3" s="1"/>
  <c r="AB258" i="3"/>
  <c r="U258" i="3" s="1"/>
  <c r="V258" i="3" s="1"/>
  <c r="W258" i="3" s="1"/>
  <c r="X258" i="3" s="1"/>
  <c r="AB263" i="3"/>
  <c r="U263" i="3" s="1"/>
  <c r="V263" i="3" s="1"/>
  <c r="W263" i="3" s="1"/>
  <c r="X263" i="3" s="1"/>
  <c r="AB306" i="3"/>
  <c r="U306" i="3" s="1"/>
  <c r="V306" i="3" s="1"/>
  <c r="W306" i="3" s="1"/>
  <c r="X306" i="3" s="1"/>
  <c r="AB317" i="3"/>
  <c r="U317" i="3" s="1"/>
  <c r="V317" i="3" s="1"/>
  <c r="W317" i="3" s="1"/>
  <c r="X317" i="3" s="1"/>
  <c r="AB319" i="3"/>
  <c r="U319" i="3" s="1"/>
  <c r="V319" i="3" s="1"/>
  <c r="W319" i="3" s="1"/>
  <c r="X319" i="3" s="1"/>
  <c r="AB618" i="3"/>
  <c r="U618" i="3" s="1"/>
  <c r="V618" i="3" s="1"/>
  <c r="W618" i="3" s="1"/>
  <c r="X618" i="3" s="1"/>
  <c r="AB44" i="3"/>
  <c r="U44" i="3" s="1"/>
  <c r="V44" i="3" s="1"/>
  <c r="W44" i="3" s="1"/>
  <c r="X44" i="3" s="1"/>
  <c r="AB46" i="3"/>
  <c r="U46" i="3" s="1"/>
  <c r="V46" i="3" s="1"/>
  <c r="W46" i="3" s="1"/>
  <c r="X46" i="3" s="1"/>
  <c r="AB162" i="3"/>
  <c r="U162" i="3" s="1"/>
  <c r="V162" i="3" s="1"/>
  <c r="W162" i="3" s="1"/>
  <c r="X162" i="3" s="1"/>
  <c r="AB180" i="3"/>
  <c r="U180" i="3" s="1"/>
  <c r="V180" i="3" s="1"/>
  <c r="W180" i="3" s="1"/>
  <c r="X180" i="3" s="1"/>
  <c r="AB278" i="3"/>
  <c r="U278" i="3" s="1"/>
  <c r="V278" i="3" s="1"/>
  <c r="W278" i="3" s="1"/>
  <c r="X278" i="3" s="1"/>
  <c r="AB280" i="3"/>
  <c r="U280" i="3" s="1"/>
  <c r="V280" i="3" s="1"/>
  <c r="W280" i="3" s="1"/>
  <c r="X280" i="3" s="1"/>
  <c r="AB289" i="3"/>
  <c r="U289" i="3" s="1"/>
  <c r="V289" i="3" s="1"/>
  <c r="W289" i="3" s="1"/>
  <c r="X289" i="3" s="1"/>
  <c r="AB490" i="3"/>
  <c r="U490" i="3" s="1"/>
  <c r="V490" i="3" s="1"/>
  <c r="W490" i="3" s="1"/>
  <c r="X490" i="3" s="1"/>
  <c r="AB544" i="3"/>
  <c r="U544" i="3" s="1"/>
  <c r="V544" i="3" s="1"/>
  <c r="W544" i="3" s="1"/>
  <c r="X544" i="3" s="1"/>
  <c r="AB18" i="3"/>
  <c r="U18" i="3" s="1"/>
  <c r="V18" i="3" s="1"/>
  <c r="W18" i="3" s="1"/>
  <c r="X18" i="3" s="1"/>
  <c r="AB166" i="3"/>
  <c r="U166" i="3" s="1"/>
  <c r="V166" i="3" s="1"/>
  <c r="W166" i="3" s="1"/>
  <c r="X166" i="3" s="1"/>
  <c r="AB173" i="3"/>
  <c r="U173" i="3" s="1"/>
  <c r="V173" i="3" s="1"/>
  <c r="W173" i="3" s="1"/>
  <c r="X173" i="3" s="1"/>
  <c r="AB202" i="3"/>
  <c r="U202" i="3" s="1"/>
  <c r="V202" i="3" s="1"/>
  <c r="W202" i="3" s="1"/>
  <c r="X202" i="3" s="1"/>
  <c r="AB215" i="3"/>
  <c r="U215" i="3" s="1"/>
  <c r="V215" i="3" s="1"/>
  <c r="W215" i="3" s="1"/>
  <c r="X215" i="3" s="1"/>
  <c r="AB217" i="3"/>
  <c r="V217" i="3" s="1"/>
  <c r="W217" i="3" s="1"/>
  <c r="X217" i="3" s="1"/>
  <c r="AB229" i="3"/>
  <c r="U229" i="3" s="1"/>
  <c r="V229" i="3" s="1"/>
  <c r="W229" i="3" s="1"/>
  <c r="X229" i="3" s="1"/>
  <c r="AB282" i="3"/>
  <c r="U282" i="3" s="1"/>
  <c r="V282" i="3" s="1"/>
  <c r="W282" i="3" s="1"/>
  <c r="X282" i="3" s="1"/>
  <c r="AB297" i="3"/>
  <c r="U297" i="3" s="1"/>
  <c r="V297" i="3" s="1"/>
  <c r="W297" i="3" s="1"/>
  <c r="X297" i="3" s="1"/>
  <c r="AB331" i="3"/>
  <c r="U331" i="3" s="1"/>
  <c r="V331" i="3" s="1"/>
  <c r="W331" i="3" s="1"/>
  <c r="X331" i="3" s="1"/>
  <c r="AB465" i="3"/>
  <c r="U465" i="3" s="1"/>
  <c r="V465" i="3" s="1"/>
  <c r="W465" i="3" s="1"/>
  <c r="X465" i="3" s="1"/>
  <c r="AB469" i="3"/>
  <c r="U469" i="3" s="1"/>
  <c r="V469" i="3" s="1"/>
  <c r="W469" i="3" s="1"/>
  <c r="X469" i="3" s="1"/>
  <c r="AB325" i="3"/>
  <c r="U325" i="3" s="1"/>
  <c r="V325" i="3" s="1"/>
  <c r="W325" i="3" s="1"/>
  <c r="X325" i="3" s="1"/>
  <c r="AB327" i="3"/>
  <c r="U327" i="3" s="1"/>
  <c r="V327" i="3" s="1"/>
  <c r="W327" i="3" s="1"/>
  <c r="X327" i="3" s="1"/>
  <c r="AB329" i="3"/>
  <c r="U329" i="3" s="1"/>
  <c r="V329" i="3" s="1"/>
  <c r="W329" i="3" s="1"/>
  <c r="X329" i="3" s="1"/>
  <c r="AB362" i="3"/>
  <c r="U362" i="3" s="1"/>
  <c r="V362" i="3" s="1"/>
  <c r="W362" i="3" s="1"/>
  <c r="X362" i="3" s="1"/>
  <c r="AB440" i="3"/>
  <c r="U440" i="3" s="1"/>
  <c r="V440" i="3" s="1"/>
  <c r="W440" i="3" s="1"/>
  <c r="X440" i="3" s="1"/>
  <c r="AB458" i="3"/>
  <c r="U458" i="3" s="1"/>
  <c r="V458" i="3" s="1"/>
  <c r="W458" i="3" s="1"/>
  <c r="X458" i="3" s="1"/>
  <c r="AB476" i="3"/>
  <c r="U476" i="3" s="1"/>
  <c r="V476" i="3" s="1"/>
  <c r="W476" i="3" s="1"/>
  <c r="X476" i="3" s="1"/>
  <c r="AB503" i="3"/>
  <c r="U503" i="3" s="1"/>
  <c r="V503" i="3" s="1"/>
  <c r="W503" i="3" s="1"/>
  <c r="X503" i="3" s="1"/>
  <c r="AB559" i="3"/>
  <c r="U559" i="3" s="1"/>
  <c r="V559" i="3" s="1"/>
  <c r="W559" i="3" s="1"/>
  <c r="X559" i="3" s="1"/>
  <c r="AB578" i="3"/>
  <c r="U578" i="3" s="1"/>
  <c r="V578" i="3" s="1"/>
  <c r="W578" i="3" s="1"/>
  <c r="X578" i="3" s="1"/>
  <c r="AB609" i="3"/>
  <c r="U609" i="3" s="1"/>
  <c r="V609" i="3" s="1"/>
  <c r="W609" i="3" s="1"/>
  <c r="X609" i="3" s="1"/>
  <c r="AB623" i="3"/>
  <c r="U623" i="3" s="1"/>
  <c r="V623" i="3" s="1"/>
  <c r="W623" i="3" s="1"/>
  <c r="X623" i="3" s="1"/>
  <c r="AB638" i="3"/>
  <c r="U638" i="3" s="1"/>
  <c r="V638" i="3" s="1"/>
  <c r="W638" i="3" s="1"/>
  <c r="X638" i="3" s="1"/>
  <c r="AB653" i="3"/>
  <c r="U653" i="3" s="1"/>
  <c r="V653" i="3" s="1"/>
  <c r="W653" i="3" s="1"/>
  <c r="X653" i="3" s="1"/>
  <c r="AB697" i="3"/>
  <c r="V697" i="3" s="1"/>
  <c r="W697" i="3" s="1"/>
  <c r="X697" i="3" s="1"/>
  <c r="AB701" i="3"/>
  <c r="V701" i="3" s="1"/>
  <c r="W701" i="3" s="1"/>
  <c r="X701" i="3" s="1"/>
  <c r="AB732" i="3"/>
  <c r="V732" i="3" s="1"/>
  <c r="W732" i="3" s="1"/>
  <c r="X732" i="3" s="1"/>
  <c r="AB817" i="3"/>
  <c r="U817" i="3" s="1"/>
  <c r="V817" i="3" s="1"/>
  <c r="W817" i="3" s="1"/>
  <c r="X817" i="3" s="1"/>
  <c r="AB854" i="3"/>
  <c r="U854" i="3" s="1"/>
  <c r="V854" i="3" s="1"/>
  <c r="W854" i="3" s="1"/>
  <c r="X854" i="3" s="1"/>
  <c r="AB873" i="3"/>
  <c r="U873" i="3" s="1"/>
  <c r="V873" i="3" s="1"/>
  <c r="W873" i="3" s="1"/>
  <c r="X873" i="3" s="1"/>
  <c r="AB887" i="3"/>
  <c r="U887" i="3" s="1"/>
  <c r="V887" i="3" s="1"/>
  <c r="W887" i="3" s="1"/>
  <c r="X887" i="3" s="1"/>
  <c r="AB337" i="3"/>
  <c r="U337" i="3" s="1"/>
  <c r="V337" i="3" s="1"/>
  <c r="W337" i="3" s="1"/>
  <c r="X337" i="3" s="1"/>
  <c r="AB346" i="3"/>
  <c r="U346" i="3" s="1"/>
  <c r="V346" i="3" s="1"/>
  <c r="W346" i="3" s="1"/>
  <c r="X346" i="3" s="1"/>
  <c r="AB394" i="3"/>
  <c r="U394" i="3" s="1"/>
  <c r="V394" i="3" s="1"/>
  <c r="W394" i="3" s="1"/>
  <c r="X394" i="3" s="1"/>
  <c r="AB412" i="3"/>
  <c r="U412" i="3" s="1"/>
  <c r="V412" i="3" s="1"/>
  <c r="W412" i="3" s="1"/>
  <c r="X412" i="3" s="1"/>
  <c r="AB556" i="3"/>
  <c r="U556" i="3" s="1"/>
  <c r="V556" i="3" s="1"/>
  <c r="W556" i="3" s="1"/>
  <c r="X556" i="3" s="1"/>
  <c r="AB586" i="3"/>
  <c r="U586" i="3" s="1"/>
  <c r="V586" i="3" s="1"/>
  <c r="W586" i="3" s="1"/>
  <c r="X586" i="3" s="1"/>
  <c r="AB595" i="3"/>
  <c r="U595" i="3" s="1"/>
  <c r="V595" i="3" s="1"/>
  <c r="W595" i="3" s="1"/>
  <c r="X595" i="3" s="1"/>
  <c r="AB597" i="3"/>
  <c r="U597" i="3" s="1"/>
  <c r="V597" i="3" s="1"/>
  <c r="W597" i="3" s="1"/>
  <c r="X597" i="3" s="1"/>
  <c r="AB607" i="3"/>
  <c r="U607" i="3" s="1"/>
  <c r="V607" i="3" s="1"/>
  <c r="W607" i="3" s="1"/>
  <c r="X607" i="3" s="1"/>
  <c r="AB631" i="3"/>
  <c r="U631" i="3" s="1"/>
  <c r="V631" i="3" s="1"/>
  <c r="W631" i="3" s="1"/>
  <c r="X631" i="3" s="1"/>
  <c r="AB663" i="3"/>
  <c r="U663" i="3" s="1"/>
  <c r="V663" i="3" s="1"/>
  <c r="W663" i="3" s="1"/>
  <c r="X663" i="3" s="1"/>
  <c r="AB665" i="3"/>
  <c r="U665" i="3" s="1"/>
  <c r="V665" i="3" s="1"/>
  <c r="W665" i="3" s="1"/>
  <c r="X665" i="3" s="1"/>
  <c r="AB689" i="3"/>
  <c r="V689" i="3" s="1"/>
  <c r="W689" i="3" s="1"/>
  <c r="X689" i="3" s="1"/>
  <c r="AB743" i="3"/>
  <c r="U743" i="3" s="1"/>
  <c r="V743" i="3" s="1"/>
  <c r="W743" i="3" s="1"/>
  <c r="X743" i="3" s="1"/>
  <c r="AB838" i="3"/>
  <c r="U838" i="3" s="1"/>
  <c r="V838" i="3" s="1"/>
  <c r="W838" i="3" s="1"/>
  <c r="X838" i="3" s="1"/>
  <c r="AB879" i="3"/>
  <c r="U879" i="3" s="1"/>
  <c r="V879" i="3" s="1"/>
  <c r="W879" i="3" s="1"/>
  <c r="X879" i="3" s="1"/>
  <c r="AB324" i="3"/>
  <c r="U324" i="3" s="1"/>
  <c r="V324" i="3" s="1"/>
  <c r="W324" i="3" s="1"/>
  <c r="X324" i="3" s="1"/>
  <c r="AB326" i="3"/>
  <c r="U326" i="3" s="1"/>
  <c r="V326" i="3" s="1"/>
  <c r="W326" i="3" s="1"/>
  <c r="X326" i="3" s="1"/>
  <c r="AB403" i="3"/>
  <c r="U403" i="3" s="1"/>
  <c r="V403" i="3" s="1"/>
  <c r="W403" i="3" s="1"/>
  <c r="X403" i="3" s="1"/>
  <c r="AB439" i="3"/>
  <c r="U439" i="3" s="1"/>
  <c r="V439" i="3" s="1"/>
  <c r="W439" i="3" s="1"/>
  <c r="X439" i="3" s="1"/>
  <c r="AB441" i="3"/>
  <c r="U441" i="3" s="1"/>
  <c r="V441" i="3" s="1"/>
  <c r="W441" i="3" s="1"/>
  <c r="X441" i="3" s="1"/>
  <c r="AB443" i="3"/>
  <c r="U443" i="3" s="1"/>
  <c r="V443" i="3" s="1"/>
  <c r="W443" i="3" s="1"/>
  <c r="X443" i="3" s="1"/>
  <c r="AB466" i="3"/>
  <c r="U466" i="3" s="1"/>
  <c r="V466" i="3" s="1"/>
  <c r="W466" i="3" s="1"/>
  <c r="X466" i="3" s="1"/>
  <c r="AB537" i="3"/>
  <c r="U537" i="3" s="1"/>
  <c r="V537" i="3" s="1"/>
  <c r="W537" i="3" s="1"/>
  <c r="X537" i="3" s="1"/>
  <c r="AB582" i="3"/>
  <c r="U582" i="3" s="1"/>
  <c r="V582" i="3" s="1"/>
  <c r="W582" i="3" s="1"/>
  <c r="X582" i="3" s="1"/>
  <c r="AB601" i="3"/>
  <c r="U601" i="3" s="1"/>
  <c r="V601" i="3" s="1"/>
  <c r="W601" i="3" s="1"/>
  <c r="X601" i="3" s="1"/>
  <c r="AB604" i="3"/>
  <c r="U604" i="3" s="1"/>
  <c r="V604" i="3" s="1"/>
  <c r="W604" i="3" s="1"/>
  <c r="X604" i="3" s="1"/>
  <c r="AB613" i="3"/>
  <c r="U613" i="3" s="1"/>
  <c r="V613" i="3" s="1"/>
  <c r="W613" i="3" s="1"/>
  <c r="X613" i="3" s="1"/>
  <c r="AB635" i="3"/>
  <c r="U635" i="3" s="1"/>
  <c r="V635" i="3" s="1"/>
  <c r="W635" i="3" s="1"/>
  <c r="X635" i="3" s="1"/>
  <c r="AB692" i="3"/>
  <c r="U692" i="3" s="1"/>
  <c r="V692" i="3" s="1"/>
  <c r="W692" i="3" s="1"/>
  <c r="X692" i="3" s="1"/>
  <c r="AB727" i="3"/>
  <c r="V727" i="3" s="1"/>
  <c r="W727" i="3" s="1"/>
  <c r="X727" i="3" s="1"/>
  <c r="AB737" i="3"/>
  <c r="U737" i="3" s="1"/>
  <c r="V737" i="3" s="1"/>
  <c r="W737" i="3" s="1"/>
  <c r="X737" i="3" s="1"/>
  <c r="AB754" i="3"/>
  <c r="U754" i="3" s="1"/>
  <c r="V754" i="3" s="1"/>
  <c r="W754" i="3" s="1"/>
  <c r="X754" i="3" s="1"/>
  <c r="AB830" i="3"/>
  <c r="U830" i="3" s="1"/>
  <c r="V830" i="3" s="1"/>
  <c r="W830" i="3" s="1"/>
  <c r="X830" i="3" s="1"/>
  <c r="AB896" i="3"/>
  <c r="U896" i="3" s="1"/>
  <c r="V896" i="3" s="1"/>
  <c r="W896" i="3" s="1"/>
  <c r="X896" i="3" s="1"/>
  <c r="AB898" i="3"/>
  <c r="U898" i="3" s="1"/>
  <c r="V898" i="3" s="1"/>
  <c r="W898" i="3" s="1"/>
  <c r="X898" i="3" s="1"/>
  <c r="AB369" i="3"/>
  <c r="U369" i="3" s="1"/>
  <c r="V369" i="3" s="1"/>
  <c r="W369" i="3" s="1"/>
  <c r="X369" i="3" s="1"/>
  <c r="AB381" i="3"/>
  <c r="U381" i="3" s="1"/>
  <c r="V381" i="3" s="1"/>
  <c r="W381" i="3" s="1"/>
  <c r="X381" i="3" s="1"/>
  <c r="AB420" i="3"/>
  <c r="U420" i="3" s="1"/>
  <c r="V420" i="3" s="1"/>
  <c r="W420" i="3" s="1"/>
  <c r="X420" i="3" s="1"/>
  <c r="AB449" i="3"/>
  <c r="U449" i="3" s="1"/>
  <c r="V449" i="3" s="1"/>
  <c r="W449" i="3" s="1"/>
  <c r="X449" i="3" s="1"/>
  <c r="AB461" i="3"/>
  <c r="U461" i="3" s="1"/>
  <c r="V461" i="3" s="1"/>
  <c r="W461" i="3" s="1"/>
  <c r="X461" i="3" s="1"/>
  <c r="AB477" i="3"/>
  <c r="U477" i="3" s="1"/>
  <c r="V477" i="3" s="1"/>
  <c r="W477" i="3" s="1"/>
  <c r="X477" i="3" s="1"/>
  <c r="AB484" i="3"/>
  <c r="U484" i="3" s="1"/>
  <c r="V484" i="3" s="1"/>
  <c r="W484" i="3" s="1"/>
  <c r="X484" i="3" s="1"/>
  <c r="AB558" i="3"/>
  <c r="U558" i="3" s="1"/>
  <c r="V558" i="3" s="1"/>
  <c r="W558" i="3" s="1"/>
  <c r="X558" i="3" s="1"/>
  <c r="AB592" i="3"/>
  <c r="U592" i="3" s="1"/>
  <c r="V592" i="3" s="1"/>
  <c r="W592" i="3" s="1"/>
  <c r="X592" i="3" s="1"/>
  <c r="AB599" i="3"/>
  <c r="U599" i="3" s="1"/>
  <c r="V599" i="3" s="1"/>
  <c r="W599" i="3" s="1"/>
  <c r="X599" i="3" s="1"/>
  <c r="AB619" i="3"/>
  <c r="U619" i="3" s="1"/>
  <c r="V619" i="3" s="1"/>
  <c r="W619" i="3" s="1"/>
  <c r="X619" i="3" s="1"/>
  <c r="AB621" i="3"/>
  <c r="U621" i="3" s="1"/>
  <c r="V621" i="3" s="1"/>
  <c r="W621" i="3" s="1"/>
  <c r="X621" i="3" s="1"/>
  <c r="AB662" i="3"/>
  <c r="U662" i="3" s="1"/>
  <c r="V662" i="3" s="1"/>
  <c r="W662" i="3" s="1"/>
  <c r="X662" i="3" s="1"/>
  <c r="AB699" i="3"/>
  <c r="V699" i="3" s="1"/>
  <c r="W699" i="3" s="1"/>
  <c r="X699" i="3" s="1"/>
  <c r="AB884" i="3"/>
  <c r="U884" i="3" s="1"/>
  <c r="V884" i="3" s="1"/>
  <c r="W884" i="3" s="1"/>
  <c r="X884" i="3" s="1"/>
  <c r="AB345" i="3"/>
  <c r="U345" i="3" s="1"/>
  <c r="V345" i="3" s="1"/>
  <c r="W345" i="3" s="1"/>
  <c r="X345" i="3" s="1"/>
  <c r="AB365" i="3"/>
  <c r="U365" i="3" s="1"/>
  <c r="V365" i="3" s="1"/>
  <c r="W365" i="3" s="1"/>
  <c r="X365" i="3" s="1"/>
  <c r="AB395" i="3"/>
  <c r="U395" i="3" s="1"/>
  <c r="V395" i="3" s="1"/>
  <c r="W395" i="3" s="1"/>
  <c r="X395" i="3" s="1"/>
  <c r="AB398" i="3"/>
  <c r="U398" i="3" s="1"/>
  <c r="V398" i="3" s="1"/>
  <c r="W398" i="3" s="1"/>
  <c r="X398" i="3" s="1"/>
  <c r="AB409" i="3"/>
  <c r="U409" i="3" s="1"/>
  <c r="V409" i="3" s="1"/>
  <c r="W409" i="3" s="1"/>
  <c r="X409" i="3" s="1"/>
  <c r="AB414" i="3"/>
  <c r="U414" i="3" s="1"/>
  <c r="V414" i="3" s="1"/>
  <c r="W414" i="3" s="1"/>
  <c r="X414" i="3" s="1"/>
  <c r="AB447" i="3"/>
  <c r="U447" i="3" s="1"/>
  <c r="V447" i="3" s="1"/>
  <c r="W447" i="3" s="1"/>
  <c r="X447" i="3" s="1"/>
  <c r="AB514" i="3"/>
  <c r="U514" i="3" s="1"/>
  <c r="V514" i="3" s="1"/>
  <c r="W514" i="3" s="1"/>
  <c r="X514" i="3" s="1"/>
  <c r="AB528" i="3"/>
  <c r="U528" i="3" s="1"/>
  <c r="V528" i="3" s="1"/>
  <c r="W528" i="3" s="1"/>
  <c r="X528" i="3" s="1"/>
  <c r="AB555" i="3"/>
  <c r="U555" i="3" s="1"/>
  <c r="V555" i="3" s="1"/>
  <c r="W555" i="3" s="1"/>
  <c r="X555" i="3" s="1"/>
  <c r="AB585" i="3"/>
  <c r="U585" i="3" s="1"/>
  <c r="V585" i="3" s="1"/>
  <c r="W585" i="3" s="1"/>
  <c r="X585" i="3" s="1"/>
  <c r="AB587" i="3"/>
  <c r="U587" i="3" s="1"/>
  <c r="V587" i="3" s="1"/>
  <c r="W587" i="3" s="1"/>
  <c r="X587" i="3" s="1"/>
  <c r="AB596" i="3"/>
  <c r="U596" i="3" s="1"/>
  <c r="V596" i="3" s="1"/>
  <c r="W596" i="3" s="1"/>
  <c r="X596" i="3" s="1"/>
  <c r="AB603" i="3"/>
  <c r="U603" i="3" s="1"/>
  <c r="V603" i="3" s="1"/>
  <c r="W603" i="3" s="1"/>
  <c r="X603" i="3" s="1"/>
  <c r="AB612" i="3"/>
  <c r="U612" i="3" s="1"/>
  <c r="V612" i="3" s="1"/>
  <c r="W612" i="3" s="1"/>
  <c r="X612" i="3" s="1"/>
  <c r="AB615" i="3"/>
  <c r="U615" i="3" s="1"/>
  <c r="V615" i="3" s="1"/>
  <c r="W615" i="3" s="1"/>
  <c r="X615" i="3" s="1"/>
  <c r="AB625" i="3"/>
  <c r="U625" i="3" s="1"/>
  <c r="V625" i="3" s="1"/>
  <c r="W625" i="3" s="1"/>
  <c r="X625" i="3" s="1"/>
  <c r="AB656" i="3"/>
  <c r="U656" i="3" s="1"/>
  <c r="V656" i="3" s="1"/>
  <c r="W656" i="3" s="1"/>
  <c r="X656" i="3" s="1"/>
  <c r="AB668" i="3"/>
  <c r="U668" i="3" s="1"/>
  <c r="V668" i="3" s="1"/>
  <c r="W668" i="3" s="1"/>
  <c r="X668" i="3" s="1"/>
  <c r="AB693" i="3"/>
  <c r="V693" i="3" s="1"/>
  <c r="W693" i="3" s="1"/>
  <c r="X693" i="3" s="1"/>
  <c r="AB703" i="3"/>
  <c r="V703" i="3" s="1"/>
  <c r="W703" i="3" s="1"/>
  <c r="X703" i="3" s="1"/>
  <c r="AB707" i="3"/>
  <c r="V707" i="3" s="1"/>
  <c r="W707" i="3" s="1"/>
  <c r="X707" i="3" s="1"/>
  <c r="AB729" i="3"/>
  <c r="V729" i="3" s="1"/>
  <c r="W729" i="3" s="1"/>
  <c r="X729" i="3" s="1"/>
  <c r="AB744" i="3"/>
  <c r="U744" i="3" s="1"/>
  <c r="V744" i="3" s="1"/>
  <c r="W744" i="3" s="1"/>
  <c r="X744" i="3" s="1"/>
  <c r="AB760" i="3"/>
  <c r="U760" i="3" s="1"/>
  <c r="V760" i="3" s="1"/>
  <c r="W760" i="3" s="1"/>
  <c r="X760" i="3" s="1"/>
  <c r="AB824" i="3"/>
  <c r="U824" i="3" s="1"/>
  <c r="V824" i="3" s="1"/>
  <c r="W824" i="3" s="1"/>
  <c r="X824" i="3" s="1"/>
  <c r="AB839" i="3"/>
  <c r="U839" i="3" s="1"/>
  <c r="V839" i="3" s="1"/>
  <c r="W839" i="3" s="1"/>
  <c r="X839" i="3" s="1"/>
  <c r="AB184" i="3"/>
  <c r="U184" i="3" s="1"/>
  <c r="V184" i="3" s="1"/>
  <c r="W184" i="3" s="1"/>
  <c r="X184" i="3" s="1"/>
  <c r="AB225" i="3"/>
  <c r="U225" i="3" s="1"/>
  <c r="V225" i="3" s="1"/>
  <c r="W225" i="3" s="1"/>
  <c r="X225" i="3" s="1"/>
  <c r="AB160" i="3"/>
  <c r="U160" i="3" s="1"/>
  <c r="V160" i="3" s="1"/>
  <c r="W160" i="3" s="1"/>
  <c r="X160" i="3" s="1"/>
  <c r="AB172" i="3"/>
  <c r="U172" i="3" s="1"/>
  <c r="V172" i="3" s="1"/>
  <c r="W172" i="3" s="1"/>
  <c r="X172" i="3" s="1"/>
  <c r="AB198" i="3"/>
  <c r="U198" i="3" s="1"/>
  <c r="V198" i="3" s="1"/>
  <c r="W198" i="3" s="1"/>
  <c r="X198" i="3" s="1"/>
  <c r="AB238" i="3"/>
  <c r="U238" i="3" s="1"/>
  <c r="V238" i="3" s="1"/>
  <c r="W238" i="3" s="1"/>
  <c r="X238" i="3" s="1"/>
  <c r="AB262" i="3"/>
  <c r="U262" i="3" s="1"/>
  <c r="V262" i="3" s="1"/>
  <c r="W262" i="3" s="1"/>
  <c r="X262" i="3" s="1"/>
  <c r="AB156" i="3"/>
  <c r="U156" i="3" s="1"/>
  <c r="V156" i="3" s="1"/>
  <c r="W156" i="3" s="1"/>
  <c r="X156" i="3" s="1"/>
  <c r="AB164" i="3"/>
  <c r="U164" i="3" s="1"/>
  <c r="V164" i="3" s="1"/>
  <c r="W164" i="3" s="1"/>
  <c r="X164" i="3" s="1"/>
  <c r="AB216" i="3"/>
  <c r="U216" i="3" s="1"/>
  <c r="V216" i="3" s="1"/>
  <c r="W216" i="3" s="1"/>
  <c r="X216" i="3" s="1"/>
  <c r="AB270" i="3"/>
  <c r="U270" i="3" s="1"/>
  <c r="V270" i="3" s="1"/>
  <c r="W270" i="3" s="1"/>
  <c r="X270" i="3" s="1"/>
  <c r="AB308" i="3"/>
  <c r="U308" i="3" s="1"/>
  <c r="V308" i="3" s="1"/>
  <c r="W308" i="3" s="1"/>
  <c r="X308" i="3" s="1"/>
  <c r="AB182" i="3"/>
  <c r="U182" i="3" s="1"/>
  <c r="V182" i="3" s="1"/>
  <c r="W182" i="3" s="1"/>
  <c r="X182" i="3" s="1"/>
  <c r="AB208" i="3"/>
  <c r="U208" i="3" s="1"/>
  <c r="V208" i="3" s="1"/>
  <c r="W208" i="3" s="1"/>
  <c r="X208" i="3" s="1"/>
  <c r="AB264" i="3"/>
  <c r="U264" i="3" s="1"/>
  <c r="V264" i="3" s="1"/>
  <c r="W264" i="3" s="1"/>
  <c r="X264" i="3" s="1"/>
  <c r="AB300" i="3"/>
  <c r="U300" i="3" s="1"/>
  <c r="V300" i="3" s="1"/>
  <c r="W300" i="3" s="1"/>
  <c r="X300" i="3" s="1"/>
  <c r="AB252" i="3"/>
  <c r="U252" i="3" s="1"/>
  <c r="V252" i="3" s="1"/>
  <c r="W252" i="3" s="1"/>
  <c r="X252" i="3" s="1"/>
  <c r="AB248" i="3"/>
  <c r="U248" i="3" s="1"/>
  <c r="V248" i="3" s="1"/>
  <c r="W248" i="3" s="1"/>
  <c r="X248" i="3" s="1"/>
  <c r="AB240" i="3"/>
  <c r="U240" i="3" s="1"/>
  <c r="V240" i="3" s="1"/>
  <c r="W240" i="3" s="1"/>
  <c r="X240" i="3" s="1"/>
  <c r="AB256" i="3"/>
  <c r="U256" i="3" s="1"/>
  <c r="V256" i="3" s="1"/>
  <c r="W256" i="3" s="1"/>
  <c r="X256" i="3" s="1"/>
  <c r="AB266" i="3"/>
  <c r="U266" i="3" s="1"/>
  <c r="V266" i="3" s="1"/>
  <c r="W266" i="3" s="1"/>
  <c r="X266" i="3" s="1"/>
  <c r="AB284" i="3"/>
  <c r="U284" i="3" s="1"/>
  <c r="V284" i="3" s="1"/>
  <c r="W284" i="3" s="1"/>
  <c r="X284" i="3" s="1"/>
  <c r="AB368" i="3"/>
  <c r="U368" i="3" s="1"/>
  <c r="V368" i="3" s="1"/>
  <c r="W368" i="3" s="1"/>
  <c r="X368" i="3" s="1"/>
  <c r="AB339" i="3"/>
  <c r="U339" i="3" s="1"/>
  <c r="V339" i="3" s="1"/>
  <c r="W339" i="3" s="1"/>
  <c r="X339" i="3" s="1"/>
  <c r="AB341" i="3"/>
  <c r="U341" i="3" s="1"/>
  <c r="V341" i="3" s="1"/>
  <c r="W341" i="3" s="1"/>
  <c r="X341" i="3" s="1"/>
  <c r="AB393" i="3"/>
  <c r="U393" i="3" s="1"/>
  <c r="V393" i="3" s="1"/>
  <c r="W393" i="3" s="1"/>
  <c r="X393" i="3" s="1"/>
  <c r="AB418" i="3"/>
  <c r="U418" i="3" s="1"/>
  <c r="V418" i="3" s="1"/>
  <c r="W418" i="3" s="1"/>
  <c r="X418" i="3" s="1"/>
  <c r="AB504" i="3"/>
  <c r="U504" i="3" s="1"/>
  <c r="V504" i="3" s="1"/>
  <c r="W504" i="3" s="1"/>
  <c r="X504" i="3" s="1"/>
  <c r="AB512" i="3"/>
  <c r="U512" i="3" s="1"/>
  <c r="V512" i="3" s="1"/>
  <c r="W512" i="3" s="1"/>
  <c r="X512" i="3" s="1"/>
  <c r="AB473" i="3"/>
  <c r="U473" i="3" s="1"/>
  <c r="V473" i="3" s="1"/>
  <c r="W473" i="3" s="1"/>
  <c r="X473" i="3" s="1"/>
  <c r="AB492" i="3"/>
  <c r="U492" i="3" s="1"/>
  <c r="V492" i="3" s="1"/>
  <c r="W492" i="3" s="1"/>
  <c r="X492" i="3" s="1"/>
  <c r="AB531" i="3"/>
  <c r="U531" i="3" s="1"/>
  <c r="V531" i="3" s="1"/>
  <c r="W531" i="3" s="1"/>
  <c r="X531" i="3" s="1"/>
  <c r="AB445" i="3"/>
  <c r="U445" i="3" s="1"/>
  <c r="V445" i="3" s="1"/>
  <c r="W445" i="3" s="1"/>
  <c r="X445" i="3" s="1"/>
  <c r="AB468" i="3"/>
  <c r="U468" i="3" s="1"/>
  <c r="V468" i="3" s="1"/>
  <c r="W468" i="3" s="1"/>
  <c r="X468" i="3" s="1"/>
  <c r="AB472" i="3"/>
  <c r="U472" i="3" s="1"/>
  <c r="V472" i="3" s="1"/>
  <c r="W472" i="3" s="1"/>
  <c r="X472" i="3" s="1"/>
  <c r="AB540" i="3"/>
  <c r="U540" i="3" s="1"/>
  <c r="V540" i="3" s="1"/>
  <c r="W540" i="3" s="1"/>
  <c r="X540" i="3" s="1"/>
  <c r="AB464" i="3"/>
  <c r="U464" i="3" s="1"/>
  <c r="V464" i="3" s="1"/>
  <c r="W464" i="3" s="1"/>
  <c r="X464" i="3" s="1"/>
  <c r="AB456" i="3"/>
  <c r="U456" i="3" s="1"/>
  <c r="V456" i="3" s="1"/>
  <c r="W456" i="3" s="1"/>
  <c r="X456" i="3" s="1"/>
  <c r="AB459" i="3"/>
  <c r="U459" i="3" s="1"/>
  <c r="V459" i="3" s="1"/>
  <c r="W459" i="3" s="1"/>
  <c r="X459" i="3" s="1"/>
  <c r="AB583" i="3"/>
  <c r="U583" i="3" s="1"/>
  <c r="V583" i="3" s="1"/>
  <c r="W583" i="3" s="1"/>
  <c r="X583" i="3" s="1"/>
  <c r="U641" i="3"/>
  <c r="V641" i="3" s="1"/>
  <c r="W641" i="3" s="1"/>
  <c r="X641" i="3" s="1"/>
  <c r="AB588" i="3"/>
  <c r="U588" i="3" s="1"/>
  <c r="V588" i="3" s="1"/>
  <c r="W588" i="3" s="1"/>
  <c r="X588" i="3" s="1"/>
  <c r="AB600" i="3"/>
  <c r="U600" i="3" s="1"/>
  <c r="V600" i="3" s="1"/>
  <c r="W600" i="3" s="1"/>
  <c r="X600" i="3" s="1"/>
  <c r="AB632" i="3"/>
  <c r="U632" i="3" s="1"/>
  <c r="V632" i="3" s="1"/>
  <c r="W632" i="3" s="1"/>
  <c r="X632" i="3" s="1"/>
  <c r="AB624" i="3"/>
  <c r="U624" i="3" s="1"/>
  <c r="V624" i="3" s="1"/>
  <c r="W624" i="3" s="1"/>
  <c r="X624" i="3" s="1"/>
  <c r="AB580" i="3"/>
  <c r="U580" i="3" s="1"/>
  <c r="V580" i="3" s="1"/>
  <c r="W580" i="3" s="1"/>
  <c r="X580" i="3" s="1"/>
  <c r="AB616" i="3"/>
  <c r="U616" i="3" s="1"/>
  <c r="V616" i="3" s="1"/>
  <c r="W616" i="3" s="1"/>
  <c r="X616" i="3" s="1"/>
  <c r="AB584" i="3"/>
  <c r="U584" i="3" s="1"/>
  <c r="V584" i="3" s="1"/>
  <c r="W584" i="3" s="1"/>
  <c r="X584" i="3" s="1"/>
  <c r="AB639" i="3"/>
  <c r="U639" i="3" s="1"/>
  <c r="V639" i="3" s="1"/>
  <c r="W639" i="3" s="1"/>
  <c r="X639" i="3" s="1"/>
  <c r="AB725" i="3"/>
  <c r="V725" i="3" s="1"/>
  <c r="W725" i="3" s="1"/>
  <c r="X725" i="3" s="1"/>
  <c r="AB655" i="3"/>
  <c r="U655" i="3" s="1"/>
  <c r="V655" i="3" s="1"/>
  <c r="W655" i="3" s="1"/>
  <c r="X655" i="3" s="1"/>
  <c r="AB687" i="3"/>
  <c r="V687" i="3" s="1"/>
  <c r="W687" i="3" s="1"/>
  <c r="X687" i="3" s="1"/>
  <c r="AB739" i="3"/>
  <c r="U739" i="3" s="1"/>
  <c r="V739" i="3" s="1"/>
  <c r="W739" i="3" s="1"/>
  <c r="X739" i="3" s="1"/>
  <c r="AB664" i="3"/>
  <c r="U664" i="3" s="1"/>
  <c r="V664" i="3" s="1"/>
  <c r="W664" i="3" s="1"/>
  <c r="X664" i="3" s="1"/>
  <c r="AB836" i="3"/>
  <c r="U836" i="3" s="1"/>
  <c r="V836" i="3" s="1"/>
  <c r="W836" i="3" s="1"/>
  <c r="X836" i="3" s="1"/>
  <c r="AB891" i="3"/>
  <c r="U891" i="3" s="1"/>
  <c r="V891" i="3" s="1"/>
  <c r="W891" i="3" s="1"/>
  <c r="X891" i="3" s="1"/>
  <c r="AB886" i="3"/>
  <c r="U886" i="3" s="1"/>
  <c r="V886" i="3" s="1"/>
  <c r="W886" i="3" s="1"/>
  <c r="X886" i="3" s="1"/>
  <c r="AB826" i="3"/>
  <c r="U826" i="3" s="1"/>
  <c r="V826" i="3" s="1"/>
  <c r="W826" i="3" s="1"/>
  <c r="X826" i="3" s="1"/>
  <c r="AB853" i="3"/>
  <c r="U853" i="3" s="1"/>
  <c r="V853" i="3" s="1"/>
  <c r="W853" i="3" s="1"/>
  <c r="X853" i="3" s="1"/>
  <c r="AB895" i="3"/>
  <c r="U895" i="3" s="1"/>
  <c r="V895" i="3" s="1"/>
  <c r="W895" i="3" s="1"/>
  <c r="X895" i="3" s="1"/>
  <c r="U34" i="2"/>
  <c r="V34" i="2" s="1"/>
  <c r="W34" i="2" s="1"/>
  <c r="X34" i="2" s="1"/>
  <c r="AB35" i="2"/>
  <c r="U35" i="2" s="1"/>
  <c r="V35" i="2" s="1"/>
  <c r="W35" i="2" s="1"/>
  <c r="X35" i="2" s="1"/>
  <c r="U44" i="1"/>
  <c r="V44" i="1" s="1"/>
  <c r="W44" i="1" s="1"/>
  <c r="X44" i="1" s="1"/>
  <c r="X13" i="1" s="1"/>
  <c r="U46" i="1"/>
  <c r="V46" i="1" s="1"/>
  <c r="W46" i="1" s="1"/>
  <c r="X46" i="1" s="1"/>
  <c r="U45" i="1"/>
  <c r="V45" i="1" s="1"/>
  <c r="W45" i="1" s="1"/>
  <c r="X45" i="1" s="1"/>
  <c r="U47" i="1"/>
  <c r="V47" i="1" s="1"/>
  <c r="W47" i="1" s="1"/>
  <c r="X47" i="1" s="1"/>
  <c r="AB82" i="6"/>
  <c r="AB84" i="6"/>
  <c r="AB21" i="6"/>
  <c r="AB61" i="6"/>
  <c r="AB64" i="6"/>
  <c r="AB75" i="6"/>
  <c r="AB79" i="6"/>
  <c r="AB95" i="6"/>
  <c r="AB14" i="6"/>
  <c r="AB16" i="6"/>
  <c r="AB18" i="6"/>
  <c r="AB68" i="6"/>
  <c r="AB20" i="6"/>
  <c r="AB22" i="6"/>
  <c r="AB70" i="6"/>
  <c r="AB72" i="6"/>
  <c r="AB83" i="6"/>
  <c r="AB15" i="7"/>
  <c r="AB22" i="10"/>
  <c r="AB24" i="10"/>
  <c r="AB26" i="10"/>
  <c r="AB49" i="10"/>
  <c r="AB15" i="10"/>
  <c r="AB17" i="10"/>
  <c r="AB44" i="10"/>
  <c r="AB46" i="10"/>
  <c r="AB31" i="10"/>
  <c r="AB54" i="10"/>
  <c r="AB21" i="10"/>
  <c r="AB23" i="10"/>
  <c r="AB34" i="10"/>
  <c r="U57" i="12"/>
  <c r="V57" i="12" s="1"/>
  <c r="W57" i="12" s="1"/>
  <c r="X57" i="12" s="1"/>
  <c r="U67" i="12"/>
  <c r="V67" i="12" s="1"/>
  <c r="W67" i="12" s="1"/>
  <c r="X67" i="12" s="1"/>
  <c r="U59" i="12"/>
  <c r="V59" i="12" s="1"/>
  <c r="W59" i="12" s="1"/>
  <c r="X59" i="12" s="1"/>
  <c r="U55" i="12"/>
  <c r="V55" i="12" s="1"/>
  <c r="W55" i="12" s="1"/>
  <c r="X55" i="12" s="1"/>
  <c r="U39" i="12"/>
  <c r="V39" i="12" s="1"/>
  <c r="W39" i="12" s="1"/>
  <c r="X39" i="12" s="1"/>
  <c r="V41" i="12"/>
  <c r="W41" i="12" s="1"/>
  <c r="X41" i="12" s="1"/>
  <c r="U69" i="12"/>
  <c r="V69" i="12" s="1"/>
  <c r="W69" i="12" s="1"/>
  <c r="X69" i="12" s="1"/>
  <c r="U28" i="12"/>
  <c r="V28" i="12" s="1"/>
  <c r="W28" i="12" s="1"/>
  <c r="X28" i="12" s="1"/>
  <c r="U45" i="12"/>
  <c r="V45" i="12" s="1"/>
  <c r="W45" i="12" s="1"/>
  <c r="X45" i="12" s="1"/>
  <c r="U34" i="12"/>
  <c r="V34" i="12" s="1"/>
  <c r="W34" i="12" s="1"/>
  <c r="X34" i="12" s="1"/>
  <c r="AB50" i="12"/>
  <c r="U50" i="12" s="1"/>
  <c r="V50" i="12" s="1"/>
  <c r="W50" i="12" s="1"/>
  <c r="X50" i="12" s="1"/>
  <c r="AB66" i="12"/>
  <c r="U66" i="12" s="1"/>
  <c r="V66" i="12" s="1"/>
  <c r="W66" i="12" s="1"/>
  <c r="X66" i="12" s="1"/>
  <c r="U36" i="12"/>
  <c r="V36" i="12" s="1"/>
  <c r="W36" i="12" s="1"/>
  <c r="X36" i="12" s="1"/>
  <c r="U54" i="12"/>
  <c r="V54" i="12" s="1"/>
  <c r="W54" i="12" s="1"/>
  <c r="X54" i="12" s="1"/>
  <c r="AB38" i="12"/>
  <c r="U38" i="12" s="1"/>
  <c r="V38" i="12" s="1"/>
  <c r="W38" i="12" s="1"/>
  <c r="X38" i="12" s="1"/>
  <c r="AB31" i="12"/>
  <c r="U31" i="12" s="1"/>
  <c r="V31" i="12" s="1"/>
  <c r="W31" i="12" s="1"/>
  <c r="X31" i="12" s="1"/>
  <c r="AB49" i="12"/>
  <c r="U49" i="12" s="1"/>
  <c r="V49" i="12" s="1"/>
  <c r="W49" i="12" s="1"/>
  <c r="X49" i="12" s="1"/>
  <c r="AB63" i="12"/>
  <c r="U63" i="12" s="1"/>
  <c r="V63" i="12" s="1"/>
  <c r="W63" i="12" s="1"/>
  <c r="X63" i="12" s="1"/>
  <c r="AB65" i="12"/>
  <c r="U65" i="12" s="1"/>
  <c r="V65" i="12" s="1"/>
  <c r="W65" i="12" s="1"/>
  <c r="X65" i="12" s="1"/>
  <c r="AB24" i="12"/>
  <c r="U24" i="12" s="1"/>
  <c r="V24" i="12" s="1"/>
  <c r="W24" i="12" s="1"/>
  <c r="X24" i="12" s="1"/>
  <c r="AB40" i="12"/>
  <c r="U40" i="12" s="1"/>
  <c r="V40" i="12" s="1"/>
  <c r="W40" i="12" s="1"/>
  <c r="X40" i="12" s="1"/>
  <c r="AB58" i="12"/>
  <c r="U58" i="12" s="1"/>
  <c r="V58" i="12" s="1"/>
  <c r="W58" i="12" s="1"/>
  <c r="X58" i="12" s="1"/>
  <c r="U39" i="13"/>
  <c r="V39" i="13" s="1"/>
  <c r="W39" i="13" s="1"/>
  <c r="X39" i="13" s="1"/>
  <c r="AB29" i="13"/>
  <c r="U29" i="13" s="1"/>
  <c r="V29" i="13" s="1"/>
  <c r="W29" i="13" s="1"/>
  <c r="X29" i="13" s="1"/>
  <c r="AB31" i="13"/>
  <c r="U31" i="13" s="1"/>
  <c r="V31" i="13" s="1"/>
  <c r="W31" i="13" s="1"/>
  <c r="X31" i="13" s="1"/>
  <c r="AB18" i="13"/>
  <c r="U18" i="13" s="1"/>
  <c r="V18" i="13" s="1"/>
  <c r="W18" i="13" s="1"/>
  <c r="X18" i="13" s="1"/>
  <c r="AB22" i="13"/>
  <c r="U22" i="13" s="1"/>
  <c r="V22" i="13" s="1"/>
  <c r="W22" i="13" s="1"/>
  <c r="X22" i="13" s="1"/>
  <c r="AB53" i="13"/>
  <c r="U53" i="13" s="1"/>
  <c r="V53" i="13" s="1"/>
  <c r="W53" i="13" s="1"/>
  <c r="X53" i="13" s="1"/>
  <c r="U47" i="13"/>
  <c r="V47" i="13" s="1"/>
  <c r="W47" i="13" s="1"/>
  <c r="X47" i="13" s="1"/>
  <c r="AB15" i="13"/>
  <c r="U15" i="13" s="1"/>
  <c r="V15" i="13" s="1"/>
  <c r="W15" i="13" s="1"/>
  <c r="X15" i="13" s="1"/>
  <c r="AB28" i="13"/>
  <c r="U28" i="13" s="1"/>
  <c r="V28" i="13" s="1"/>
  <c r="W28" i="13" s="1"/>
  <c r="X28" i="13" s="1"/>
  <c r="AB30" i="13"/>
  <c r="U30" i="13" s="1"/>
  <c r="V30" i="13" s="1"/>
  <c r="W30" i="13" s="1"/>
  <c r="X30" i="13" s="1"/>
  <c r="AB17" i="13"/>
  <c r="U17" i="13" s="1"/>
  <c r="V17" i="13" s="1"/>
  <c r="W17" i="13" s="1"/>
  <c r="X17" i="13" s="1"/>
  <c r="AB21" i="13"/>
  <c r="U21" i="13" s="1"/>
  <c r="V21" i="13" s="1"/>
  <c r="W21" i="13" s="1"/>
  <c r="X21" i="13" s="1"/>
  <c r="AB23" i="13"/>
  <c r="U23" i="13" s="1"/>
  <c r="V23" i="13" s="1"/>
  <c r="W23" i="13" s="1"/>
  <c r="X23" i="13" s="1"/>
  <c r="U42" i="13"/>
  <c r="V42" i="13" s="1"/>
  <c r="W42" i="13" s="1"/>
  <c r="X42" i="13" s="1"/>
  <c r="U44" i="14"/>
  <c r="V44" i="14" s="1"/>
  <c r="W44" i="14" s="1"/>
  <c r="X44" i="14" s="1"/>
  <c r="U45" i="14"/>
  <c r="V45" i="14" s="1"/>
  <c r="W45" i="14" s="1"/>
  <c r="X45" i="14" s="1"/>
  <c r="U29" i="14"/>
  <c r="V29" i="14" s="1"/>
  <c r="W29" i="14" s="1"/>
  <c r="X29" i="14" s="1"/>
  <c r="U37" i="14"/>
  <c r="V37" i="14" s="1"/>
  <c r="W37" i="14" s="1"/>
  <c r="X37" i="14" s="1"/>
  <c r="AB32" i="14"/>
  <c r="U32" i="14" s="1"/>
  <c r="V32" i="14" s="1"/>
  <c r="W32" i="14" s="1"/>
  <c r="X32" i="14" s="1"/>
  <c r="AB34" i="14"/>
  <c r="U34" i="14" s="1"/>
  <c r="V34" i="14" s="1"/>
  <c r="W34" i="14" s="1"/>
  <c r="X34" i="14" s="1"/>
  <c r="AB39" i="14"/>
  <c r="U39" i="14" s="1"/>
  <c r="V39" i="14" s="1"/>
  <c r="W39" i="14" s="1"/>
  <c r="X39" i="14" s="1"/>
  <c r="AB25" i="14"/>
  <c r="U25" i="14" s="1"/>
  <c r="V25" i="14" s="1"/>
  <c r="W25" i="14" s="1"/>
  <c r="X25" i="14" s="1"/>
  <c r="U38" i="14"/>
  <c r="V38" i="14" s="1"/>
  <c r="W38" i="14" s="1"/>
  <c r="X38" i="14" s="1"/>
  <c r="AB20" i="14"/>
  <c r="U20" i="14" s="1"/>
  <c r="V20" i="14" s="1"/>
  <c r="W20" i="14" s="1"/>
  <c r="X20" i="14" s="1"/>
  <c r="AB33" i="14"/>
  <c r="U33" i="14" s="1"/>
  <c r="V33" i="14" s="1"/>
  <c r="W33" i="14" s="1"/>
  <c r="X33" i="14" s="1"/>
  <c r="AB26" i="14"/>
  <c r="U26" i="14" s="1"/>
  <c r="V26" i="14" s="1"/>
  <c r="W26" i="14" s="1"/>
  <c r="X26" i="14" s="1"/>
  <c r="AB28" i="14"/>
  <c r="U28" i="14" s="1"/>
  <c r="V28" i="14" s="1"/>
  <c r="W28" i="14" s="1"/>
  <c r="X28" i="14" s="1"/>
  <c r="U30" i="14"/>
  <c r="V30" i="14" s="1"/>
  <c r="W30" i="14" s="1"/>
  <c r="X30" i="14" s="1"/>
  <c r="U41" i="14"/>
  <c r="V41" i="14" s="1"/>
  <c r="W41" i="14" s="1"/>
  <c r="X41" i="14" s="1"/>
  <c r="U31" i="14"/>
  <c r="V31" i="14" s="1"/>
  <c r="W31" i="14" s="1"/>
  <c r="X31" i="14" s="1"/>
  <c r="AB131" i="17"/>
  <c r="U131" i="17" s="1"/>
  <c r="V131" i="17" s="1"/>
  <c r="W131" i="17" s="1"/>
  <c r="X131" i="17" s="1"/>
  <c r="AB111" i="17"/>
  <c r="U111" i="17" s="1"/>
  <c r="V111" i="17" s="1"/>
  <c r="W111" i="17" s="1"/>
  <c r="X111" i="17" s="1"/>
  <c r="AB21" i="17"/>
  <c r="U21" i="17" s="1"/>
  <c r="V21" i="17" s="1"/>
  <c r="W21" i="17" s="1"/>
  <c r="X21" i="17" s="1"/>
  <c r="AB25" i="17"/>
  <c r="U25" i="17" s="1"/>
  <c r="V25" i="17" s="1"/>
  <c r="W25" i="17" s="1"/>
  <c r="X25" i="17" s="1"/>
  <c r="AB91" i="17"/>
  <c r="U91" i="17" s="1"/>
  <c r="V91" i="17" s="1"/>
  <c r="W91" i="17" s="1"/>
  <c r="X91" i="17" s="1"/>
  <c r="AB24" i="17"/>
  <c r="U24" i="17" s="1"/>
  <c r="V24" i="17" s="1"/>
  <c r="W24" i="17" s="1"/>
  <c r="X24" i="17" s="1"/>
  <c r="AB37" i="18"/>
  <c r="U37" i="18" s="1"/>
  <c r="V37" i="18" s="1"/>
  <c r="W37" i="18" s="1"/>
  <c r="X37" i="18" s="1"/>
  <c r="AB66" i="18"/>
  <c r="U66" i="18" s="1"/>
  <c r="V66" i="18" s="1"/>
  <c r="W66" i="18" s="1"/>
  <c r="X66" i="18" s="1"/>
  <c r="AB27" i="18"/>
  <c r="U27" i="18" s="1"/>
  <c r="V27" i="18" s="1"/>
  <c r="W27" i="18" s="1"/>
  <c r="X27" i="18" s="1"/>
  <c r="AB31" i="18"/>
  <c r="U31" i="18" s="1"/>
  <c r="V31" i="18" s="1"/>
  <c r="W31" i="18" s="1"/>
  <c r="X31" i="18" s="1"/>
  <c r="AB56" i="18"/>
  <c r="U56" i="18" s="1"/>
  <c r="V56" i="18" s="1"/>
  <c r="W56" i="18" s="1"/>
  <c r="X56" i="18" s="1"/>
  <c r="U58" i="18"/>
  <c r="V58" i="18" s="1"/>
  <c r="W58" i="18" s="1"/>
  <c r="X58" i="18" s="1"/>
  <c r="AB64" i="18"/>
  <c r="U64" i="18" s="1"/>
  <c r="V64" i="18" s="1"/>
  <c r="W64" i="18" s="1"/>
  <c r="X64" i="18" s="1"/>
  <c r="U40" i="18"/>
  <c r="V40" i="18" s="1"/>
  <c r="W40" i="18" s="1"/>
  <c r="X40" i="18" s="1"/>
  <c r="U25" i="18"/>
  <c r="V25" i="18" s="1"/>
  <c r="W25" i="18" s="1"/>
  <c r="X25" i="18" s="1"/>
  <c r="U63" i="18"/>
  <c r="V63" i="18" s="1"/>
  <c r="W63" i="18" s="1"/>
  <c r="X63" i="18" s="1"/>
  <c r="U39" i="18"/>
  <c r="V39" i="18" s="1"/>
  <c r="W39" i="18" s="1"/>
  <c r="X39" i="18" s="1"/>
  <c r="U19" i="18"/>
  <c r="V19" i="18" s="1"/>
  <c r="W19" i="18" s="1"/>
  <c r="X19" i="18" s="1"/>
  <c r="X13" i="15" l="1"/>
  <c r="D18" i="20" s="1"/>
  <c r="X12" i="2"/>
  <c r="D5" i="20" s="1"/>
  <c r="X12" i="17"/>
  <c r="D20" i="20" s="1"/>
  <c r="X12" i="18"/>
  <c r="D21" i="20" s="1"/>
  <c r="X12" i="12"/>
  <c r="D15" i="20" s="1"/>
  <c r="X12" i="13"/>
  <c r="D16" i="20" s="1"/>
  <c r="X12" i="14"/>
  <c r="D17" i="20" s="1"/>
  <c r="X11" i="3"/>
  <c r="D6" i="20" s="1"/>
  <c r="D7" i="20"/>
  <c r="X13" i="5"/>
  <c r="D8" i="20" s="1"/>
  <c r="D4" i="20"/>
  <c r="D3" i="20" l="1"/>
</calcChain>
</file>

<file path=xl/sharedStrings.xml><?xml version="1.0" encoding="utf-8"?>
<sst xmlns="http://schemas.openxmlformats.org/spreadsheetml/2006/main" count="8685" uniqueCount="3620">
  <si>
    <t xml:space="preserve">KALKULACE  </t>
  </si>
  <si>
    <t>Stavba:   Výstavba mateřské školy v ulici Bajkalská, k.ú. Vršovice,  p.č. 1536/4,1537/7,1538/1,1538/4, 1538/8, Praha 10 - 2.část</t>
  </si>
  <si>
    <t>Objekt:   Příprava území</t>
  </si>
  <si>
    <t xml:space="preserve">Část:   </t>
  </si>
  <si>
    <t>Objednatel:   ÚMČ Praha 10, Vršovická 68, Praha 10, 101 38</t>
  </si>
  <si>
    <t>Zhotovitel:   GEOSAN + VISTORIA – MŠ Bajkalská - vedoucí společník</t>
  </si>
  <si>
    <t xml:space="preserve">Zpracoval:    </t>
  </si>
  <si>
    <t xml:space="preserve">Místo:    </t>
  </si>
  <si>
    <t>MJ</t>
  </si>
  <si>
    <t>Norma</t>
  </si>
  <si>
    <t>Cena celkem</t>
  </si>
  <si>
    <t>Materiál celkem</t>
  </si>
  <si>
    <t>Mzdy celkem</t>
  </si>
  <si>
    <t>Stroje celkem</t>
  </si>
  <si>
    <t>Tarify celkem</t>
  </si>
  <si>
    <t>Odvody celkem</t>
  </si>
  <si>
    <t>Režie celkem</t>
  </si>
  <si>
    <t>Zisk celkem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</si>
  <si>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</si>
  <si>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</si>
  <si>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</si>
  <si>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</si>
  <si>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</si>
  <si>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</si>
  <si>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</si>
  <si>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</si>
  <si>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</si>
  <si>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</si>
  <si>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</si>
  <si>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</si>
  <si>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</si>
  <si>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</si>
  <si>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</si>
  <si>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HSV</t>
  </si>
  <si>
    <t xml:space="preserve">Práce a dodávky HSV   </t>
  </si>
  <si>
    <t xml:space="preserve">Zemní práce   </t>
  </si>
  <si>
    <t>111211201</t>
  </si>
  <si>
    <t xml:space="preserve">Odstranění křovin a stromů průměru kmene do 100 mm i s kořeny sklonu terénu přes 1:5 ručně   </t>
  </si>
  <si>
    <t>m2</t>
  </si>
  <si>
    <t>112101101</t>
  </si>
  <si>
    <t xml:space="preserve">Odstranění stromů listnatých průměru kmene do 300 mm   </t>
  </si>
  <si>
    <t>kus</t>
  </si>
  <si>
    <t>112101121</t>
  </si>
  <si>
    <t xml:space="preserve">Odstranění stromů jehličnatých s odřezáním kmene a s odvětvením, průměru kmene přes 100 do 300 mm se složením na hromady do 50 m nebo s naložením   </t>
  </si>
  <si>
    <t>ks</t>
  </si>
  <si>
    <t>112101122</t>
  </si>
  <si>
    <t xml:space="preserve">Odstranění stromů jehličnatých s odřezáním kmene a s odvětvením, průměru kmene přes 300 do 400 mm se složením na hromady do 50 m nebo s naložením   </t>
  </si>
  <si>
    <t>112201111</t>
  </si>
  <si>
    <t xml:space="preserve">Odstranění pařezů průměru do 200 mm v rovině a svahu 1:5 s odklizením do 20 m nebo naložením a zasypáním jámy   </t>
  </si>
  <si>
    <t>112201112</t>
  </si>
  <si>
    <t xml:space="preserve">Odstranění pařezů průměru do 300 mm v rovině a svahu 1:5 s odklizením do 20 m nebo naložením a zasypáním jámy   </t>
  </si>
  <si>
    <t>112201113</t>
  </si>
  <si>
    <t xml:space="preserve">Odstranění pařezů průměru do 400 mm v rovině a svahu 1:5 s odklizením do 20 m nebo naložením a zasypáním jámy   </t>
  </si>
  <si>
    <t>112201114</t>
  </si>
  <si>
    <t xml:space="preserve">Odstranění pařezů průměru do 500 mm v rovině a svahu 1:5 s odklizením do 20 m nebo naložením a zasypáním jámy   </t>
  </si>
  <si>
    <t>112201115</t>
  </si>
  <si>
    <t xml:space="preserve">Odstranění pařezů průměru do 600 mm v rovině a svahu 1:5 s odklizením do 20 m nebo naložením a zasypáním jámy   </t>
  </si>
  <si>
    <t>112201116</t>
  </si>
  <si>
    <t xml:space="preserve">Odstranění pařezů průměru do 700 mm v rovině a svahu 1:5 s odklizením do 20 m nebo naložením a zasypáním jámy   </t>
  </si>
  <si>
    <t>112201117</t>
  </si>
  <si>
    <t xml:space="preserve">Odstranění pařezů průměru do 900 mm v rovině a svahu 1:5 s odklizením do 20 m nebo naložením a zasypáním jámy   </t>
  </si>
  <si>
    <t>121151123</t>
  </si>
  <si>
    <t xml:space="preserve">Sejmutí ornice plochy přes 500 m2 tl vrstvy do 200 mm strojně   </t>
  </si>
  <si>
    <t>162201405</t>
  </si>
  <si>
    <t xml:space="preserve">Vodorovné přemístění větví stromů jehličnatých do 1 km D kmene do 300 mm   </t>
  </si>
  <si>
    <t>162201406</t>
  </si>
  <si>
    <t xml:space="preserve">Vodorovné přemístění větví stromů jehličnatých do 1 km D kmene do 500 mm   </t>
  </si>
  <si>
    <t>162201422</t>
  </si>
  <si>
    <t xml:space="preserve">Vodorovné přemístění pařezů do 1 km D do 500 mm   </t>
  </si>
  <si>
    <t>162201423</t>
  </si>
  <si>
    <t xml:space="preserve">Vodorovné přemístění pařezů do 1 km D do 700 mm   </t>
  </si>
  <si>
    <t>162201401</t>
  </si>
  <si>
    <t xml:space="preserve">Vodorovné přemístění větví stromů listnatých do 1 km D kmene do 300 mm   </t>
  </si>
  <si>
    <t>162201421</t>
  </si>
  <si>
    <t xml:space="preserve">Vodorovné přemístění pařezů do 1 km D do 300 mm   </t>
  </si>
  <si>
    <t>162201424</t>
  </si>
  <si>
    <t xml:space="preserve">Vodorovné přemístění pařezů do 1 km D do 900 mm   </t>
  </si>
  <si>
    <t>162301501</t>
  </si>
  <si>
    <t xml:space="preserve">Vodorovné přemístění křovin do 5 km D kmene do 100 mm   </t>
  </si>
  <si>
    <t>162301931</t>
  </si>
  <si>
    <t xml:space="preserve">Příplatek k vodorovnému přemístění větví stromů listnatých D kmene do 300 mm ZKD 1 km   </t>
  </si>
  <si>
    <t>162301941</t>
  </si>
  <si>
    <t xml:space="preserve">Příplatek k vodorovnému přemístění větví stromů jehličnatých D kmene do 300 mm ZKD 1 km   </t>
  </si>
  <si>
    <t>162301942</t>
  </si>
  <si>
    <t xml:space="preserve">Příplatek k vodorovnému přemístění větví stromů jehličnatých D kmene do 500 mm ZKD 1 km   </t>
  </si>
  <si>
    <t>162301971</t>
  </si>
  <si>
    <t xml:space="preserve">Příplatek k vodorovnému přemístění pařezů D 300 mm ZKD 1 km   </t>
  </si>
  <si>
    <t>162301972</t>
  </si>
  <si>
    <t xml:space="preserve">Příplatek k vodorovnému přemístění pařezů D 500 mm ZKD 1 km   </t>
  </si>
  <si>
    <t>162301973</t>
  </si>
  <si>
    <t xml:space="preserve">Příplatek k vodorovnému přemístění pařezů D 700 mm ZKD 1 km   </t>
  </si>
  <si>
    <t>162301974</t>
  </si>
  <si>
    <t xml:space="preserve">Příplatek k vodorovnému přemístění pařezů D 900 mm ZKD 1 km   </t>
  </si>
  <si>
    <t>171201201</t>
  </si>
  <si>
    <t xml:space="preserve">Uložení sypaniny (ornice) na meziskládku   </t>
  </si>
  <si>
    <t>m3</t>
  </si>
  <si>
    <t>184813212</t>
  </si>
  <si>
    <t xml:space="preserve">Ochranné oplocení kořenové zóny stromu v rovině nebo na svahu do 1:5, výšky do 2000 mm   </t>
  </si>
  <si>
    <t>m</t>
  </si>
  <si>
    <t>15611620</t>
  </si>
  <si>
    <t xml:space="preserve">drát vázací černý D 2mm   </t>
  </si>
  <si>
    <t>kg</t>
  </si>
  <si>
    <t>31412792</t>
  </si>
  <si>
    <t xml:space="preserve">hřebík stavební hlava zápustná mřížkovaná 2,8x70mm   </t>
  </si>
  <si>
    <t>60511120</t>
  </si>
  <si>
    <t xml:space="preserve">řezivo stavební prkna prismovaná středová tl 25(32)mm dl 2-5m   </t>
  </si>
  <si>
    <t>60512135</t>
  </si>
  <si>
    <t xml:space="preserve">hranol stavební řezivo průřezu do 288cm2 do dl 6m   </t>
  </si>
  <si>
    <t>184813252</t>
  </si>
  <si>
    <t xml:space="preserve">Odstranění ochranného oplocení kořenové zóny stromu v rovině nebo na svahu do 1:5, výšky do 2000 mm   </t>
  </si>
  <si>
    <t>R-položka</t>
  </si>
  <si>
    <t xml:space="preserve">Vodorovné přemístní pařezů o prům. pařezu větší než 900 mm na vzdálenost do 5000m s naložením, složením a dopravou   </t>
  </si>
  <si>
    <t>R-položka.1</t>
  </si>
  <si>
    <t xml:space="preserve">Cena za uložení odpadu - větve   </t>
  </si>
  <si>
    <t>t</t>
  </si>
  <si>
    <t>R-položka.2</t>
  </si>
  <si>
    <t xml:space="preserve">Cena za uložení odpadu - pařezy, kořeny   </t>
  </si>
  <si>
    <t>R-položka.3</t>
  </si>
  <si>
    <t xml:space="preserve">Vyvázání spodních větví, bandážování a řez stromů pro vytvoření průjezdního profilu nebo směrem k překážce, dle aktuálního stavu stromu a možností - stromy č. 56, 78, 106 včetně případného naložení, odvozu, složení a skládkovného do vzdálenosti do 5 km   </t>
  </si>
  <si>
    <t>R-položka.4</t>
  </si>
  <si>
    <t xml:space="preserve">Ochrana kořenové zóny stromů v místě pojezdu techniky - geotextílie, vrstva 150mm hrubého písku, dřevěné fošny nebo betonové panely   </t>
  </si>
  <si>
    <t>R-položka.5</t>
  </si>
  <si>
    <t xml:space="preserve">Odstranění vyvázání spodních větví a bandážování včetně případného naložení, odvozu, složení a skládkovného do vzdálenosti do 5 km   </t>
  </si>
  <si>
    <t>Objekt:   Demolice stávající MŠ</t>
  </si>
  <si>
    <t>113106132</t>
  </si>
  <si>
    <t xml:space="preserve">Rozebrání dlažeb z betonových nebo kamenných dlaždic komunikací pro pěší strojně pl do 50 m2   </t>
  </si>
  <si>
    <t>113106142</t>
  </si>
  <si>
    <t xml:space="preserve">Rozebrání dlažeb z betonových nebo kamenných dlaždic komunikací pro pěší strojně pl přes 50 m2   </t>
  </si>
  <si>
    <t>113107162</t>
  </si>
  <si>
    <t xml:space="preserve">Odstranění podkladu z kameniva drceného tl 200 mm strojně pl přes 50 do 200 m2   </t>
  </si>
  <si>
    <t>113107172</t>
  </si>
  <si>
    <t xml:space="preserve">Odstranění podkladu z betonu prostého do tl 300 mm strojně pl přes 50 do 200 m2   </t>
  </si>
  <si>
    <t>113107183</t>
  </si>
  <si>
    <t xml:space="preserve">Odstranění podkladu živičného tl 150 mm strojně pl přes 50 do 200 m2   </t>
  </si>
  <si>
    <t xml:space="preserve">Trubní vedení   </t>
  </si>
  <si>
    <t>850391811</t>
  </si>
  <si>
    <t xml:space="preserve">Bourání stávajícího potrubí z trub litinových DN přes 250 do 400   </t>
  </si>
  <si>
    <t>8503919R1</t>
  </si>
  <si>
    <t xml:space="preserve">Zakončení horkovodu na řadu teplovodu   </t>
  </si>
  <si>
    <t>kpl</t>
  </si>
  <si>
    <t>8572619R1</t>
  </si>
  <si>
    <t xml:space="preserve">Zaslepení přípojky vody (popř. ukončení armaturou - uzávěrem)   </t>
  </si>
  <si>
    <t>8572619R2</t>
  </si>
  <si>
    <t xml:space="preserve">Zaslepení přípojky kanalizace (popř. ukončení armaturou - uzávěrem)   </t>
  </si>
  <si>
    <t xml:space="preserve">Ostatní konstrukce a práce, bourání   </t>
  </si>
  <si>
    <t>9361790R1</t>
  </si>
  <si>
    <t xml:space="preserve">Demontáž herních prvků, odvoz a likvidace   </t>
  </si>
  <si>
    <t>961055111</t>
  </si>
  <si>
    <t xml:space="preserve">Bourání základů ze ŽB   </t>
  </si>
  <si>
    <t>966071711</t>
  </si>
  <si>
    <t xml:space="preserve">Bourání sloupků a vzpěr plotových ocelových do 2,5 m zabetonovaných   </t>
  </si>
  <si>
    <t>966071822</t>
  </si>
  <si>
    <t xml:space="preserve">Rozebrání oplocení z drátěného pletiva se čtvercovými oky výšky do 2,0 m   </t>
  </si>
  <si>
    <t>969031111</t>
  </si>
  <si>
    <t xml:space="preserve">Vybourání vnitřního ocelového potrubí do DN 50   </t>
  </si>
  <si>
    <t>969011113</t>
  </si>
  <si>
    <t xml:space="preserve">Vybourání vnitřního kameninového potrubí do DN 300   </t>
  </si>
  <si>
    <t>98101111R</t>
  </si>
  <si>
    <t xml:space="preserve">Demolice budov dřevěných ostatních oboustranně obitých nebo omítnutých postupným rozebíráním s místně doplněným zdivem a kamennou podezdívkou   </t>
  </si>
  <si>
    <t>981011415</t>
  </si>
  <si>
    <t xml:space="preserve">Demolice budov zděných na MC nebo z betonu podíl konstrukcí do 30 % postupným rozebíráním   </t>
  </si>
  <si>
    <t>981511114</t>
  </si>
  <si>
    <t xml:space="preserve">Demolice konstrukcí objektů z betonu železového postupným rozebíráním   </t>
  </si>
  <si>
    <t>21711010</t>
  </si>
  <si>
    <t xml:space="preserve">kyslík stlačený technický   </t>
  </si>
  <si>
    <t>21711220</t>
  </si>
  <si>
    <t xml:space="preserve">acetylén čistý   </t>
  </si>
  <si>
    <t>981511116</t>
  </si>
  <si>
    <t xml:space="preserve">Demolice konstrukcí objektů z betonu prostého postupným rozebíráním   </t>
  </si>
  <si>
    <t>989</t>
  </si>
  <si>
    <t xml:space="preserve">Práce spojené s bouráním konstrukcí obsahující azbest   </t>
  </si>
  <si>
    <t>98911</t>
  </si>
  <si>
    <t xml:space="preserve">Zpracování hlášení prací z azbestem dle paltné legislativy   </t>
  </si>
  <si>
    <t>Kč</t>
  </si>
  <si>
    <t>98912</t>
  </si>
  <si>
    <t xml:space="preserve">Lešení a zakrytí - vybudování konstrolního pásma   </t>
  </si>
  <si>
    <t>98913</t>
  </si>
  <si>
    <t xml:space="preserve">Vytvoření čisté a špinavé šatny a vybudování materiálových propustí   </t>
  </si>
  <si>
    <t>98914</t>
  </si>
  <si>
    <t xml:space="preserve">Penetrace a sanace azbestových materiálů - ankapsulační postřik   </t>
  </si>
  <si>
    <t>98915</t>
  </si>
  <si>
    <t xml:space="preserve">Demontáž a zabalení azbestových matariálů   </t>
  </si>
  <si>
    <t>98916</t>
  </si>
  <si>
    <t xml:space="preserve">Sanace (vysátí prachu) a dekontaminace prostoru   </t>
  </si>
  <si>
    <t>98917</t>
  </si>
  <si>
    <t xml:space="preserve">Činnost odsavače   </t>
  </si>
  <si>
    <t>98918</t>
  </si>
  <si>
    <t xml:space="preserve">Kontrolní měření po dobu realizace   </t>
  </si>
  <si>
    <t>98919</t>
  </si>
  <si>
    <t xml:space="preserve">Výstupní měření akreditovanou laboratoří prokazující likvidaci azbestového nebezpečí   </t>
  </si>
  <si>
    <t>98920</t>
  </si>
  <si>
    <t xml:space="preserve">Odvoz a skládka azbestového odpadu   </t>
  </si>
  <si>
    <t>98921</t>
  </si>
  <si>
    <t xml:space="preserve">Ochranné pomůcky   </t>
  </si>
  <si>
    <t>98922</t>
  </si>
  <si>
    <t xml:space="preserve">Odvoz a ukládka ostatního odpadu   </t>
  </si>
  <si>
    <t>98923</t>
  </si>
  <si>
    <t xml:space="preserve">Zrušení kontrolovaného pásma   </t>
  </si>
  <si>
    <t>98924</t>
  </si>
  <si>
    <t xml:space="preserve">Závěrečná zpráva   </t>
  </si>
  <si>
    <t>997</t>
  </si>
  <si>
    <t xml:space="preserve">Přesun sutě   </t>
  </si>
  <si>
    <t>997006512</t>
  </si>
  <si>
    <t xml:space="preserve">Vodorovné doprava suti s naložením a složením na skládku do 1 km   </t>
  </si>
  <si>
    <t>08211321</t>
  </si>
  <si>
    <t xml:space="preserve">voda pitná pro ostatní odběratele   </t>
  </si>
  <si>
    <t>997006519</t>
  </si>
  <si>
    <t xml:space="preserve">Příplatek k vodorovnému přemístění suti na skládku ZKD 1 km přes 1 km   </t>
  </si>
  <si>
    <t>997013601</t>
  </si>
  <si>
    <t xml:space="preserve">Poplatek za uložení na skládce (skládkovné) stavebního odpadu betonového kód odpadu 17 01 01   </t>
  </si>
  <si>
    <t>94620002</t>
  </si>
  <si>
    <t xml:space="preserve">poplatek za uložení stavebního odpadu betonového zatříděného kódem 17 01 01   </t>
  </si>
  <si>
    <t>997013602</t>
  </si>
  <si>
    <t xml:space="preserve">Poplatek za uložení na skládce (skládkovné) stavebního odpadu železobetonového kód odpadu 17 01 01   </t>
  </si>
  <si>
    <t>94620130</t>
  </si>
  <si>
    <t xml:space="preserve">poplatek za uložení stavebního odpadu železobetonového zatříděného kódem 17 01 01   </t>
  </si>
  <si>
    <t>997013603</t>
  </si>
  <si>
    <t xml:space="preserve">Poplatek za uložení na skládce (skládkovné) stavebního odpadu cihelného kód odpadu 17 01 02   </t>
  </si>
  <si>
    <t>94620003</t>
  </si>
  <si>
    <t xml:space="preserve">poplatek za uložení stavebního odpadu cihelného zatříděného kódem 17 01 02   </t>
  </si>
  <si>
    <t>997013811</t>
  </si>
  <si>
    <t xml:space="preserve">Poplatek za uložení na skládce (skládkovné) stavebního odpadu dřevěného kód odpadu 170 201   </t>
  </si>
  <si>
    <t>94620170</t>
  </si>
  <si>
    <t xml:space="preserve">poplatek za uložení stavebního odpadu dřevěného zatříděného kódem 17 02 01   </t>
  </si>
  <si>
    <t>997221645</t>
  </si>
  <si>
    <t xml:space="preserve">Poplatek za uložení na skládce (skládkovné) odpadu asfaltového bez dehtu kód odpadu 17 03 02   </t>
  </si>
  <si>
    <t>94620004</t>
  </si>
  <si>
    <t xml:space="preserve">poplatek za uložení stavebního odpadu z asfaltových směsí bez obsahu dehtu zatříděného kódem 17 03 02   </t>
  </si>
  <si>
    <t>997221655</t>
  </si>
  <si>
    <t xml:space="preserve">Poplatek za uložení na skládce (skládkovné) zeminy a kamení kód odpadu 17 05 04   </t>
  </si>
  <si>
    <t>94620001</t>
  </si>
  <si>
    <t xml:space="preserve">poplatek za uložení stavebního odpadu zeminy a kamení  zatříděného kódem 17 05 04   </t>
  </si>
  <si>
    <t>M</t>
  </si>
  <si>
    <t xml:space="preserve">Práce a dodávky M   </t>
  </si>
  <si>
    <t>21-M</t>
  </si>
  <si>
    <t xml:space="preserve">Elektromontáže   </t>
  </si>
  <si>
    <t>21006200R1</t>
  </si>
  <si>
    <t xml:space="preserve">Odpojení silnoproudu ve spolupráci s PRE   </t>
  </si>
  <si>
    <t>23-M</t>
  </si>
  <si>
    <t xml:space="preserve">Montáže potrubí   </t>
  </si>
  <si>
    <t>2302209R1</t>
  </si>
  <si>
    <t xml:space="preserve">Zaslepení plynovodní přípojky (popř. ukončení armaturou - uzávěrem)   </t>
  </si>
  <si>
    <t>Objekt:   Pavilon B</t>
  </si>
  <si>
    <t>Část:   ASŘ</t>
  </si>
  <si>
    <t>132251254</t>
  </si>
  <si>
    <t xml:space="preserve">Hloubení rýh nezapažených š do 2000 mm v hornině třídy těžitelnosti I, skupiny 3 objem do 500 m3 strojně   </t>
  </si>
  <si>
    <t>162751117</t>
  </si>
  <si>
    <t xml:space="preserve">Vodorovné přemístění do 10000 m výkopku/sypaniny z horniny třídy těžitelnosti I, skupiny 1 až 3   </t>
  </si>
  <si>
    <t>162751119</t>
  </si>
  <si>
    <t xml:space="preserve">Příplatek k vodorovnému přemístění výkopku/sypaniny z horniny třídy těžitelnosti I, skupiny 1 až 3 ZKD 1000 m přes 10000 m   </t>
  </si>
  <si>
    <t>171201221</t>
  </si>
  <si>
    <t>171251201</t>
  </si>
  <si>
    <t xml:space="preserve">Uložení sypaniny na skládky nebo meziskládky   </t>
  </si>
  <si>
    <t>174101101</t>
  </si>
  <si>
    <t xml:space="preserve">Zásyp jam, šachet rýh nebo kolem objektů sypaninou se zhutněním   </t>
  </si>
  <si>
    <t>58331200</t>
  </si>
  <si>
    <t xml:space="preserve">štěrkopísek netříděný zásypový   </t>
  </si>
  <si>
    <t xml:space="preserve">Zakládání   </t>
  </si>
  <si>
    <t>271572211</t>
  </si>
  <si>
    <t xml:space="preserve">Podsyp pod základové konstrukce se zhutněním z netříděného štěrkopísku   </t>
  </si>
  <si>
    <t>58337331</t>
  </si>
  <si>
    <t xml:space="preserve">štěrkopísek frakce 0/22   </t>
  </si>
  <si>
    <t>273321611</t>
  </si>
  <si>
    <t xml:space="preserve">Základové desky ze ŽB bez zvýšených nároků na prostředí tř. C 30/37   </t>
  </si>
  <si>
    <t>58933324</t>
  </si>
  <si>
    <t xml:space="preserve">beton C 30/37 X0 kamenivo frakce 0/22   </t>
  </si>
  <si>
    <t>69311201</t>
  </si>
  <si>
    <t xml:space="preserve">geotextilie netkaná separační, ochranná, filtrační, drenážní PES(70%)+PP(30%) 400g/m2   </t>
  </si>
  <si>
    <t>273351121</t>
  </si>
  <si>
    <t xml:space="preserve">Zřízení bednění základových desek   </t>
  </si>
  <si>
    <t>53390011</t>
  </si>
  <si>
    <t xml:space="preserve">bednění rámové základových desek   </t>
  </si>
  <si>
    <t>53390180</t>
  </si>
  <si>
    <t xml:space="preserve">materiál spotřební bednění základové desky   </t>
  </si>
  <si>
    <t>273351122</t>
  </si>
  <si>
    <t xml:space="preserve">Odstranění bednění základových desek   </t>
  </si>
  <si>
    <t>273361821</t>
  </si>
  <si>
    <t xml:space="preserve">Výztuž základových desek betonářskou ocelí 10 505 (R)   </t>
  </si>
  <si>
    <t>13021054</t>
  </si>
  <si>
    <t xml:space="preserve">tyč ocelová ohýbaná žebírková jakost BSt 500S (10 505) výztuž do betonu D 10-16mm   </t>
  </si>
  <si>
    <t>13021058</t>
  </si>
  <si>
    <t xml:space="preserve">tyč ocelová ohýbaná žebírková jakost BSt 500S (10 505) výztuž do betonu D 18-28mm   </t>
  </si>
  <si>
    <t>15611622</t>
  </si>
  <si>
    <t xml:space="preserve">drát vázací černý D 3,15mm   </t>
  </si>
  <si>
    <t>31210016</t>
  </si>
  <si>
    <t xml:space="preserve">elektroda E-B 121 5x450mm   </t>
  </si>
  <si>
    <t>100 kus</t>
  </si>
  <si>
    <t>274313711</t>
  </si>
  <si>
    <t xml:space="preserve">Základové pásy z betonu tř. C 20/25   </t>
  </si>
  <si>
    <t>58932910</t>
  </si>
  <si>
    <t xml:space="preserve">beton C 20/25 X0XC2 kamenivo frakce 0/22   </t>
  </si>
  <si>
    <t>274351121</t>
  </si>
  <si>
    <t xml:space="preserve">Zřízení bednění základových pasů rovného   </t>
  </si>
  <si>
    <t>53390018</t>
  </si>
  <si>
    <t xml:space="preserve">bednění rámové základových pasů   </t>
  </si>
  <si>
    <t>53390181</t>
  </si>
  <si>
    <t xml:space="preserve">materiál spotřební bednění základových patek a pasů   </t>
  </si>
  <si>
    <t>274351122</t>
  </si>
  <si>
    <t xml:space="preserve">Odstranění bednění základových pasů rovného   </t>
  </si>
  <si>
    <t>275321611</t>
  </si>
  <si>
    <t xml:space="preserve">Základové patky ze ŽB bez zvýšených nároků na prostředí tř. C 30/37   </t>
  </si>
  <si>
    <t>275351121</t>
  </si>
  <si>
    <t xml:space="preserve">Zřízení bednění základových patek   </t>
  </si>
  <si>
    <t>53390015</t>
  </si>
  <si>
    <t xml:space="preserve">bednění rámové základových patek   </t>
  </si>
  <si>
    <t>275351122</t>
  </si>
  <si>
    <t xml:space="preserve">Odstranění bednění základových patek   </t>
  </si>
  <si>
    <t>275361821</t>
  </si>
  <si>
    <t xml:space="preserve">Výztuž základových patek betonářskou ocelí 10 505 (R)   </t>
  </si>
  <si>
    <t>279113145</t>
  </si>
  <si>
    <t xml:space="preserve">Základová zeď tl do 400 mm z tvárnic ztraceného bednění včetně výplně z betonu tř. C 20/25   </t>
  </si>
  <si>
    <t>59515001</t>
  </si>
  <si>
    <t xml:space="preserve">tvárnice ztraceného bednění betonová dělená pro zdivo tl 400mm   </t>
  </si>
  <si>
    <t>279321348</t>
  </si>
  <si>
    <t xml:space="preserve">Základová zeď ze ŽB bez zvýšených nároků na prostředí tř. C 30/37 bez výztuže   </t>
  </si>
  <si>
    <t>279351121</t>
  </si>
  <si>
    <t xml:space="preserve">Zřízení oboustranného bednění základových zdí   </t>
  </si>
  <si>
    <t>53390032</t>
  </si>
  <si>
    <t xml:space="preserve">bednění rámové stěn rovné oboustranné   </t>
  </si>
  <si>
    <t>53390184</t>
  </si>
  <si>
    <t xml:space="preserve">materiál spotřební bednění oboustranných stěn   </t>
  </si>
  <si>
    <t>279351122</t>
  </si>
  <si>
    <t xml:space="preserve">Odstranění oboustranného bednění základových zdí   </t>
  </si>
  <si>
    <t>279361821</t>
  </si>
  <si>
    <t xml:space="preserve">Výztuž základových zdí nosných betonářskou ocelí 10 505   </t>
  </si>
  <si>
    <t>13021052</t>
  </si>
  <si>
    <t xml:space="preserve">tyč ocelová ohýbaná žebírková jakost BSt 500S (10 505) výztuž do betonu D 6-8mm   </t>
  </si>
  <si>
    <t>31412858</t>
  </si>
  <si>
    <t xml:space="preserve">hřebík stavební hlava zápustná mřížkovaná 4x100mm   </t>
  </si>
  <si>
    <t xml:space="preserve">Svislé a kompletní konstrukce   </t>
  </si>
  <si>
    <t>311113141</t>
  </si>
  <si>
    <t xml:space="preserve">Nosná zeď tl 150 mm z hladkých tvárnic ztraceného bednění včetně výplně z betonu tř. C 20/25   </t>
  </si>
  <si>
    <t>59515429</t>
  </si>
  <si>
    <t xml:space="preserve">tvárnice ztraceného bednění betonová dělená pro zdivo tl 150mm   </t>
  </si>
  <si>
    <t>311113142</t>
  </si>
  <si>
    <t xml:space="preserve">Nosná zeď tl do 200 mm z hladkých tvárnic ztraceného bednění včetně výplně z betonu tř. 20/25   </t>
  </si>
  <si>
    <t>59515430</t>
  </si>
  <si>
    <t xml:space="preserve">tvárnice ztraceného bednění betonová dělená pro zdivo tl 200mm   </t>
  </si>
  <si>
    <t>311113144</t>
  </si>
  <si>
    <t xml:space="preserve">Nosná zeď tl do 300 mm z hladkých tvárnic ztraceného bednění včetně výplně z betonu tř. C 20/25   </t>
  </si>
  <si>
    <t>59515431</t>
  </si>
  <si>
    <t xml:space="preserve">tvárnice ztraceného bednění betonová dělená pro zdivo tl 300mm   </t>
  </si>
  <si>
    <t>311234011</t>
  </si>
  <si>
    <t xml:space="preserve">Zdivo jednovrstvé z cihel děrovaných přes P10 do P15 na maltu M5 tl 175 mm   </t>
  </si>
  <si>
    <t>58564004</t>
  </si>
  <si>
    <t xml:space="preserve">směs suchá maltová zdicí vápenocementová M5   </t>
  </si>
  <si>
    <t>59612004</t>
  </si>
  <si>
    <t xml:space="preserve">cihelný blok děrovaný přes P10 do P15 pro zdivo tl 175mm   </t>
  </si>
  <si>
    <t>311234021</t>
  </si>
  <si>
    <t xml:space="preserve">Zdivo jednovrstvé z cihel děrovaných do P10 na maltu M5 tl 200 mm   </t>
  </si>
  <si>
    <t>59612005</t>
  </si>
  <si>
    <t xml:space="preserve">cihelný blok děrovaný do P10 pro zdivo tl 200mm   </t>
  </si>
  <si>
    <t>311234061</t>
  </si>
  <si>
    <t xml:space="preserve">Zdivo jednovrstvé z cihel děrovaných přes P10 do P15 na maltu M5 tl 300 mm   </t>
  </si>
  <si>
    <t>59612009</t>
  </si>
  <si>
    <t xml:space="preserve">cihelný blok děrovaný přes P10 do P15 pro zdivo tl 300mm   </t>
  </si>
  <si>
    <t>31123409R</t>
  </si>
  <si>
    <t xml:space="preserve">Zdivo jednovrstvé z cihel děrovaných přes P10 do P15 na maltu M5 tl 365 mm   </t>
  </si>
  <si>
    <t>311361821</t>
  </si>
  <si>
    <t xml:space="preserve">Výztuž nosných zdí betonářskou ocelí 10 505   </t>
  </si>
  <si>
    <t>31210014</t>
  </si>
  <si>
    <t xml:space="preserve">elektroda E-B 121 3,2x450mm   </t>
  </si>
  <si>
    <t>317168013</t>
  </si>
  <si>
    <t xml:space="preserve">Překlad keramický plochý š 115 mm dl 1500 mm   </t>
  </si>
  <si>
    <t>58564005</t>
  </si>
  <si>
    <t xml:space="preserve">směs suchá maltová zdící cementová M10   </t>
  </si>
  <si>
    <t>59640002</t>
  </si>
  <si>
    <t xml:space="preserve">překlad keramický plochý š 115mm dl 1,50m   </t>
  </si>
  <si>
    <t>317168051</t>
  </si>
  <si>
    <t xml:space="preserve">Překlad keramický vysoký v 238 mm dl 1000 mm   </t>
  </si>
  <si>
    <t>15615155</t>
  </si>
  <si>
    <t xml:space="preserve">drát kruhový Pz měkký jakost 11 343 D 1,6mm   </t>
  </si>
  <si>
    <t>59640021</t>
  </si>
  <si>
    <t xml:space="preserve">překlad keramický nosný š 70mm dl 1m   </t>
  </si>
  <si>
    <t>317168052</t>
  </si>
  <si>
    <t xml:space="preserve">Překlad keramický vysoký v 238 mm dl 1250 mm   </t>
  </si>
  <si>
    <t>59640022</t>
  </si>
  <si>
    <t xml:space="preserve">překlad keramický nosný š 70mm dl 1,25m   </t>
  </si>
  <si>
    <t>317168053</t>
  </si>
  <si>
    <t xml:space="preserve">Překlad keramický vysoký v 238 mm dl 1500 mm   </t>
  </si>
  <si>
    <t>59640023</t>
  </si>
  <si>
    <t xml:space="preserve">překlad keramický nosný š 70mm dl 1,50m   </t>
  </si>
  <si>
    <t>317168054</t>
  </si>
  <si>
    <t xml:space="preserve">Překlad keramický vysoký v 238 mm dl 1750 mm   </t>
  </si>
  <si>
    <t>59640024</t>
  </si>
  <si>
    <t xml:space="preserve">překlad keramický nosný š 70mm dl 1,75m   </t>
  </si>
  <si>
    <t>317168055</t>
  </si>
  <si>
    <t xml:space="preserve">Překlad keramický vysoký v 238 mm dl 2000 mm   </t>
  </si>
  <si>
    <t>59640025</t>
  </si>
  <si>
    <t xml:space="preserve">překlad keramický nosný š 70mm dl 2m   </t>
  </si>
  <si>
    <t>317168057</t>
  </si>
  <si>
    <t xml:space="preserve">Překlad keramický vysoký v 238 mm dl 2500 mm   </t>
  </si>
  <si>
    <t>59640027</t>
  </si>
  <si>
    <t xml:space="preserve">překlad keramický nosný š 70mm dl 2,50m   </t>
  </si>
  <si>
    <t>317168058</t>
  </si>
  <si>
    <t xml:space="preserve">Překlad keramický vysoký v 238 mm dl 2750 mm   </t>
  </si>
  <si>
    <t>59640028</t>
  </si>
  <si>
    <t xml:space="preserve">překlad keramický nosný š 70mm dl 2,75m   </t>
  </si>
  <si>
    <t>317168448</t>
  </si>
  <si>
    <t xml:space="preserve">Překlad keramický vysoký spřažený v 238 mm š 300 mm dl 5500 mm   </t>
  </si>
  <si>
    <t>24551824</t>
  </si>
  <si>
    <t xml:space="preserve">prostředek odbedňovací univerzální   </t>
  </si>
  <si>
    <t>litr</t>
  </si>
  <si>
    <t>31412774</t>
  </si>
  <si>
    <t xml:space="preserve">hřebík stavební hlava zápustná mřížkovaná 2,5x63mm   </t>
  </si>
  <si>
    <t>58932908</t>
  </si>
  <si>
    <t xml:space="preserve">beton C 20/25 X0 XC2 kamenivo frakce 0/8   </t>
  </si>
  <si>
    <t>59340803</t>
  </si>
  <si>
    <t xml:space="preserve">překlad keramický nosný s výztuží s třmínky a rozpěrami š 300mm dl 5,50m   </t>
  </si>
  <si>
    <t>317941121</t>
  </si>
  <si>
    <t xml:space="preserve">Osazování ocelových válcovaných nosníků na zdivu I, IE, U, UE nebo L do č 12   </t>
  </si>
  <si>
    <t>58912550</t>
  </si>
  <si>
    <t xml:space="preserve">malta cementová MC15 pojivo CEM II nebo CEM III   </t>
  </si>
  <si>
    <t>13010712</t>
  </si>
  <si>
    <t xml:space="preserve">ocel profilová IPN 100 jakost 11 375   </t>
  </si>
  <si>
    <t>317941123</t>
  </si>
  <si>
    <t xml:space="preserve">Osazování ocelových válcovaných nosníků na zdivu I, IE, U, UE nebo L do č 22   </t>
  </si>
  <si>
    <t>13010914</t>
  </si>
  <si>
    <t xml:space="preserve">ocel profilová UE 140 jakost 11 375   </t>
  </si>
  <si>
    <t>13010746</t>
  </si>
  <si>
    <t xml:space="preserve">ocel profilová IPE 140 jakost 11 375   </t>
  </si>
  <si>
    <t>317941125</t>
  </si>
  <si>
    <t xml:space="preserve">Osazování ocelových válcovaných nosníků na zdivu I, IE, U, UE nebo L č 24 a vyšší   </t>
  </si>
  <si>
    <t>13011008</t>
  </si>
  <si>
    <t xml:space="preserve">ocel profilová HE-B 320 jakost 11 375   </t>
  </si>
  <si>
    <t>317998112</t>
  </si>
  <si>
    <t xml:space="preserve">Tepelná izolace mezi překlady v 24 cm z polystyrénu tl 70 mm   </t>
  </si>
  <si>
    <t>28375818</t>
  </si>
  <si>
    <t xml:space="preserve">deska EPS pro aplikace bez zatížení tl 70mm   </t>
  </si>
  <si>
    <t>317998114</t>
  </si>
  <si>
    <t xml:space="preserve">Tepelná izolace mezi překlady v 24 cm z polystyrénu tl 90 mm   </t>
  </si>
  <si>
    <t>28375820</t>
  </si>
  <si>
    <t xml:space="preserve">deska EPS pro aplikace bez zatížení tl 90mm   </t>
  </si>
  <si>
    <t>342244111</t>
  </si>
  <si>
    <t xml:space="preserve">Příčka z cihel děrovaných do P10 na maltu M5 tloušťky 115 mm   </t>
  </si>
  <si>
    <t>59612001</t>
  </si>
  <si>
    <t xml:space="preserve">cihelný blok děrovaný do P10 pro zdivo tl 115mm   </t>
  </si>
  <si>
    <t>346244381</t>
  </si>
  <si>
    <t xml:space="preserve">Plentování jednostranné v do 200 mm válcovaných nosníků cihlami   </t>
  </si>
  <si>
    <t>58912405</t>
  </si>
  <si>
    <t xml:space="preserve">malta cementová MC5 pojivo CEM II nebo CEM III s přísadou kamenivo frakce 0/4   </t>
  </si>
  <si>
    <t>59610001</t>
  </si>
  <si>
    <t xml:space="preserve">cihla pálená plná do P15 290x140x65mm   </t>
  </si>
  <si>
    <t>346271113</t>
  </si>
  <si>
    <t xml:space="preserve">Přizdívky z cihel betonových tl 65 mm   </t>
  </si>
  <si>
    <t>58564007</t>
  </si>
  <si>
    <t xml:space="preserve">směs suchá maltová zdicí pro vápenopískové a betonové zdivo M20   </t>
  </si>
  <si>
    <t>59515000</t>
  </si>
  <si>
    <t xml:space="preserve">cihla plná betonová šedá 290x140x65mm   </t>
  </si>
  <si>
    <t>346271129</t>
  </si>
  <si>
    <t xml:space="preserve">Příplatek k přizdívkám za ochranu izolace zaléváním maltou   </t>
  </si>
  <si>
    <t>58912500</t>
  </si>
  <si>
    <t xml:space="preserve">malta cementová MC10 pojivo CEM II nebo CEM III   </t>
  </si>
  <si>
    <t>346481111</t>
  </si>
  <si>
    <t xml:space="preserve">Zaplentování rýh, potrubí, výklenků nebo nik ve stěnách rabicovým pletivem   </t>
  </si>
  <si>
    <t>15614125</t>
  </si>
  <si>
    <t xml:space="preserve">drát kruhový Pz měkký jakost 11 300 D 0,8mm   </t>
  </si>
  <si>
    <t>31312536</t>
  </si>
  <si>
    <t xml:space="preserve">tkanina kovová rabicová 16x16mm drát D 0,8mm   </t>
  </si>
  <si>
    <t>54872212</t>
  </si>
  <si>
    <t xml:space="preserve">skoba ocelová lisovaná dl 40mm   </t>
  </si>
  <si>
    <t xml:space="preserve">Vodorovné konstrukce   </t>
  </si>
  <si>
    <t>411133902</t>
  </si>
  <si>
    <t xml:space="preserve">Montáž stropních panelů z betonu předpjatého bez závěsných háků hmotnosti do 3 t budova v do 18 m   </t>
  </si>
  <si>
    <t>58912605</t>
  </si>
  <si>
    <t xml:space="preserve">malta styková MC25 pojivo CEM I kamenivo frakce 0/4   </t>
  </si>
  <si>
    <t>593468R1</t>
  </si>
  <si>
    <t xml:space="preserve">panel stropní předpjatý Spirrol HCE 250-0/6   </t>
  </si>
  <si>
    <t>593468R2</t>
  </si>
  <si>
    <t xml:space="preserve">panel stropní předpjatý Spirrol HCE 250-0/8   </t>
  </si>
  <si>
    <t>593468R3</t>
  </si>
  <si>
    <t xml:space="preserve">panel stropní předpjatý Spirrol HCE 250-0/9   </t>
  </si>
  <si>
    <t>411321414</t>
  </si>
  <si>
    <t xml:space="preserve">Stropy deskové ze ŽB tř. C 25/30 XC1   </t>
  </si>
  <si>
    <t>58932932</t>
  </si>
  <si>
    <t xml:space="preserve">beton C 25/30 X0 kamenivo frakce 0/16   </t>
  </si>
  <si>
    <t>411321616</t>
  </si>
  <si>
    <t xml:space="preserve">Stropy deskové ze ŽB tř. C 30/37   </t>
  </si>
  <si>
    <t>58933323</t>
  </si>
  <si>
    <t xml:space="preserve">beton C 30/37 X0 kamenivo frakce 0/16   </t>
  </si>
  <si>
    <t>411351011</t>
  </si>
  <si>
    <t xml:space="preserve">Zřízení bednění stropů deskových tl do 25 cm bez podpěrné kce   </t>
  </si>
  <si>
    <t>53390111</t>
  </si>
  <si>
    <t xml:space="preserve">deska betonářská laťovka 3vrstvá   </t>
  </si>
  <si>
    <t>53390112</t>
  </si>
  <si>
    <t xml:space="preserve">překližka stavební dořezová   </t>
  </si>
  <si>
    <t>53390160</t>
  </si>
  <si>
    <t xml:space="preserve">materiál spotřební bednění stropů a nosníků   </t>
  </si>
  <si>
    <t>53390200</t>
  </si>
  <si>
    <t xml:space="preserve">bednění stropů deskových tl 5-25cm   </t>
  </si>
  <si>
    <t>411351012</t>
  </si>
  <si>
    <t xml:space="preserve">Odstranění bednění stropů deskových tl do 25 cm bez podpěrné kce   </t>
  </si>
  <si>
    <t>411354233</t>
  </si>
  <si>
    <t xml:space="preserve">Bednění stropů ztracené z hraněných trapézových vln v 40 mm plech pozinkovaný tl 0,75 mm   </t>
  </si>
  <si>
    <t>15484111</t>
  </si>
  <si>
    <t xml:space="preserve">plech trapézový 39/160 AlZn tl 0,75mm   </t>
  </si>
  <si>
    <t>411354313</t>
  </si>
  <si>
    <t xml:space="preserve">Zřízení podpěrné konstrukce stropů výšky do 4 m tl do 25 cm   </t>
  </si>
  <si>
    <t>53390229</t>
  </si>
  <si>
    <t xml:space="preserve">konstrukce podpěrná stropů v podepření do 4m strop tl 15-25cm   </t>
  </si>
  <si>
    <t>411354314</t>
  </si>
  <si>
    <t xml:space="preserve">Odstranění podpěrné konstrukce stropů výšky do 4 m tl do 25 cm   </t>
  </si>
  <si>
    <t>411354331</t>
  </si>
  <si>
    <t xml:space="preserve">Zřízení podpěrné konstrukce stropů výšky do 6 m tl do 15 cm   </t>
  </si>
  <si>
    <t>53390245</t>
  </si>
  <si>
    <t xml:space="preserve">konstrukce podpěrná stropů v podepření do 6m strop tl 5-15cm   </t>
  </si>
  <si>
    <t>411354332</t>
  </si>
  <si>
    <t xml:space="preserve">Odstranění podpěrné konstrukce stropů výšky do 6 m tl do 15 cm   </t>
  </si>
  <si>
    <t>4113543R1</t>
  </si>
  <si>
    <t xml:space="preserve">Příplatek k podpěrné konstrukce stropů za výšku podepření nad 8 m   </t>
  </si>
  <si>
    <t>411361821</t>
  </si>
  <si>
    <t xml:space="preserve">Výztuž stropů betonářskou ocelí 10 505   </t>
  </si>
  <si>
    <t>417321616</t>
  </si>
  <si>
    <t xml:space="preserve">Ztužující pásy a věnce ze ŽB tř. C 30/37   </t>
  </si>
  <si>
    <t>417351115</t>
  </si>
  <si>
    <t xml:space="preserve">Zřízení bednění ztužujících věnců   </t>
  </si>
  <si>
    <t>417351116</t>
  </si>
  <si>
    <t xml:space="preserve">Odstranění bednění ztužujících věnců   </t>
  </si>
  <si>
    <t>417361821</t>
  </si>
  <si>
    <t xml:space="preserve">Výztuž ztužujících pásů a věnců betonářskou ocelí 10 505   </t>
  </si>
  <si>
    <t>430321616</t>
  </si>
  <si>
    <t xml:space="preserve">Schodišťová konstrukce a rampa ze ŽB tř. C 30/37   </t>
  </si>
  <si>
    <t>430361821</t>
  </si>
  <si>
    <t xml:space="preserve">Výztuž schodišťové konstrukce a rampy betonářskou ocelí 10 505   </t>
  </si>
  <si>
    <t>31210015</t>
  </si>
  <si>
    <t xml:space="preserve">elektroda E-B 121 4x450mm   </t>
  </si>
  <si>
    <t>431351121</t>
  </si>
  <si>
    <t xml:space="preserve">Zřízení bednění podest schodišť a ramp přímočarých v do 4 m   </t>
  </si>
  <si>
    <t>05213011</t>
  </si>
  <si>
    <t xml:space="preserve">výřezy tyčové   </t>
  </si>
  <si>
    <t>31412770</t>
  </si>
  <si>
    <t xml:space="preserve">hřebík stavební hlava zápustná mřížkovaná 2,5x50mm   </t>
  </si>
  <si>
    <t>54872510</t>
  </si>
  <si>
    <t xml:space="preserve">kramle kovaná hladká 10x300mm   </t>
  </si>
  <si>
    <t>431351122</t>
  </si>
  <si>
    <t xml:space="preserve">Odstranění bednění podest schodišť a ramp přímočarých v do 4 m   </t>
  </si>
  <si>
    <t>434351141</t>
  </si>
  <si>
    <t xml:space="preserve">Zřízení bednění stupňů přímočarých schodišť   </t>
  </si>
  <si>
    <t>434351142</t>
  </si>
  <si>
    <t xml:space="preserve">Odstranění bednění stupňů přímočarých schodišť   </t>
  </si>
  <si>
    <t xml:space="preserve">Komunikace pozemní   </t>
  </si>
  <si>
    <t>564831111</t>
  </si>
  <si>
    <t xml:space="preserve">Podklad ze štěrkodrtě ŠD tl 100 mm   </t>
  </si>
  <si>
    <t>58344197</t>
  </si>
  <si>
    <t xml:space="preserve">štěrkodrť frakce 0/63   </t>
  </si>
  <si>
    <t xml:space="preserve">Úpravy povrchů, podlahy a osazování výplní   </t>
  </si>
  <si>
    <t>612321121</t>
  </si>
  <si>
    <t xml:space="preserve">Vápenocementová omítka hladká jednovrstvá vnitřních stěn nanášená ručně   </t>
  </si>
  <si>
    <t>58591504</t>
  </si>
  <si>
    <t xml:space="preserve">směs suchá omítková jádrová ruční jemná   </t>
  </si>
  <si>
    <t>612321141</t>
  </si>
  <si>
    <t xml:space="preserve">Vápenocementová omítka štuková dvouvrstvá vnitřních stěn nanášená ručně   </t>
  </si>
  <si>
    <t>58591005</t>
  </si>
  <si>
    <t xml:space="preserve">směs suchá omítková jádrová ruční   </t>
  </si>
  <si>
    <t>58591007</t>
  </si>
  <si>
    <t xml:space="preserve">směs suchá omítková vápenocementová vnitřní štuková jemná   </t>
  </si>
  <si>
    <t>621221041</t>
  </si>
  <si>
    <t xml:space="preserve">Montáž kontaktního zateplení vnějších podhledů z minerální vlny s podélnou orientací tl přes 160 mm   </t>
  </si>
  <si>
    <t>41119447</t>
  </si>
  <si>
    <t xml:space="preserve">vrták do betonu 8x335/400mm   </t>
  </si>
  <si>
    <t>58562011</t>
  </si>
  <si>
    <t xml:space="preserve">směs suchá lepící a stěrková cementová   </t>
  </si>
  <si>
    <t>59051347</t>
  </si>
  <si>
    <t xml:space="preserve">hmoždinka ETA zatloukací fasádní  s kovovým trnem pro montáž TI 8x60x235mm   </t>
  </si>
  <si>
    <t>63127001</t>
  </si>
  <si>
    <t xml:space="preserve">tkanina sklovláknitá s protialkalickou úpravou pro ETICS 162g/m2   </t>
  </si>
  <si>
    <t>63151539</t>
  </si>
  <si>
    <t xml:space="preserve">deska tepelně izolační minerální kontaktních fasád podélné vlákno ?=0,036-0,037 tl 180mm   </t>
  </si>
  <si>
    <t>622143003</t>
  </si>
  <si>
    <t xml:space="preserve">Montáž omítkových plastových nebo pozinkovaných rohových profilů s tkaninou   </t>
  </si>
  <si>
    <t>59051480</t>
  </si>
  <si>
    <t xml:space="preserve">profil rohový Al s tkaninou kontaktního zateplení   </t>
  </si>
  <si>
    <t>622143004</t>
  </si>
  <si>
    <t xml:space="preserve">Montáž omítkových samolepících začišťovacích profilů pro spojení s okenním rámem   </t>
  </si>
  <si>
    <t>59051476</t>
  </si>
  <si>
    <t xml:space="preserve">profil okenní začišťovací se sklovláknitou armovací tkaninou 9 mm/2,4 m   </t>
  </si>
  <si>
    <t>622211031</t>
  </si>
  <si>
    <t xml:space="preserve">Montáž kontaktního zateplení vnějších stěn z polystyrénových desek tl do 160 mm   </t>
  </si>
  <si>
    <t>59051346</t>
  </si>
  <si>
    <t xml:space="preserve">hmoždinka ETA zatloukací fasádní  s kovovým trnem pro montáž TI 8x60x215mm   </t>
  </si>
  <si>
    <t>28376385</t>
  </si>
  <si>
    <t xml:space="preserve">deska z polystyrénu XPS, hrana rovná, polo či pero drážka a hladký povrch ?=0,034   </t>
  </si>
  <si>
    <t>622221021</t>
  </si>
  <si>
    <t xml:space="preserve">Montáž kontaktního zateplení vnějších stěn z minerální vlny s podélnou orientací vláken tl do 120 mm   </t>
  </si>
  <si>
    <t>59051343</t>
  </si>
  <si>
    <t xml:space="preserve">hmoždinka ETA zatloukací fasádní s kovovým trnem pro montáž TI 8x60x175mm   </t>
  </si>
  <si>
    <t>63151527</t>
  </si>
  <si>
    <t xml:space="preserve">deska tepelně izolační minerální kontaktních fasád podélné vlákno ?=0,036-0,037 tl 100mm   </t>
  </si>
  <si>
    <t>622221031</t>
  </si>
  <si>
    <t xml:space="preserve">Montáž kontaktního zateplení vnějších stěn z minerální vlny s podélnou orientací vláken tl do 160 mm   </t>
  </si>
  <si>
    <t>63151538</t>
  </si>
  <si>
    <t xml:space="preserve">deska tepelně izolační minerální kontaktních fasád podélné vlákno ?=0,036-0,037 tl 160mm   </t>
  </si>
  <si>
    <t>622221041</t>
  </si>
  <si>
    <t xml:space="preserve">Montáž kontaktního zateplení vnějších stěn z minerální vlny s podélnou orientací tl přes 160 mm   </t>
  </si>
  <si>
    <t>622252001</t>
  </si>
  <si>
    <t xml:space="preserve">Montáž zakládacích soklových lišt kontaktního zateplení   </t>
  </si>
  <si>
    <t>59051001</t>
  </si>
  <si>
    <t xml:space="preserve">hmoždinka natloukací 6x40   </t>
  </si>
  <si>
    <t>59051440</t>
  </si>
  <si>
    <t xml:space="preserve">spojka plastová zakládacích profilů zateplovacích systémů dl 30mm   </t>
  </si>
  <si>
    <t>59051456</t>
  </si>
  <si>
    <t xml:space="preserve">podložka distanční pod zakládací lištu 5mm   </t>
  </si>
  <si>
    <t>59051653</t>
  </si>
  <si>
    <t xml:space="preserve">lišta soklová Al s okapničkou zakládací U 16cm 0,95/200cm   </t>
  </si>
  <si>
    <t>6222730R1</t>
  </si>
  <si>
    <t xml:space="preserve">D+M opláštění obou stěn a spodního líce pod podlahou spojovací lávky B z fasádních desek cementovláknitých nehořlavých (ref. výrobek Cembrit řady PLANK)- 33/T   </t>
  </si>
  <si>
    <t>622511111</t>
  </si>
  <si>
    <t xml:space="preserve">Tenkovrstvá akrylátová mozaiková střednězrnná omítka včetně penetrace vnějších stěn   </t>
  </si>
  <si>
    <t>58551002</t>
  </si>
  <si>
    <t xml:space="preserve">omítka akrylátová mozaiková střednězrnná   </t>
  </si>
  <si>
    <t>58562230</t>
  </si>
  <si>
    <t xml:space="preserve">hmota nátěrová akrylátová podkladní   </t>
  </si>
  <si>
    <t>622531021</t>
  </si>
  <si>
    <t xml:space="preserve">Tenkovrstvá silikonová zrnitá omítka tl. 2,0 mm včetně penetrace vnějších stěn   </t>
  </si>
  <si>
    <t>58562002</t>
  </si>
  <si>
    <t xml:space="preserve">omítka silikonová tenkovrstvá pastovitá probarvená zrnitost 2   </t>
  </si>
  <si>
    <t>631311115</t>
  </si>
  <si>
    <t xml:space="preserve">Mazanina tl do 80 mm z betonu prostého bez zvýšených nároků na prostředí tř. C 20/25   </t>
  </si>
  <si>
    <t>631311124</t>
  </si>
  <si>
    <t xml:space="preserve">Mazanina tl do 120 mm z betonu prostého bez zvýšených nároků na prostředí tř. C 16/20   </t>
  </si>
  <si>
    <t>58932563</t>
  </si>
  <si>
    <t xml:space="preserve">beton C 16/20 X0,XC1 kamenivo frakce 0/8   </t>
  </si>
  <si>
    <t>631311134</t>
  </si>
  <si>
    <t xml:space="preserve">Mazanina tl do 240 mm z betonu prostého bez zvýšených nároků na prostředí tř. C 16/20   </t>
  </si>
  <si>
    <t>631319171</t>
  </si>
  <si>
    <t xml:space="preserve">Příplatek k mazanině tl do 80 mm za stržení povrchu spodní vrstvy před vložením výztuže   </t>
  </si>
  <si>
    <t>631319173</t>
  </si>
  <si>
    <t xml:space="preserve">Příplatek k mazanině tl do 120 mm za stržení povrchu spodní vrstvy před vložením výztuže   </t>
  </si>
  <si>
    <t>631319175</t>
  </si>
  <si>
    <t xml:space="preserve">Příplatek k mazanině tl do 240 mm za stržení povrchu spodní vrstvy před vložením výztuže   </t>
  </si>
  <si>
    <t>631362021</t>
  </si>
  <si>
    <t xml:space="preserve">Výztuž mazanin svařovanými sítěmi Kari   </t>
  </si>
  <si>
    <t>15611614</t>
  </si>
  <si>
    <t xml:space="preserve">drát vázací černý D 1,25mm   </t>
  </si>
  <si>
    <t>31316005</t>
  </si>
  <si>
    <t xml:space="preserve">síť výztužná svařovaná 150x150mm drát D 5mm   </t>
  </si>
  <si>
    <t>632451234.TBM</t>
  </si>
  <si>
    <t xml:space="preserve">Potěr cementový samonivelační litý CEMFLOW CF 25 tl do 50 mm   </t>
  </si>
  <si>
    <t>63245124R.TBM</t>
  </si>
  <si>
    <t xml:space="preserve">Potěr cementový samonivelační litý CEMFLOW CF 25 tl do 60 mm   </t>
  </si>
  <si>
    <t>63245125R.TBM</t>
  </si>
  <si>
    <t xml:space="preserve">Potěr cementový samonivelační litý CEMFLOW CF 25 tl do 80 mm   </t>
  </si>
  <si>
    <t>632481213</t>
  </si>
  <si>
    <t xml:space="preserve">Separační vrstva z PE fólie   </t>
  </si>
  <si>
    <t>28323020</t>
  </si>
  <si>
    <t xml:space="preserve">fólie separační PE 2 x 50 m   </t>
  </si>
  <si>
    <t>634112113</t>
  </si>
  <si>
    <t xml:space="preserve">Obvodová dilatace podlahovým páskem z pěnového PE mezi stěnou a mazaninou nebo potěrem v 80 mm   </t>
  </si>
  <si>
    <t>59042140</t>
  </si>
  <si>
    <t xml:space="preserve">páska dilatační z pěnového PE š 80mm   </t>
  </si>
  <si>
    <t>637211321</t>
  </si>
  <si>
    <t xml:space="preserve">Okapový chodník z betonových vymývaných dlaždic do tl 50 mm kladených do písku se zalitím spár MC   </t>
  </si>
  <si>
    <t>58331351</t>
  </si>
  <si>
    <t xml:space="preserve">kamenivo těžené drobné frakce 0/4   </t>
  </si>
  <si>
    <t>58912505</t>
  </si>
  <si>
    <t xml:space="preserve">malta cementová MC10 pojivo CEM II nebo CEM III s přísadou   </t>
  </si>
  <si>
    <t>59245716</t>
  </si>
  <si>
    <t xml:space="preserve">dlažba plošná betonová terasová vymývaná 400x400x40mm   </t>
  </si>
  <si>
    <t>637311122</t>
  </si>
  <si>
    <t xml:space="preserve">Okapový chodník z betonových chodníkových obrubníků stojatých lože beton   </t>
  </si>
  <si>
    <t>58932314</t>
  </si>
  <si>
    <t xml:space="preserve">beton C 12/15 kamenivo frakce 0/22   </t>
  </si>
  <si>
    <t>59217023</t>
  </si>
  <si>
    <t xml:space="preserve">obrubník betonový chodníkový 1000x150x250mm   </t>
  </si>
  <si>
    <t>941311111</t>
  </si>
  <si>
    <t xml:space="preserve">Montáž lešení řadového modulového lehkého zatížení do 200 kg/m2 š do 0,9 m v do 10 m   </t>
  </si>
  <si>
    <t>941311211</t>
  </si>
  <si>
    <t xml:space="preserve">Příplatek k lešení řadovému modulovému lehkému š 0,9 m v do 25 m za první a ZKD den použití   </t>
  </si>
  <si>
    <t>95250140</t>
  </si>
  <si>
    <t xml:space="preserve">nájem za den řadového modulového lehkého lešení do 200kg/m2 š 0,6-0,9m do v 25m   </t>
  </si>
  <si>
    <t>941311811</t>
  </si>
  <si>
    <t xml:space="preserve">Demontáž lešení řadového modulového lehkého zatížení do 200 kg/m2 š do 0,9 m v do 10 m   </t>
  </si>
  <si>
    <t>949101111</t>
  </si>
  <si>
    <t xml:space="preserve">Lešení pomocné pro objekty pozemních staveb s lešeňovou podlahou v do 1,9 m zatížení do 150 kg/m2   </t>
  </si>
  <si>
    <t>95120120</t>
  </si>
  <si>
    <t xml:space="preserve">opotřebení materiálu lešeňového (m3)   </t>
  </si>
  <si>
    <t>sada</t>
  </si>
  <si>
    <t>949311111</t>
  </si>
  <si>
    <t xml:space="preserve">Montáž lešení trubkového do šachet o půdorysné ploše do 6 m2 v do 10 m   </t>
  </si>
  <si>
    <t>949311211</t>
  </si>
  <si>
    <t xml:space="preserve">Příplatek k lešení trubkovému do šachet do 6 m2 v do 30 m za první a ZKD den použití   </t>
  </si>
  <si>
    <t>95250711</t>
  </si>
  <si>
    <t xml:space="preserve">nájem za den lešení trubkového do šachet do v 30m   </t>
  </si>
  <si>
    <t>949311811</t>
  </si>
  <si>
    <t xml:space="preserve">Demontáž lešení trubkového do šachet o půdorysné ploše do 6 m2 v do 10 m   </t>
  </si>
  <si>
    <t>952901111</t>
  </si>
  <si>
    <t xml:space="preserve">Vyčištění budov bytové a občanské výstavby při výšce podlaží do 4 m   </t>
  </si>
  <si>
    <t>25721412</t>
  </si>
  <si>
    <t xml:space="preserve">mýdlo mazlavé 40%   </t>
  </si>
  <si>
    <t>25751001</t>
  </si>
  <si>
    <t xml:space="preserve">prostředek čisticí saponátový   </t>
  </si>
  <si>
    <t>953332114</t>
  </si>
  <si>
    <t xml:space="preserve">Vložky do svislých dilatačních spár z pryže tl 10 mm kladené volně - 29/O   </t>
  </si>
  <si>
    <t>27342004</t>
  </si>
  <si>
    <t xml:space="preserve">desky mikroporézní EPDM tl 10mm   </t>
  </si>
  <si>
    <t>953611125</t>
  </si>
  <si>
    <t xml:space="preserve">Schodišťový nosný a zvukově-izolační prvek mezi podestou a ramenem 2 x 4 x D6 - 21/O   </t>
  </si>
  <si>
    <t>54879716</t>
  </si>
  <si>
    <t xml:space="preserve">prvek zvukově izolační schodišťový nosný mezi podestu a rameno s výztuží 2x4xD 6mm dl 1,2m   </t>
  </si>
  <si>
    <t>953611126</t>
  </si>
  <si>
    <t xml:space="preserve">Schodišťový nosný a zvukově-izolační prvek mezi podestou a ramenem 2 x 6 x D6 - 21/O   </t>
  </si>
  <si>
    <t>54879717</t>
  </si>
  <si>
    <t xml:space="preserve">prvek zvukově izolační schodišťový nosný mezi podestu a rameno s výztuží 2x6xD 6mm dl 1,3m   </t>
  </si>
  <si>
    <t>9539414R1</t>
  </si>
  <si>
    <t xml:space="preserve">D+M hasicí přístroj práškový 6kg 34A 183B včetně kovového držáku a pomocného materiálu - 23/O   </t>
  </si>
  <si>
    <t>9539415R1</t>
  </si>
  <si>
    <t xml:space="preserve">D+M zápustná krabice do zdi s rámečkem pro 1 modul tabla komunikátoru 125x235x46 mm - 26/O   </t>
  </si>
  <si>
    <t>9539416R1</t>
  </si>
  <si>
    <t xml:space="preserve">D+M dilatační lišta podlahová hliníková dl. 1600 mm - 27/O   </t>
  </si>
  <si>
    <t>9539417R1</t>
  </si>
  <si>
    <t xml:space="preserve">D+M dilatační lišta stěnová hliníková dl. 2500 mm - 28/O   </t>
  </si>
  <si>
    <t>971033241</t>
  </si>
  <si>
    <t xml:space="preserve">Vybourání otvorů ve zdivu cihelném pl do 0,0225 m2 na MVC nebo MV tl do 300 mm   </t>
  </si>
  <si>
    <t>971033331</t>
  </si>
  <si>
    <t xml:space="preserve">Vybourání otvorů ve zdivu cihelném pl do 0,09 m2 na MVC nebo MV tl do 150 mm   </t>
  </si>
  <si>
    <t>971033341</t>
  </si>
  <si>
    <t xml:space="preserve">Vybourání otvorů ve zdivu cihelném pl do 0,09 m2 na MVC nebo MV tl do 300 mm   </t>
  </si>
  <si>
    <t>971033351</t>
  </si>
  <si>
    <t xml:space="preserve">Vybourání otvorů ve zdivu cihelném pl do 0,09 m2 na MVC nebo MV tl do 450 mm   </t>
  </si>
  <si>
    <t>971033431</t>
  </si>
  <si>
    <t xml:space="preserve">Vybourání otvorů ve zdivu cihelném pl do 0,25 m2 na MVC nebo MV tl do 150 mm   </t>
  </si>
  <si>
    <t>971033531</t>
  </si>
  <si>
    <t xml:space="preserve">Vybourání otvorů ve zdivu cihelném pl do 1 m2 na MVC nebo MV tl do 150 mm   </t>
  </si>
  <si>
    <t>971033541</t>
  </si>
  <si>
    <t xml:space="preserve">Vybourání otvorů ve zdivu cihelném pl do 1 m2 na MVC nebo MV tl do 300 mm   </t>
  </si>
  <si>
    <t>971033561</t>
  </si>
  <si>
    <t xml:space="preserve">Vybourání otvorů ve zdivu cihelném pl do 1 m2 na MVC nebo MV tl do 600 mm   </t>
  </si>
  <si>
    <t>974031164</t>
  </si>
  <si>
    <t xml:space="preserve">Vysekání rýh ve zdivu cihelném hl do 150 mm š do 150 mm   </t>
  </si>
  <si>
    <t>974031165</t>
  </si>
  <si>
    <t xml:space="preserve">Vysekání rýh ve zdivu cihelném hl do 150 mm š do 200 mm   </t>
  </si>
  <si>
    <t>974031167</t>
  </si>
  <si>
    <t xml:space="preserve">Vysekání rýh ve zdivu cihelném hl do 150 mm š do 300 mm   </t>
  </si>
  <si>
    <t>974031169</t>
  </si>
  <si>
    <t xml:space="preserve">Příplatek k vysekání rýh ve zdivu cihelném hl do 150 mm ZKD 100 mm š rýhy   </t>
  </si>
  <si>
    <t>977151125</t>
  </si>
  <si>
    <t xml:space="preserve">Jádrové vrty diamantovými korunkami do D 200 mm do stavebních materiálů   </t>
  </si>
  <si>
    <t>41113262</t>
  </si>
  <si>
    <t xml:space="preserve">korunky diamantové jádrové vrtací 202/430   </t>
  </si>
  <si>
    <t>54879035</t>
  </si>
  <si>
    <t xml:space="preserve">kotva průvleková pro střední zatížení se šestihrannou hlavou M12 dl 145mm   </t>
  </si>
  <si>
    <t>977151128</t>
  </si>
  <si>
    <t xml:space="preserve">Jádrové vrty diamantovými korunkami do D 300 mm do stavebních materiálů   </t>
  </si>
  <si>
    <t>41113265</t>
  </si>
  <si>
    <t xml:space="preserve">korunky diamantové jádrové vrtací 300/500   </t>
  </si>
  <si>
    <t>977151129</t>
  </si>
  <si>
    <t xml:space="preserve">Jádrové vrty diamantovými korunkami do D 350 mm do stavebních materiálů   </t>
  </si>
  <si>
    <t>41113266</t>
  </si>
  <si>
    <t xml:space="preserve">korunky diamantové jádrové vrtací 350/500   </t>
  </si>
  <si>
    <t>97715113R</t>
  </si>
  <si>
    <t xml:space="preserve">Jádrové vrty diamantovými korunkami do D 600 mm do stavebních materiálů   </t>
  </si>
  <si>
    <t>977151213</t>
  </si>
  <si>
    <t xml:space="preserve">Jádrové vrty dovrchní diamantovými korunkami do D 50 mm do stavebních materiálů   </t>
  </si>
  <si>
    <t>41113250</t>
  </si>
  <si>
    <t xml:space="preserve">korunky diamantové jádrové vrtací 52/430   </t>
  </si>
  <si>
    <t>977151216</t>
  </si>
  <si>
    <t xml:space="preserve">Jádrové vrty dovrchní diamantovými korunkami do D 80 mm do stavebních materiálů   </t>
  </si>
  <si>
    <t>41113253</t>
  </si>
  <si>
    <t xml:space="preserve">korunky diamantové jádrové vrtací 82/430   </t>
  </si>
  <si>
    <t>977151218</t>
  </si>
  <si>
    <t xml:space="preserve">Jádrové vrty dovrchní diamantovými korunkami do D 100 mm do stavebních materiálů   </t>
  </si>
  <si>
    <t>41113255</t>
  </si>
  <si>
    <t xml:space="preserve">korunky diamantové jádrové vrtací 102/430   </t>
  </si>
  <si>
    <t>977151224</t>
  </si>
  <si>
    <t xml:space="preserve">Jádrové vrty dovrchní diamantovými korunkami do D 180 mm do stavebních materiálů   </t>
  </si>
  <si>
    <t>41113261</t>
  </si>
  <si>
    <t xml:space="preserve">korunky diamantové jádrové vrtací 182/430   </t>
  </si>
  <si>
    <t>977151228</t>
  </si>
  <si>
    <t xml:space="preserve">Jádrové vrty dovrchní diamantovými korunkami do D 300 mm do stavebních materiálů   </t>
  </si>
  <si>
    <t>977151232</t>
  </si>
  <si>
    <t xml:space="preserve">Jádrové vrty dovrchní diamantovými korunkami do D 450 mm do stavebních materiálů   </t>
  </si>
  <si>
    <t>41113268</t>
  </si>
  <si>
    <t xml:space="preserve">korunky diamantové jádrové vrtací 450/500   </t>
  </si>
  <si>
    <t>54879041</t>
  </si>
  <si>
    <t xml:space="preserve">kotva průvleková pro střední zatížení se šestihrannou hlavou M16 dl 170mm   </t>
  </si>
  <si>
    <t>977151233</t>
  </si>
  <si>
    <t xml:space="preserve">Jádrové vrty dovrchní diamantovými korunkami do D 500 mm do stavebních materiálů   </t>
  </si>
  <si>
    <t>41113269</t>
  </si>
  <si>
    <t xml:space="preserve">korunky diamantové jádrové vrtací 500/500   </t>
  </si>
  <si>
    <t>997013113</t>
  </si>
  <si>
    <t xml:space="preserve">Vnitrostaveništní doprava suti a vybouraných hmot pro budovy v do 12 m s použitím mechanizace   </t>
  </si>
  <si>
    <t>997013501</t>
  </si>
  <si>
    <t xml:space="preserve">Odvoz suti a vybouraných hmot na skládku nebo meziskládku do 1 km se složením   </t>
  </si>
  <si>
    <t>997013509</t>
  </si>
  <si>
    <t xml:space="preserve">Příplatek k odvozu suti a vybouraných hmot na skládku ZKD 1 km přes 1 km   </t>
  </si>
  <si>
    <t>998</t>
  </si>
  <si>
    <t xml:space="preserve">Přesun hmot   </t>
  </si>
  <si>
    <t>998011002</t>
  </si>
  <si>
    <t xml:space="preserve">Přesun hmot pro budovy zděné v do 12 m   </t>
  </si>
  <si>
    <t>PSV</t>
  </si>
  <si>
    <t xml:space="preserve">Práce a dodávky PSV   </t>
  </si>
  <si>
    <t>711</t>
  </si>
  <si>
    <t xml:space="preserve">Izolace proti vodě, vlhkosti a plynům   </t>
  </si>
  <si>
    <t>711111001</t>
  </si>
  <si>
    <t xml:space="preserve">Provedení izolace proti zemní vlhkosti vodorovné za studena nátěrem penetračním   </t>
  </si>
  <si>
    <t>11163150</t>
  </si>
  <si>
    <t xml:space="preserve">lak penetrační asfaltový   </t>
  </si>
  <si>
    <t>711112001</t>
  </si>
  <si>
    <t xml:space="preserve">Provedení izolace proti zemní vlhkosti svislé za studena nátěrem penetračním   </t>
  </si>
  <si>
    <t>711141559</t>
  </si>
  <si>
    <t xml:space="preserve">Provedení izolace proti zemní vlhkosti pásy přitavením vodorovné NAIP   </t>
  </si>
  <si>
    <t>10854300</t>
  </si>
  <si>
    <t xml:space="preserve">propan-butan 33kg   </t>
  </si>
  <si>
    <t>11111310</t>
  </si>
  <si>
    <t xml:space="preserve">benzín technický čistící   </t>
  </si>
  <si>
    <t>628361R1</t>
  </si>
  <si>
    <t xml:space="preserve">pás asfaltový natavitelný pro střední radonový index   </t>
  </si>
  <si>
    <t>6285500R</t>
  </si>
  <si>
    <t xml:space="preserve">pás asfaltový natavitelný modifikovaný SBS tl 5mm s výztužnou vložkoupro střední radonový index   </t>
  </si>
  <si>
    <t>711142559</t>
  </si>
  <si>
    <t xml:space="preserve">Provedení izolace proti zemní vlhkosti pásy přitavením svislé NAIP   </t>
  </si>
  <si>
    <t>6285500R.1</t>
  </si>
  <si>
    <t>628361R1.1</t>
  </si>
  <si>
    <t>711191101</t>
  </si>
  <si>
    <t xml:space="preserve">Provedení izolace proti zemní vlhkosti hydroizolační stěrkou vodorovné na betonu, 1 vrstva   </t>
  </si>
  <si>
    <t>24551030</t>
  </si>
  <si>
    <t xml:space="preserve">stěrka hydroizolační dvousložková cemento-polymerová vlákny vyztužená proti zemní vlhkosti tl. 5 mm   </t>
  </si>
  <si>
    <t>711192101</t>
  </si>
  <si>
    <t xml:space="preserve">Provedení izolace proti zemní vlhkosti hydroizolační stěrkou svislé na betonu, 1 vrstva   </t>
  </si>
  <si>
    <t>998711202</t>
  </si>
  <si>
    <t xml:space="preserve">Přesun hmot procentní pro izolace proti vodě, vlhkosti a plynům v objektech v do 12 m   </t>
  </si>
  <si>
    <t>%</t>
  </si>
  <si>
    <t>712</t>
  </si>
  <si>
    <t xml:space="preserve">Povlakové krytiny   </t>
  </si>
  <si>
    <t>712363404</t>
  </si>
  <si>
    <t xml:space="preserve">Provedení povlak krytiny mechanicky kotvenou do betonu TI tl do 100 mm vnitřní pole, budova v do 18 m   </t>
  </si>
  <si>
    <t>30908103</t>
  </si>
  <si>
    <t xml:space="preserve">šroub pro přímou montáž do betonu a pórobetonu s korozní odolností 15 cyklů, D 6,3x120mm   </t>
  </si>
  <si>
    <t>31122001</t>
  </si>
  <si>
    <t xml:space="preserve">podložka talířová pro hydroizolace D 40mm   </t>
  </si>
  <si>
    <t>41113100</t>
  </si>
  <si>
    <t xml:space="preserve">vrták do betonu SDS-plus 6x110/50mm   </t>
  </si>
  <si>
    <t>2832201R</t>
  </si>
  <si>
    <t xml:space="preserve">fólie hydroizolační střešní PV-PC mechanicky kotvená tl 1,8mm   </t>
  </si>
  <si>
    <t>712391171</t>
  </si>
  <si>
    <t xml:space="preserve">Provedení povlakové krytiny střech do 10° podkladní textilní vrstvy   </t>
  </si>
  <si>
    <t>69311199</t>
  </si>
  <si>
    <t xml:space="preserve">geotextilie netkaná separační, ochranná, filtrační, drenážní  PES(70%)+PP(30%) 300g/m2 (r.f. Filtek 300)   </t>
  </si>
  <si>
    <t>998712202</t>
  </si>
  <si>
    <t xml:space="preserve">Přesun hmot procentní pro krytiny povlakové v objektech v do 12 m   </t>
  </si>
  <si>
    <t>713</t>
  </si>
  <si>
    <t xml:space="preserve">Izolace tepelné   </t>
  </si>
  <si>
    <t>713111111</t>
  </si>
  <si>
    <t xml:space="preserve">Montáž izolace tepelné vrchem stropů volně kladenými rohožemi, pásy, dílci, deskami   </t>
  </si>
  <si>
    <t>28372312</t>
  </si>
  <si>
    <t xml:space="preserve">deska EPS 100 pro trvalé zatížení v tlaku (max. 2000 kg/m2) tl 120mm   </t>
  </si>
  <si>
    <t>2837230R</t>
  </si>
  <si>
    <t xml:space="preserve">deska EPS 100 pro trvalé zatížení v tlaku (max. 2000 kg/m2) tl 90mm   </t>
  </si>
  <si>
    <t>28376141</t>
  </si>
  <si>
    <t xml:space="preserve">klín izolační z pěnového polystyrenu EPS 100 spádový   </t>
  </si>
  <si>
    <t>713121111</t>
  </si>
  <si>
    <t xml:space="preserve">Montáž izolace tepelné podlah volně kladenými rohožemi, pásy, dílci, deskami 1 vrstva   </t>
  </si>
  <si>
    <t>28372309</t>
  </si>
  <si>
    <t xml:space="preserve">deska EPS 100S pro trvalé zatížení v tlaku (max. 2000 kg/m2) tl 100mm   </t>
  </si>
  <si>
    <t>713131141</t>
  </si>
  <si>
    <t xml:space="preserve">Montáž izolace tepelné stěn a základů lepením celoplošně rohoží, pásů, dílců, desek   </t>
  </si>
  <si>
    <t>63152104</t>
  </si>
  <si>
    <t xml:space="preserve">pás tepelně izolační univerzální ?=0,033-0,033-0,035 tl 160mm   </t>
  </si>
  <si>
    <t>7131311R1</t>
  </si>
  <si>
    <t xml:space="preserve">D+M podkladní izolační profil z PUR pěny a PIR izolace pod vstupní dveře a prosklené stěny - 22/O   </t>
  </si>
  <si>
    <t>713291122</t>
  </si>
  <si>
    <t xml:space="preserve">Montáž izolace tepelné parotěsné zábrany stropů vrchem asfaltovým pásem   </t>
  </si>
  <si>
    <t>6285300R</t>
  </si>
  <si>
    <t xml:space="preserve">pás asfaltový natavitelný modifikovaný SBS tl 4,0mm s vložkou parotěsnící   </t>
  </si>
  <si>
    <t>713291142</t>
  </si>
  <si>
    <t xml:space="preserve">Montáž izolace tepelné parotěsné zábrany stropů vrchem podkladní asfaltový nátěr   </t>
  </si>
  <si>
    <t>11163153</t>
  </si>
  <si>
    <t xml:space="preserve">emulze asfaltová penetrační   </t>
  </si>
  <si>
    <t>998713202</t>
  </si>
  <si>
    <t xml:space="preserve">Přesun hmot procentní pro izolace tepelné v objektech v do 12 m   </t>
  </si>
  <si>
    <t>714</t>
  </si>
  <si>
    <t xml:space="preserve">Akustická a protiotřesová opatření   </t>
  </si>
  <si>
    <t>714183002</t>
  </si>
  <si>
    <t xml:space="preserve">Montáž pohltivých desek na sraz volně stropů   </t>
  </si>
  <si>
    <t>28376643</t>
  </si>
  <si>
    <t xml:space="preserve">deska polystyrénová pro snížení kročejového hluku (max. zatížení 5,0 kN/m2)   </t>
  </si>
  <si>
    <t>998714202</t>
  </si>
  <si>
    <t xml:space="preserve">Přesun hmot procentní pro akustická a protiotřesová opatření v objektech v do 12 m   </t>
  </si>
  <si>
    <t>725</t>
  </si>
  <si>
    <t xml:space="preserve">Zdravotechnika - zařizovací předměty   </t>
  </si>
  <si>
    <t>725244R3O</t>
  </si>
  <si>
    <t xml:space="preserve">D+M zalamovací sprchové dveře pro montáž do výklenku 950x1900 mm, bezpečnostní sklo matné - 8/O   </t>
  </si>
  <si>
    <t>soubor</t>
  </si>
  <si>
    <t>72529141R</t>
  </si>
  <si>
    <t xml:space="preserve">M+D sklopné v úhlu 10° koupelnové zrcadlo invalidní 400x600 mm v bílém kovovém rámu - O06   </t>
  </si>
  <si>
    <t>725291621</t>
  </si>
  <si>
    <t xml:space="preserve">Doplňky zařízení koupelen a záchodů nerezové zásobník toaletních papírů kruhový - 11/O   </t>
  </si>
  <si>
    <t>31142022</t>
  </si>
  <si>
    <t xml:space="preserve">vrut ocelový hlava půlkulová drážka křížová 6x60mm   </t>
  </si>
  <si>
    <t>55431090</t>
  </si>
  <si>
    <t xml:space="preserve">zásobník toaletních papírů nerez D 310mm   </t>
  </si>
  <si>
    <t>56281008</t>
  </si>
  <si>
    <t xml:space="preserve">hmoždinky do dutých konstrukcí ocelová 8x40   </t>
  </si>
  <si>
    <t>725291631</t>
  </si>
  <si>
    <t xml:space="preserve">Doplňky zařízení koupelen a záchodů nerezové zásobník papírových ručníků obdélníkový - 13/O   </t>
  </si>
  <si>
    <t>55431084</t>
  </si>
  <si>
    <t xml:space="preserve">zásobník papírových ručníků skládaných nerezové provedení   </t>
  </si>
  <si>
    <t>725291722</t>
  </si>
  <si>
    <t xml:space="preserve">Doplňky zařízení koupelen a záchodů smaltované madlo krakorcové sklopné dl 800 mm - 1/O   </t>
  </si>
  <si>
    <t>55147061</t>
  </si>
  <si>
    <t xml:space="preserve">madlo invalidní krakorcové sklopné smaltované bílé 834mm   </t>
  </si>
  <si>
    <t>725291R2O</t>
  </si>
  <si>
    <t xml:space="preserve">Doplňky zařízení koupelen a záchodů zrcadlo v rámu závěsné 300x500 mm - 9/O   </t>
  </si>
  <si>
    <t>725291R4O</t>
  </si>
  <si>
    <t xml:space="preserve">Doplňky zařízení koupelen a záchodů nerezové koš odpadkový objem 3L, nášlapný otevírací mechanismus, vyjímatelný plastový košík s uchem uvnitř - 10/O   </t>
  </si>
  <si>
    <t>725291R7O</t>
  </si>
  <si>
    <t xml:space="preserve">Doplňky zařízení koupelen a záchodů nerezové WC štětka - 12/O   </t>
  </si>
  <si>
    <t>725291R8O</t>
  </si>
  <si>
    <t xml:space="preserve">Doplňky zařízení koupelen a záchodů nerezové háček na oděvy - 15/O   </t>
  </si>
  <si>
    <t>72529R02O</t>
  </si>
  <si>
    <t xml:space="preserve">Doplňky zařízení koupelen a záchodů vodorovné nástěnné madlo se svislou částí dl. 600 mm, v. 740 mm - 2/O   </t>
  </si>
  <si>
    <t>72529R03O</t>
  </si>
  <si>
    <t xml:space="preserve">Doplňky zařízení koupelen a záchodů madlo svislé dl 500 mm - 3/O   </t>
  </si>
  <si>
    <t>72529R10O</t>
  </si>
  <si>
    <t xml:space="preserve">Doplňky zařízení koupelen a záchodů nerezové koš odpadkový objem 3L, samozavírací mechanismus, vyjímatelný plastový košík s uchem uvnitř - 10/O   </t>
  </si>
  <si>
    <t>998725202</t>
  </si>
  <si>
    <t xml:space="preserve">Přesun hmot procentní pro zařizovací předměty v objektech v do 12 m   </t>
  </si>
  <si>
    <t>762</t>
  </si>
  <si>
    <t xml:space="preserve">Konstrukce tesařské   </t>
  </si>
  <si>
    <t>7629910R1</t>
  </si>
  <si>
    <t xml:space="preserve">D+M dřevěný kmen stromu pr. 300 mm včetně napuštění olejovým nátěrem, dole upevněn na zemním vrtu s horní plotnou, nahoře L profil uchycen k betonové konstrukci - 32/T   </t>
  </si>
  <si>
    <t>998762202</t>
  </si>
  <si>
    <t xml:space="preserve">Přesun hmot procentní pro kce tesařské v objektech v do 12 m   </t>
  </si>
  <si>
    <t>763</t>
  </si>
  <si>
    <t xml:space="preserve">Konstrukce suché výstavby   </t>
  </si>
  <si>
    <t>76311334R</t>
  </si>
  <si>
    <t xml:space="preserve">SDK příčka instalační tl 400 mm zdvojený profil UA 100/40/2 desky 2xH2 12,5  EI 60 55 dB - W1   </t>
  </si>
  <si>
    <t>76312144R</t>
  </si>
  <si>
    <t xml:space="preserve">SDK stěna předsazená tl 65 mm profil CW+UW 50 deska 1xDF 15 bez TI 50 kg/m3 EI 30 - W2   </t>
  </si>
  <si>
    <t>763121714</t>
  </si>
  <si>
    <t xml:space="preserve">SDK stěna předsazená základní penetrační nátěr   </t>
  </si>
  <si>
    <t>59030684</t>
  </si>
  <si>
    <t xml:space="preserve">hmota penetrační nátěrová pro SDK   </t>
  </si>
  <si>
    <t>763131411</t>
  </si>
  <si>
    <t xml:space="preserve">SDK podhled desky 1xA 12,5 bez TI dvouvrstvá spodní kce profil CD+UD - C3   </t>
  </si>
  <si>
    <t>59030021</t>
  </si>
  <si>
    <t xml:space="preserve">deska SDK A tl 12,5mm   </t>
  </si>
  <si>
    <t>59030040</t>
  </si>
  <si>
    <t xml:space="preserve">rychlošroub pro SDK se zápustnou hlavou 3,5x25mm   </t>
  </si>
  <si>
    <t>59030050</t>
  </si>
  <si>
    <t xml:space="preserve">hřeb stropní pro připevnění závěsů 6x35mm   </t>
  </si>
  <si>
    <t>59030055</t>
  </si>
  <si>
    <t xml:space="preserve">těsnění napojovací pěnové š 25mm   </t>
  </si>
  <si>
    <t>59030624</t>
  </si>
  <si>
    <t xml:space="preserve">profil pro stropní konstrukce a předsazené stěny UD 28   </t>
  </si>
  <si>
    <t>59030626</t>
  </si>
  <si>
    <t xml:space="preserve">profil pro stropní konstrukce a předsazené stěny CD 60   </t>
  </si>
  <si>
    <t>59030651</t>
  </si>
  <si>
    <t xml:space="preserve">hmoždinka natloukací 6x35   </t>
  </si>
  <si>
    <t>59030660</t>
  </si>
  <si>
    <t xml:space="preserve">spojka křížová pro CD/CD   </t>
  </si>
  <si>
    <t>59030662</t>
  </si>
  <si>
    <t xml:space="preserve">rychlozávěs pérový   </t>
  </si>
  <si>
    <t>59030666</t>
  </si>
  <si>
    <t xml:space="preserve">spojovací kus pro profil CD   </t>
  </si>
  <si>
    <t>59030670</t>
  </si>
  <si>
    <t xml:space="preserve">drát s okem pro SDK dl 500mm   </t>
  </si>
  <si>
    <t>59030680</t>
  </si>
  <si>
    <t xml:space="preserve">páska ze skelných vláken pro SDK   </t>
  </si>
  <si>
    <t>59030689</t>
  </si>
  <si>
    <t xml:space="preserve">tmel pro spárování a celoplošné tmelení SDK   </t>
  </si>
  <si>
    <t>59030690</t>
  </si>
  <si>
    <t xml:space="preserve">stěrka sádrová pro SDK   </t>
  </si>
  <si>
    <t>763131431</t>
  </si>
  <si>
    <t xml:space="preserve">SDK podhled deska 1xDF 12,5 bez TI dvouvrstvá spodní kce profil CD+UD PO REI 30 RED - C5   </t>
  </si>
  <si>
    <t>19111011</t>
  </si>
  <si>
    <t xml:space="preserve">spojovací kus pro R-CD   </t>
  </si>
  <si>
    <t>54879400</t>
  </si>
  <si>
    <t xml:space="preserve">svorka pérová dvojitá   </t>
  </si>
  <si>
    <t>56280002</t>
  </si>
  <si>
    <t xml:space="preserve">hmoždinka natloukací 6x45   </t>
  </si>
  <si>
    <t>59030027</t>
  </si>
  <si>
    <t xml:space="preserve">deska SDK protipožární DF tl 12,5mm   </t>
  </si>
  <si>
    <t>59030671</t>
  </si>
  <si>
    <t xml:space="preserve">drát s okem pro SDK dl 1000mm   </t>
  </si>
  <si>
    <t>763131451</t>
  </si>
  <si>
    <t xml:space="preserve">SDK podhled deska 1xH2 12,5 bez TI dvouvrstvá spodní kce profil CD+UD - C4   </t>
  </si>
  <si>
    <t>59030025</t>
  </si>
  <si>
    <t xml:space="preserve">deska SDK impregnovaná H2 tl 12,5mm   </t>
  </si>
  <si>
    <t>763131714</t>
  </si>
  <si>
    <t xml:space="preserve">SDK podhled základní penetrační nátěr   </t>
  </si>
  <si>
    <t>763131722</t>
  </si>
  <si>
    <t xml:space="preserve">SDK podhled skoková změna v přes 0,5 m   </t>
  </si>
  <si>
    <t>59030216</t>
  </si>
  <si>
    <t xml:space="preserve">úhelník na ochranu rohů PVC 25x25mm   </t>
  </si>
  <si>
    <t>763172312</t>
  </si>
  <si>
    <t xml:space="preserve">Montáž revizních dvířek SDK kcí vel. 300x300 mm   </t>
  </si>
  <si>
    <t>59030039</t>
  </si>
  <si>
    <t xml:space="preserve">rychlošroub pro SDK se zápustnou hlavou 3,5x35mm   </t>
  </si>
  <si>
    <t>59030711</t>
  </si>
  <si>
    <t xml:space="preserve">dvířka revizní s automatickým zámkem 300x300mm   </t>
  </si>
  <si>
    <t>763172315</t>
  </si>
  <si>
    <t xml:space="preserve">Montáž revizních dvířek SDK kcí vel. 600x600 mm   </t>
  </si>
  <si>
    <t>59030008</t>
  </si>
  <si>
    <t xml:space="preserve">rychlošroub pro profily půlkulatá hlava LN 9mm   </t>
  </si>
  <si>
    <t>59030714</t>
  </si>
  <si>
    <t xml:space="preserve">dvířka revizní s automatickým zámkem 600x600mm   </t>
  </si>
  <si>
    <t>7634112R1</t>
  </si>
  <si>
    <t xml:space="preserve">Dělící zástěny k WC 600x1200, desky s HPL MAX - laminátem tl 10 mm včetně 1 nerezové nohy, povrchová úprava melanin   </t>
  </si>
  <si>
    <t>763431011</t>
  </si>
  <si>
    <t xml:space="preserve">Montáž minerálního podhledu s vyjímatelnými panely vel. do 0,36 m2 na zavěšený polozapuštěný rošt   </t>
  </si>
  <si>
    <t>59036224</t>
  </si>
  <si>
    <t xml:space="preserve">profil hlavní rastru nosného pro kazetové minerální podhledy bílý dl 3700mm   </t>
  </si>
  <si>
    <t>59036225</t>
  </si>
  <si>
    <t xml:space="preserve">profil vedlejší rastru nosného pro kazetové minerální podhledy bílý dl 1200mm   </t>
  </si>
  <si>
    <t>59036226</t>
  </si>
  <si>
    <t xml:space="preserve">profil vedlejší rastru nosného pro kazetové minerální podhledy bílý dl 600mm   </t>
  </si>
  <si>
    <t>59036314</t>
  </si>
  <si>
    <t xml:space="preserve">rastr nosný pro kazetové minerální podhledy závěs klip   </t>
  </si>
  <si>
    <t>59036338</t>
  </si>
  <si>
    <t xml:space="preserve">závěs přímý stavitelný Pz ocel tl 4mm dl 95-130mm   </t>
  </si>
  <si>
    <t>590360R2</t>
  </si>
  <si>
    <t xml:space="preserve">panel minerální 600x600 mm s polozapuštěným roštem - C2   </t>
  </si>
  <si>
    <t>763431012</t>
  </si>
  <si>
    <t xml:space="preserve">Montáž minerálního podhledu s vyjímatelnými panely vel. do 0,72 m2 na zavěšený polozapuštěný rošt   </t>
  </si>
  <si>
    <t>590360R1</t>
  </si>
  <si>
    <t xml:space="preserve">panel akustický 600x1200 mm - C1   </t>
  </si>
  <si>
    <t>998763402</t>
  </si>
  <si>
    <t xml:space="preserve">Přesun hmot procentní pro sádrokartonové konstrukce v objektech v do 12 m   </t>
  </si>
  <si>
    <t>764</t>
  </si>
  <si>
    <t xml:space="preserve">Konstrukce klempířské   </t>
  </si>
  <si>
    <t>764214611</t>
  </si>
  <si>
    <t xml:space="preserve">Oplechování horních ploch a atik bez rohů z Pz s povrch úpravou poplastováním mechanicky kotvené rš přes 800mm   </t>
  </si>
  <si>
    <t>55350013</t>
  </si>
  <si>
    <t xml:space="preserve">nýt jednostranný s ocelový trnem 4x9,4mm lakovaný   </t>
  </si>
  <si>
    <t>55350014</t>
  </si>
  <si>
    <t xml:space="preserve">krytka hřebíku 20x4mm žárově Pz plech   </t>
  </si>
  <si>
    <t>55350263</t>
  </si>
  <si>
    <t xml:space="preserve">tabule plechová tvrdá tl 0,6mm s povrchovou úpravou   </t>
  </si>
  <si>
    <t>59040006</t>
  </si>
  <si>
    <t xml:space="preserve">hmoždinka natloukací s rovným lemem 8x80mm   </t>
  </si>
  <si>
    <t>764216605</t>
  </si>
  <si>
    <t xml:space="preserve">Oplechování rovných parapetů mechanicky kotvené z Pz s povrchovou úpravou poplastováním rš 400 mm   </t>
  </si>
  <si>
    <t>23152003</t>
  </si>
  <si>
    <t xml:space="preserve">tmel silikonový neutrální   </t>
  </si>
  <si>
    <t>7642166R1</t>
  </si>
  <si>
    <t xml:space="preserve">Oplechování rovných parapetů mechanicky kotvené z Pz s povrchovou úpravou poplastováním rš 285 mm   </t>
  </si>
  <si>
    <t>76460R08K</t>
  </si>
  <si>
    <t xml:space="preserve">D+M kulatý chrlič is integrovanou PVC manžetou DN 100, dl. 600 mm včetně vyjimatelné ochranné mřížky - 10/K   </t>
  </si>
  <si>
    <t>76460R09K</t>
  </si>
  <si>
    <t xml:space="preserve">D+M těsnící manžeta, tvarovka pro prostup hydroizolací z PVC fólie DN 110 - 11/K   </t>
  </si>
  <si>
    <t>76460R10K</t>
  </si>
  <si>
    <t xml:space="preserve">D+M prostup pro kabely DN 50, integrovaná manžeta výška nad izolací 30 cm, hloubka pod izolací 20 cm - 12/K   </t>
  </si>
  <si>
    <t>998764202</t>
  </si>
  <si>
    <t xml:space="preserve">Přesun hmot procentní pro konstrukce klempířské v objektech v do 12 m   </t>
  </si>
  <si>
    <t>766</t>
  </si>
  <si>
    <t xml:space="preserve">Konstrukce truhlářské   </t>
  </si>
  <si>
    <t>7661212R1</t>
  </si>
  <si>
    <t xml:space="preserve">D+M dělící mobilní příčky 7000x3050 mm - 31/T   </t>
  </si>
  <si>
    <t>766621211</t>
  </si>
  <si>
    <t xml:space="preserve">Montáž dřevěných oken plochy přes 1 m2 otevíravých výšky do 1,5 m s rámem do zdiva   </t>
  </si>
  <si>
    <t>59071004</t>
  </si>
  <si>
    <t xml:space="preserve">pěna pistolová PUR izolační jednosložková   </t>
  </si>
  <si>
    <t>6111RO06</t>
  </si>
  <si>
    <t xml:space="preserve">okno dřevěné EUROOKNO z profilu IV78 otevíravé/sklopné trojkřílové 2250x750 mm izolační trojsklo Ug menší 0,70W/m2K, zvuk. neprůzvučnost Rw=32dB,- O06   </t>
  </si>
  <si>
    <t>6111RO07</t>
  </si>
  <si>
    <t xml:space="preserve">okno dřevěné EUROOKNO z profilu IV78 otevíravé/sklopné dvojkřílové 1500x750 mm izolační trojsklo Ug menší 0,70W/m2K, zvuk. neprůzvučnost Rw=32dB,- O07   </t>
  </si>
  <si>
    <t>6111RO12</t>
  </si>
  <si>
    <t xml:space="preserve">okno dřevěné EUROOKNO z profilu IV78 otevíravé/sklopné izolační trojkřídlové 2250x1500 mm, trojsklo Ug menší 0,70W/m2K, zvuk. neprůzvučnost Rw=32dB,- O12   </t>
  </si>
  <si>
    <t>766621212</t>
  </si>
  <si>
    <t xml:space="preserve">Montáž dřevěných oken plochy přes 1 m2 otevíravých výšky do 2,5 m s rámem do zdiva   </t>
  </si>
  <si>
    <t>6111RO04</t>
  </si>
  <si>
    <t xml:space="preserve">okno dřevěné EUROOKNO z profilu IV78 otevíravé/sklopné trojkřílové 750x2100 mm izolační trojsklo Ug menší 0,70W/m2K, zvuk. neprůzvučnost Rw=32dB,- O04   </t>
  </si>
  <si>
    <t>6111RO05</t>
  </si>
  <si>
    <t xml:space="preserve">okno dřevěné EUROOKNO z profilu IV78 otevíravé/sklopné trojkřílové 750x2100 mm izolační trojsklo Ug menší 0,70W/m2K, zvuk. neprůzvučnost Rw=32dB,- O05   </t>
  </si>
  <si>
    <t>6111RO03</t>
  </si>
  <si>
    <t xml:space="preserve">okno dřevěné EUROOKNO z profilu IV78 otevíravé/sklopné trojkřílové 750x2500 mm izolační trojsklo Ug menší 0,70W/m2K, zvuk. neprůzvučnost Rw=32dB,- O03   </t>
  </si>
  <si>
    <t>6111RO01</t>
  </si>
  <si>
    <t xml:space="preserve">okno dřevěné EUROOKNO z profilu IV78 otevíravé/sklopné čtyřkřílové 2250x2500 mm izolační trojsklo Ug menší 0,70W/m2K, zvuk. neprůzvučnost Rw=32dB,- O01   </t>
  </si>
  <si>
    <t>6111RO02</t>
  </si>
  <si>
    <t xml:space="preserve">okno dřevěné EUROOKNO z profilu IV78 otevíravé/sklopné čtyřkřílové 2250x2500 mm izolační trojsklo Ug menší 0,70W/m2K, zvuk. neprůzvučnost Rw=32dB,- O02   </t>
  </si>
  <si>
    <t>6111RO011</t>
  </si>
  <si>
    <t xml:space="preserve">okno dřevěné EUROOKNO z profilu IV78 otevíravé/sklopné čtyřkřílové 1900x2500 mm izolační trojsklo Ug menší 0,70W/m2K, zvuk. neprůzvučnost Rw=32dB,- O11   </t>
  </si>
  <si>
    <t>6111RO013</t>
  </si>
  <si>
    <t xml:space="preserve">okno dřevěné EUROOKNO z profilu IV78 otevíravé/sklopné dvojkřílové 1000x1700 mm izolační trojsklo Ug menší 0,70W/m2K, zvuk. neprůzvučnost Rw=32dB,- O13   </t>
  </si>
  <si>
    <t>6111RO017</t>
  </si>
  <si>
    <t xml:space="preserve">okno dřevěné vnitřní podávací 840x1840 mm zaskleno dvojsklem bez požadavku na tepelnou izolci,- O17   </t>
  </si>
  <si>
    <t>76662RO14</t>
  </si>
  <si>
    <t xml:space="preserve">D+M dřevěné okno kruhové, bílé RAL 9016, pevné pr. 800 mm - O14   </t>
  </si>
  <si>
    <t>76662RO15</t>
  </si>
  <si>
    <t xml:space="preserve">D+M dřevěné okno kruhové, bílé RAL 9016, pevné pr. 1060 mm - O15   </t>
  </si>
  <si>
    <t>766660171</t>
  </si>
  <si>
    <t xml:space="preserve">Montáž dveřních křídel otvíravých jednokřídlových š do 0,8 m do obložkové zárubně   </t>
  </si>
  <si>
    <t>61162R07</t>
  </si>
  <si>
    <t xml:space="preserve">dveře vnitřní dřevěné plné 1křídlé 700x1970mm otočné - 8   </t>
  </si>
  <si>
    <t>61162R08</t>
  </si>
  <si>
    <t xml:space="preserve">dveře vnitřní dřevěné plné 1křídlé 800x1970mm otočné - 9   </t>
  </si>
  <si>
    <t>766660172</t>
  </si>
  <si>
    <t xml:space="preserve">Montáž dveřních křídel otvíravých jednokřídlových š přes 0,8 m do obložkové zárubně   </t>
  </si>
  <si>
    <t>61162R03</t>
  </si>
  <si>
    <t xml:space="preserve">dveře vnitřní dřevěné plné 1křídlé 900x1970mm otočné - 6   </t>
  </si>
  <si>
    <t>766660181</t>
  </si>
  <si>
    <t xml:space="preserve">Montáž dveřních křídel otvíravých jednokřídlových š do 0,8 m požárních do obložkové zárubně   </t>
  </si>
  <si>
    <t>61162R04</t>
  </si>
  <si>
    <t xml:space="preserve">dveře vnitřní hladké dřevěné plné 1křídlé 800x1970mm, PO EW15DP3-C3 - 3   </t>
  </si>
  <si>
    <t>766660182</t>
  </si>
  <si>
    <t xml:space="preserve">Montáž dveřních křídel otvíravých jednokřídlových š přes 0,8 m požárních do obložkové zárubně   </t>
  </si>
  <si>
    <t>61162R05</t>
  </si>
  <si>
    <t xml:space="preserve">dveře vnitřní hladké dřevěné plné 1křídlé 900x1970mm, PO EI15DP3-C3 - 4   </t>
  </si>
  <si>
    <t>61162R11</t>
  </si>
  <si>
    <t xml:space="preserve">dveře vnitřní plné dřevěné plné 1křídlé 900x1970mm, PO EI15DP3-C3 - 7   </t>
  </si>
  <si>
    <t>61162R12</t>
  </si>
  <si>
    <t xml:space="preserve">dveře vnitřní plné dřevěné plné 1křídlé 1100x1970mm, PO EW15DP3-C3 - 10   </t>
  </si>
  <si>
    <t>766660183</t>
  </si>
  <si>
    <t xml:space="preserve">Montáž dveřních křídel otvíravých dvoukřídlových požárních do obložkové zárubně   </t>
  </si>
  <si>
    <t>61161R12</t>
  </si>
  <si>
    <t xml:space="preserve">dveře dřevěné dvojkřídlé 1250x1970 mm, materiál vysokotlaký materiál HPL, PO EI15DP1-C3, dvoukřídlové otočné - 5   </t>
  </si>
  <si>
    <t>7666607R1</t>
  </si>
  <si>
    <t xml:space="preserve">D+M systém generální klíče - vložka a zámek FAB 300/FAB 300 HD + 2x klíč   </t>
  </si>
  <si>
    <t>766682111</t>
  </si>
  <si>
    <t xml:space="preserve">Montáž zárubní obložkových pro dveře jednokřídlové tl stěny do 170 mm   </t>
  </si>
  <si>
    <t>61182258</t>
  </si>
  <si>
    <t xml:space="preserve">zárubeň obložková pro dveře 1křídlé 600,700,800,900x1970mm tl 60-170mm dub,buk   </t>
  </si>
  <si>
    <t>766682211</t>
  </si>
  <si>
    <t xml:space="preserve">Montáž zárubní obložkových protipožárních pro dveře jednokřídlové tl stěny do 170 mm   </t>
  </si>
  <si>
    <t>23170003</t>
  </si>
  <si>
    <t xml:space="preserve">pěna montážní PUR protipožární jednosložková   </t>
  </si>
  <si>
    <t>SPL.0011665.URS</t>
  </si>
  <si>
    <t xml:space="preserve">zárubeň protipožární pro dveře 1křídlové 60,70,80,90x197 cm, tl. 6 - 17 cm, dub, buk, mahagon   </t>
  </si>
  <si>
    <t>766682222</t>
  </si>
  <si>
    <t xml:space="preserve">Montáž zárubní obložkových protipožárních pro dveře dvoukřídlové tl stěny do 350 mm   </t>
  </si>
  <si>
    <t>61182281</t>
  </si>
  <si>
    <t xml:space="preserve">zárubeň obložková protipožární pro dveře 2křídlé 1250,1450x1970mm tl 180-250mm dub,buk   </t>
  </si>
  <si>
    <t>766694121</t>
  </si>
  <si>
    <t xml:space="preserve">Montáž parapetních desek dřevěných nebo plastových šířky přes 30 cm délky do 1,0 m   </t>
  </si>
  <si>
    <t>607941R2</t>
  </si>
  <si>
    <t xml:space="preserve">deska parapetní dřevotřísková vnitřní 310x1000mm - 2/T   </t>
  </si>
  <si>
    <t>607941R4</t>
  </si>
  <si>
    <t xml:space="preserve">deska parapetní dřevotřísková vnitřní 310x1000mm - 4/T   </t>
  </si>
  <si>
    <t>60794121</t>
  </si>
  <si>
    <t xml:space="preserve">koncovka PVC k parapetním dřevotřískovým deskám 600mm   </t>
  </si>
  <si>
    <t>766694122</t>
  </si>
  <si>
    <t xml:space="preserve">Montáž parapetních dřevěných nebo plastových šířky přes 30 cm délky do 1,6 m   </t>
  </si>
  <si>
    <t>607941R3</t>
  </si>
  <si>
    <t xml:space="preserve">deska parapetní dřevotřísková vnitřní 310x1000mm - 3/T   </t>
  </si>
  <si>
    <t>766694124</t>
  </si>
  <si>
    <t xml:space="preserve">Montáž parapetních dřevěných nebo plastových šířky přes 30 cm délky přes 2,6 m   </t>
  </si>
  <si>
    <t>607941R1</t>
  </si>
  <si>
    <t xml:space="preserve">deska parapetní dřevotřísková vnitřní 310x1000mm - 1/T   </t>
  </si>
  <si>
    <t>607941R5</t>
  </si>
  <si>
    <t xml:space="preserve">deska parapetní dřevotřísková vnitřní 310x1000mm - 5/T   </t>
  </si>
  <si>
    <t>76669R6T</t>
  </si>
  <si>
    <t xml:space="preserve">D+M koupelnové věšáky dl. 1680 mm pro 14 dětí v barevném provedení s dřevěnou plastikou vč. plastových rámečků pro zasunutí značek - 6/T   </t>
  </si>
  <si>
    <t>766821R11T</t>
  </si>
  <si>
    <t xml:space="preserve">D+M šatní skříňky půlené do zaměstnanecké šatny 400x600x1900 mm s klasickými šatními zámky, materiál laminová dřevotříska s povrchem melanin, s ABS plastovými hranami - 11/T   </t>
  </si>
  <si>
    <t>76682R07T</t>
  </si>
  <si>
    <t xml:space="preserve">D+M skříně vestavěné s nosnou hliníkovou konstrukcí na lůžkoviny 4000x600x2000 mm, materiál laminovaná dřevotříska - 7/T   </t>
  </si>
  <si>
    <t>76682R08T</t>
  </si>
  <si>
    <t xml:space="preserve">D+M skříně vestavěné s nosnou hliníkovou konstrukcí na skladování lehátek 4000x600x2000 mm, materiál laminovaná dřevotříska - 8/T   </t>
  </si>
  <si>
    <t>76682R09T</t>
  </si>
  <si>
    <t xml:space="preserve">D+M dřevotřísková dětská lavice 950x2000x260 mm - 9/T   </t>
  </si>
  <si>
    <t>76682R10T</t>
  </si>
  <si>
    <t xml:space="preserve">D+M šatní skříň dětská 250x500x1300 mm dřevotřísková s lavičkou a policí na obuv - 10/T   </t>
  </si>
  <si>
    <t>76689R14T</t>
  </si>
  <si>
    <t xml:space="preserve">D+M kryt tělesa UT 5600x300x520mm, laminovaná dřevotříska, v horní desce mřížka dřevěný masiv, v přední stěně u horní hrany větrací mezera - 14/T   </t>
  </si>
  <si>
    <t>76689R15T</t>
  </si>
  <si>
    <t xml:space="preserve">D+M kryt tělesa UT 1210x200x620mm, laminovaná dřevotříska, v horní desce mřížka dřevěný masiv, v přední stěně u horní hrany větrací mezera - 15/T   </t>
  </si>
  <si>
    <t>76689R16T</t>
  </si>
  <si>
    <t xml:space="preserve">D+M kryt tělesa UT 1100x300x620mm, laminovaná dřevotříska, v horní desce mřížka dřevěný masiv, v přední stěně u horní hrany větrací mezera - 16/T   </t>
  </si>
  <si>
    <t>76689R17T</t>
  </si>
  <si>
    <t xml:space="preserve">D+M kryt tělesa UT 1300x300x820mm, laminovaná dřevotříska, v horní desce mřížka dřevěný masiv, v přední stěně u horní hrany větrací mezera - 17/T   </t>
  </si>
  <si>
    <t>76689R18T</t>
  </si>
  <si>
    <t xml:space="preserve">D+M kryt tělesa UT 1300x300x820mm, laminovaná dřevotříska, v horní desce mřížka dřevěný masiv, v přední stěně u horní hrany větrací mezera - 18/T   </t>
  </si>
  <si>
    <t>76689R19T</t>
  </si>
  <si>
    <t xml:space="preserve">D+M kryt tělesa UT 2420x300x820mm, laminovaná dřevotříska, v horní desce mřížka dřevěný masiv, v přední stěně u horní hrany větrací mezera - 19/T   </t>
  </si>
  <si>
    <t>76689R20T</t>
  </si>
  <si>
    <t xml:space="preserve">D+M kryt tělesa UT 700x300x1120mm, laminovaná dřevotříska, v horní desce mřížka dřevěný masiv, v přední stěně u horní hrany větrací mezera - 20/T   </t>
  </si>
  <si>
    <t>76689R21T</t>
  </si>
  <si>
    <t xml:space="preserve">D+M kryt tělesa UT 700x300x1120mm, laminovaná dřevotříska, v horní desce mřížka dřevěný masiv, v přední stěně u horní hrany větrací mezera - 21/T   </t>
  </si>
  <si>
    <t>76689R22T</t>
  </si>
  <si>
    <t xml:space="preserve">D+M kryt tělesa UT 2420x300x820mm, laminovaná dřevotříska, v horní desce mřížka dřevěný masiv, v přední stěně u horní hrany větrací mezera - 22/T   </t>
  </si>
  <si>
    <t>76689R23T</t>
  </si>
  <si>
    <t xml:space="preserve">D+M kryt tělesa UT 1210x200x820mm, laminovaná dřevotříska, v horní desce mřížka dřevěný masiv, v přední stěně u horní hrany větrací mezera - 23/T   </t>
  </si>
  <si>
    <t>76689R24T</t>
  </si>
  <si>
    <t xml:space="preserve">D+M kryt tělesa UT 1300x200x820mm, laminovaná dřevotříska, v horní desce mřížka dřevěný masiv, v přední stěně u horní hrany větrací mezera - 24/T   </t>
  </si>
  <si>
    <t>76689R25T</t>
  </si>
  <si>
    <t xml:space="preserve">D+M kryt tělesa UT 1300x200x820mm, laminovaná dřevotříska, v horní desce mřížka dřevěný masiv, v přední stěně u horní hrany větrací mezera - 25/T   </t>
  </si>
  <si>
    <t>76689R26T</t>
  </si>
  <si>
    <t xml:space="preserve">D+M kryt tělesa UT 1485x300x720mm, laminovaná dřevotříska, v horní desce mřížka dřevěný masiv, v přední stěně u horní hrany větrací mezera - 26/T   </t>
  </si>
  <si>
    <t>76689R27T</t>
  </si>
  <si>
    <t xml:space="preserve">D+M kryt tělesa UT 1400x300x720mm, laminovaná dřevotříska, v horní desce mřížka dřevěný masiv, v přední stěně u horní hrany větrací mezera - 27/T   </t>
  </si>
  <si>
    <t>76689R28T</t>
  </si>
  <si>
    <t xml:space="preserve">D+M kryt tělesa UT 1300x300x720mm, laminovaná dřevotříska, v horní desce mřížka dřevěný masiv, v přední stěně u horní hrany větrací mezera - 28/T   </t>
  </si>
  <si>
    <t>76689R29T</t>
  </si>
  <si>
    <t xml:space="preserve">D+M kryt tělesa UT 1300x300x720mm, laminovaná dřevotříska, v horní desce mřížka dřevěný masiv, v přední stěně u horní hrany větrací mezera - 29/T   </t>
  </si>
  <si>
    <t>998766202</t>
  </si>
  <si>
    <t xml:space="preserve">Přesun hmot procentní pro konstrukce truhlářské v objektech v do 12 m   </t>
  </si>
  <si>
    <t>767</t>
  </si>
  <si>
    <t xml:space="preserve">Konstrukce zámečnické   </t>
  </si>
  <si>
    <t>76716R01Z</t>
  </si>
  <si>
    <t xml:space="preserve">D+M ocelové zábradlí vč. dřevěného madla kotvících prvků a nátěru světle šedou barvou RAL 7035 - 1/Z   </t>
  </si>
  <si>
    <t>76716R02Z</t>
  </si>
  <si>
    <t xml:space="preserve">D+M ocelové zábradlí vč. dřevěného madla kotvících prvků a nátěru světle šedou barvou RAL 7035 - 2/Z   </t>
  </si>
  <si>
    <t>76716R03Z</t>
  </si>
  <si>
    <t xml:space="preserve">D+M ocelové zábradlí vč. dřevěného madla kotvících prvků a nátěru světle šedou barvou RAL 7035 - 3/Z   </t>
  </si>
  <si>
    <t>76716R04Z</t>
  </si>
  <si>
    <t xml:space="preserve">D+M systémový stěnový žebřík hliníkový dl. 3,64 m k výlezu na střechu vč. závěsných háků, kotevních prvků, materiál eloxovaný hliník - 4/Z   </t>
  </si>
  <si>
    <t>76716R05Z</t>
  </si>
  <si>
    <t xml:space="preserve">D+M nástěnný držák tvaru U, nastavitelný, pozinkovaná ocel, 3 ks/1 žebřík - 5/Z   </t>
  </si>
  <si>
    <t>76716R06Z</t>
  </si>
  <si>
    <t xml:space="preserve">D+M ocelová nosná příčka WC - 6/Z   </t>
  </si>
  <si>
    <t>76716R07Z</t>
  </si>
  <si>
    <t xml:space="preserve">D+M pomocná madla pro výstup na střechu dl. 1770 mm, užitná 1200 mm, profil 60x25 mm včetně kotevní patky 120x1200 mm a kotevních prvků a povrchové úpravy - 7/Z   </t>
  </si>
  <si>
    <t>76716R08Z</t>
  </si>
  <si>
    <t xml:space="preserve">D+M oboustranný ocelový žebřík s madly a plošinou 1200x520x800/1500 mm, žárově pozinkováno včetně kotevních prvků - 8/Z   </t>
  </si>
  <si>
    <t>7673RO016</t>
  </si>
  <si>
    <t xml:space="preserve">D+M střešní světlík 1000x2200 mm do CHÚC typu včetně kolmé Fe/Zn světlíkové manžety v. 500 mm, peo větrání a výstup na střechu - O16   </t>
  </si>
  <si>
    <t>767531111</t>
  </si>
  <si>
    <t xml:space="preserve">Montáž vstupních kovových nebo plastových rohoží čistících zón - 1/O   </t>
  </si>
  <si>
    <t>697520R1</t>
  </si>
  <si>
    <t xml:space="preserve">čistící zóna na hrubé nečistoty z Al profilů s gumovým páskem ve tvaru pilky - 5/O   </t>
  </si>
  <si>
    <t>697520R2</t>
  </si>
  <si>
    <t xml:space="preserve">čistící zóna na jemné nečistoty z Al profilů s textilní rohože Shatwell, hliníkové profily jsou spojeny pružným ohebným profilem - 6/O   </t>
  </si>
  <si>
    <t>767640RD1</t>
  </si>
  <si>
    <t xml:space="preserve">D+M vnější dveře s prosklenou stěnou 5000x2400 mm, dvoukřídlové, otočné, aktivní křídlo pravé, zasklení čiré izolační trojsklo, bezpečnostní fólie - D1   </t>
  </si>
  <si>
    <t>767640RD2</t>
  </si>
  <si>
    <t xml:space="preserve">D+M vnitřní dveře s prosklenou stěnou 5780x2400 mm, dvoukřídlové, otočné, aktivní křídlo pravé, zasklení čiré izolační dvojsklo, bezpečnostní fólie - D2   </t>
  </si>
  <si>
    <t>76764RD03</t>
  </si>
  <si>
    <t xml:space="preserve">D+M vnější vstupní dveře jednokřídlové 1040x2400 mm, otočné, křídlo levé, prosklené - D3   </t>
  </si>
  <si>
    <t>76764RD04</t>
  </si>
  <si>
    <t xml:space="preserve">D+M vnější vstupní dveře jednokřídlové 1040x2400 mm, otočné, křídlo pravé, prosklené - D4   </t>
  </si>
  <si>
    <t>7678101R1</t>
  </si>
  <si>
    <t xml:space="preserve">D+M dvířka z ocelového plechu komaxit v ocelovém rámu 300x300 mm - 19/Oa   </t>
  </si>
  <si>
    <t>7678811R1</t>
  </si>
  <si>
    <t xml:space="preserve">D+M certifikovaný záchytný systém proti pádu z výšky a do hloubky, lano+kotevní prvky, revize   </t>
  </si>
  <si>
    <t>767893115</t>
  </si>
  <si>
    <t xml:space="preserve">Montáž stříšek nad vstupy kotvených pomocí závěsů rovných, výplň skleněná šířky do 1,50 m   </t>
  </si>
  <si>
    <t>30908101</t>
  </si>
  <si>
    <t xml:space="preserve">šroub pro přímou montáž do betonu a pórobetonu s korozní odolností 15 cyklů, D 6,3x80mm   </t>
  </si>
  <si>
    <t>56281002</t>
  </si>
  <si>
    <t xml:space="preserve">hmoždinky univerzální 8x40   </t>
  </si>
  <si>
    <t>28315R9O</t>
  </si>
  <si>
    <t xml:space="preserve">prosklená stříška nad vstupem na kovové konstrukci 1500x1200 mm - 19/O   </t>
  </si>
  <si>
    <t>998767202</t>
  </si>
  <si>
    <t xml:space="preserve">Přesun hmot procentní pro zámečnické konstrukce v objektech v do 12 m   </t>
  </si>
  <si>
    <t>771</t>
  </si>
  <si>
    <t xml:space="preserve">Podlahy z dlaždic   </t>
  </si>
  <si>
    <t>771111011</t>
  </si>
  <si>
    <t xml:space="preserve">Vysátí podkladu před pokládkou dlažby   </t>
  </si>
  <si>
    <t>771121011</t>
  </si>
  <si>
    <t xml:space="preserve">Nátěr penetrační na podlahu   </t>
  </si>
  <si>
    <t>58560060</t>
  </si>
  <si>
    <t xml:space="preserve">penetrace pro uzavření a zpevnění podkladu   </t>
  </si>
  <si>
    <t>771151014</t>
  </si>
  <si>
    <t xml:space="preserve">Samonivelační stěrka podlah pevnosti 20 MPa tl 10 mm   </t>
  </si>
  <si>
    <t>58581289</t>
  </si>
  <si>
    <t xml:space="preserve">stěrka cementová samonivelační vyrovnávací pod povlakové krytiny a dlažby   </t>
  </si>
  <si>
    <t>77115101R</t>
  </si>
  <si>
    <t xml:space="preserve">Samonivelační stěrka podlah pevnosti 20 tl do 30 mm (ref.v. Poriment)   </t>
  </si>
  <si>
    <t>771274123</t>
  </si>
  <si>
    <t xml:space="preserve">Montáž obkladů stupnic z dlaždic protiskluzných keramických flexibilní lepidlo š do 300 mm   </t>
  </si>
  <si>
    <t>58582108</t>
  </si>
  <si>
    <t xml:space="preserve">lepidlo cementové flexibilní se sníženým skluzem a prodlouženou dobou zavadnutí C2TES1   </t>
  </si>
  <si>
    <t>58582206</t>
  </si>
  <si>
    <t xml:space="preserve">spárovací hmota cementová flexibilní s hydrofobním efektem CG2W šedá   </t>
  </si>
  <si>
    <t>597614R1</t>
  </si>
  <si>
    <t xml:space="preserve">dlažba keramická slinutá protiskluzná R9 do interiéru i exteriéru pro vysoké mechanické namáhání přes 9 do 12 ks/m2   </t>
  </si>
  <si>
    <t>771274241</t>
  </si>
  <si>
    <t xml:space="preserve">Montáž obkladů podstupnic z dlaždic reliéfních keramických flexibilní lepidlo v do 150 mm   </t>
  </si>
  <si>
    <t>771274242</t>
  </si>
  <si>
    <t xml:space="preserve">Montáž obkladů podstupnic z dlaždic reliéfních keramických flexibilní lepidlo v do 200 mm   </t>
  </si>
  <si>
    <t>771474113</t>
  </si>
  <si>
    <t xml:space="preserve">Montáž soklů z dlaždic keramických rovných flexibilní lepidlo v do 120 mm   </t>
  </si>
  <si>
    <t>597612R1</t>
  </si>
  <si>
    <t xml:space="preserve">sokl keramický v. 100 mm   </t>
  </si>
  <si>
    <t>771474133</t>
  </si>
  <si>
    <t xml:space="preserve">Montáž soklů z dlaždic keramických schodišťových stupňovitých flexibilní lepidlo v do 120 mm   </t>
  </si>
  <si>
    <t>771574263</t>
  </si>
  <si>
    <t xml:space="preserve">Montáž podlah keramických pro mechanické zatížení protiskluzných lepených flexibilním lepidlem do 12 ks/m2   </t>
  </si>
  <si>
    <t>58582205</t>
  </si>
  <si>
    <t xml:space="preserve">spárovací hmota cementová flexibilní s hydrofobním efektem CG2W barevná   </t>
  </si>
  <si>
    <t>597614R2</t>
  </si>
  <si>
    <t xml:space="preserve">dlažba keramická slinutá protiskluzná R10 do interiéru i exteriéru pro vysoké mechanické namáhání přes 9 do 12 ks/m2   </t>
  </si>
  <si>
    <t>771577111</t>
  </si>
  <si>
    <t xml:space="preserve">Příplatek k montáž podlah keramických za plochu do 5 m2   </t>
  </si>
  <si>
    <t>998771202</t>
  </si>
  <si>
    <t xml:space="preserve">Přesun hmot procentní pro podlahy z dlaždic v objektech v do 12 m   </t>
  </si>
  <si>
    <t>776</t>
  </si>
  <si>
    <t xml:space="preserve">Podlahy povlakové   </t>
  </si>
  <si>
    <t>776111311</t>
  </si>
  <si>
    <t xml:space="preserve">Vysátí podkladu povlakových podlah   </t>
  </si>
  <si>
    <t>776141112</t>
  </si>
  <si>
    <t xml:space="preserve">Vyrovnání podkladu povlakových podlah stěrkou pevnosti 20 MPa tl 5 mm   </t>
  </si>
  <si>
    <t>77614111R</t>
  </si>
  <si>
    <t xml:space="preserve">Vyrovnání podkladu povlakových podlah stěrkou pevnosti 20 MPa tl 35 mm   </t>
  </si>
  <si>
    <t>776211111</t>
  </si>
  <si>
    <t xml:space="preserve">Lepení textilních pásů   </t>
  </si>
  <si>
    <t>24744609</t>
  </si>
  <si>
    <t xml:space="preserve">lepidlo na podlahové krytiny textilní bez obsahu rozpouštědel   </t>
  </si>
  <si>
    <t>6975106R</t>
  </si>
  <si>
    <t xml:space="preserve">koberec zátěžový   </t>
  </si>
  <si>
    <t>776221111</t>
  </si>
  <si>
    <t xml:space="preserve">Lepení pásů z PVC standardním lepidlem   </t>
  </si>
  <si>
    <t>24744608</t>
  </si>
  <si>
    <t xml:space="preserve">lepidlo na podlahové krytiny univerzální bez obsahu rozpouštědel   </t>
  </si>
  <si>
    <t>2841211R</t>
  </si>
  <si>
    <t xml:space="preserve">PVC vinylová akustická podlahovina s kročejovým útlumem 15dB tl. 34 mm, nášlapná vrstva 0,67 mm   </t>
  </si>
  <si>
    <t>7764211R1</t>
  </si>
  <si>
    <t xml:space="preserve">D+M soklová lišta vinyl h=57mm   </t>
  </si>
  <si>
    <t>7764211R2</t>
  </si>
  <si>
    <t xml:space="preserve">D+M soklová lišta koberec h=55mm   </t>
  </si>
  <si>
    <t>776421312</t>
  </si>
  <si>
    <t xml:space="preserve">Montáž přechodových šroubovaných lišt   </t>
  </si>
  <si>
    <t>5905410R</t>
  </si>
  <si>
    <t xml:space="preserve">profil přechodový Al š. 50mm - 18/O   </t>
  </si>
  <si>
    <t>998776202</t>
  </si>
  <si>
    <t xml:space="preserve">Přesun hmot procentní pro podlahy povlakové v objektech v do 12 m   </t>
  </si>
  <si>
    <t>781</t>
  </si>
  <si>
    <t xml:space="preserve">Dokončovací práce - obklady   </t>
  </si>
  <si>
    <t>781111011</t>
  </si>
  <si>
    <t xml:space="preserve">Ometení (oprášení) stěny při přípravě podkladu   </t>
  </si>
  <si>
    <t>781121011</t>
  </si>
  <si>
    <t xml:space="preserve">Nátěr penetrační na stěnu   </t>
  </si>
  <si>
    <t>781474115</t>
  </si>
  <si>
    <t xml:space="preserve">Montáž obkladů vnitřních keramických hladkých do 25 ks/m2 lepených flexibilním lepidlem   </t>
  </si>
  <si>
    <t>58582003</t>
  </si>
  <si>
    <t xml:space="preserve">spárovací hmota cementová flexibilní s hydrofobním efektem a mechanickou odolností CG2WA různé barvy   </t>
  </si>
  <si>
    <t>59761255</t>
  </si>
  <si>
    <t xml:space="preserve">obklad keramický hladký přes 35 do 45ks/m2   </t>
  </si>
  <si>
    <t>781491012</t>
  </si>
  <si>
    <t xml:space="preserve">Montáž zrcadel plochy přes 1 m2 lepených silikonovým tmelem na podkladní omítku   </t>
  </si>
  <si>
    <t>23152001</t>
  </si>
  <si>
    <t xml:space="preserve">tmel silikonový neutrální tepelně odolný do 250°C   </t>
  </si>
  <si>
    <t>23152412</t>
  </si>
  <si>
    <t xml:space="preserve">hmota nátěrová penetrační adhezní na porézní podklady   </t>
  </si>
  <si>
    <t>6346512R</t>
  </si>
  <si>
    <t xml:space="preserve">zrcadlo nástěnné čiré obdélníkové 300x1800 mm rozdělené na 2-3 díly dle formátu ker. obkladů - 7/O   </t>
  </si>
  <si>
    <t>781494111</t>
  </si>
  <si>
    <t xml:space="preserve">Plastové profily rohové lepené flexibilním lepidlem   </t>
  </si>
  <si>
    <t>28342001</t>
  </si>
  <si>
    <t xml:space="preserve">lišta ukončovací pro obklady profilovaná v barvě   </t>
  </si>
  <si>
    <t>58582051</t>
  </si>
  <si>
    <t xml:space="preserve">lepidlo cementové flexibilní se sníženým skluzem a prodlouženou dobou zavadnutí C2TES1 (pro velkoformáty)   </t>
  </si>
  <si>
    <t>781494511</t>
  </si>
  <si>
    <t xml:space="preserve">Plastové profily ukončovací lepené flexibilním lepidlem   </t>
  </si>
  <si>
    <t>998781202</t>
  </si>
  <si>
    <t xml:space="preserve">Přesun hmot procentní pro obklady keramické v objektech v do 12 m   </t>
  </si>
  <si>
    <t>783</t>
  </si>
  <si>
    <t xml:space="preserve">Dokončovací práce - nátěry   </t>
  </si>
  <si>
    <t>7838171R1</t>
  </si>
  <si>
    <t xml:space="preserve">Nátěr omítek omyvatelný   </t>
  </si>
  <si>
    <t>784</t>
  </si>
  <si>
    <t xml:space="preserve">Dokončovací práce - malby a tapety   </t>
  </si>
  <si>
    <t>784211101</t>
  </si>
  <si>
    <t xml:space="preserve">Dvojnásobné bílé malby ze směsí za mokra výborně otěruvzdorných v místnostech výšky do 3,80 m   </t>
  </si>
  <si>
    <t>58124012</t>
  </si>
  <si>
    <t xml:space="preserve">hmota malířská za mokra výborně otěruvzdorná bílá   </t>
  </si>
  <si>
    <t>784211163</t>
  </si>
  <si>
    <t xml:space="preserve">Příplatek k cenám 2x maleb ze směsí za mokra otěruvzdorných za barevnou malbu středně sytého odstínu   </t>
  </si>
  <si>
    <t>58124370</t>
  </si>
  <si>
    <t xml:space="preserve">přípravek tónovací pro nátěry a omítky i pro přímou aplikaci pro interiér a exteriér zelený   </t>
  </si>
  <si>
    <t>786</t>
  </si>
  <si>
    <t xml:space="preserve">Dokončovací práce - čalounické úpravy   </t>
  </si>
  <si>
    <t>7866271R1</t>
  </si>
  <si>
    <t xml:space="preserve">D+M předokenní žaluzie, stříbrná barva RAL 9006 s el. ovládáním 750x2500 mm - 16/O   </t>
  </si>
  <si>
    <t>7866271R2</t>
  </si>
  <si>
    <t xml:space="preserve">D+M předokenní žaluzie, stříbrná barva RAL 9006 s el. ovládáním 2250x2500 mm - 17/O   </t>
  </si>
  <si>
    <t>998786202</t>
  </si>
  <si>
    <t xml:space="preserve">Přesun hmot procentní pro čalounické úpravy v objektech v do 12 m   </t>
  </si>
  <si>
    <t>33-M</t>
  </si>
  <si>
    <t xml:space="preserve">Montáže dopr.zaříz.,sklad. zař. a váh   </t>
  </si>
  <si>
    <t>3300300R</t>
  </si>
  <si>
    <t xml:space="preserve">D+M osobní výtah nosnost 630kg, bezpřevodový, počet stanic 2, bez strojovny pod stropem, 2 kusy panelových dveří, kabina 1100x1400x2100 mm - V3   </t>
  </si>
  <si>
    <t>Část:   ZTI</t>
  </si>
  <si>
    <t>953945121</t>
  </si>
  <si>
    <t xml:space="preserve">Kotvy mechanické M 10 dl 90 mm pro střední zatížení do betonu, ŽB nebo kamene s vyvrtáním otvoru   </t>
  </si>
  <si>
    <t>41113103</t>
  </si>
  <si>
    <t xml:space="preserve">vrták do betonu SDS-plus 10x210/150mm   </t>
  </si>
  <si>
    <t>54879031</t>
  </si>
  <si>
    <t xml:space="preserve">kotva průvleková pro střední zatížení se šestihrannou hlavou M10 dl 90mm   </t>
  </si>
  <si>
    <t>998018003</t>
  </si>
  <si>
    <t xml:space="preserve">Přesun hmot ruční pro budovy v do 24 m   </t>
  </si>
  <si>
    <t>998018011</t>
  </si>
  <si>
    <t xml:space="preserve">Příplatek k ručnímu přesunu hmot pro budovy zděné za zvětšený přesun ZKD 100 m   </t>
  </si>
  <si>
    <t>721</t>
  </si>
  <si>
    <t xml:space="preserve">Zdravotechnika - vnitřní kanalizace   </t>
  </si>
  <si>
    <t>721173401</t>
  </si>
  <si>
    <t xml:space="preserve">Potrubí kanalizační z PVC SN 8 svodné DN 110   </t>
  </si>
  <si>
    <t>28611116</t>
  </si>
  <si>
    <t xml:space="preserve">trubka kanalizační PVC DN 110x5000mm SN4   </t>
  </si>
  <si>
    <t>28611351</t>
  </si>
  <si>
    <t xml:space="preserve">koleno kanalizační PVC KG 110x45°   </t>
  </si>
  <si>
    <t>28611387</t>
  </si>
  <si>
    <t xml:space="preserve">odbočka kanalizační PVC s hrdlem 110/110/45°   </t>
  </si>
  <si>
    <t>28611502</t>
  </si>
  <si>
    <t xml:space="preserve">redukce kanalizační PVC 125/110   </t>
  </si>
  <si>
    <t>28611540</t>
  </si>
  <si>
    <t xml:space="preserve">přechod kanalizační PVC na kameninové hrdlo DN 110   </t>
  </si>
  <si>
    <t>28611616</t>
  </si>
  <si>
    <t xml:space="preserve">čistící kus kanalizace plastové KG DN 100 se 4 šrouby   </t>
  </si>
  <si>
    <t>28615052</t>
  </si>
  <si>
    <t xml:space="preserve">mazivo montážní pro plastové potrubí   </t>
  </si>
  <si>
    <t>721173402</t>
  </si>
  <si>
    <t xml:space="preserve">Potrubí kanalizační z PVC SN 8 svodné DN 125   </t>
  </si>
  <si>
    <t>28611129</t>
  </si>
  <si>
    <t xml:space="preserve">trubka kanalizační PVC DN 125x5000mm SN4   </t>
  </si>
  <si>
    <t>28611356</t>
  </si>
  <si>
    <t xml:space="preserve">koleno kanalizační PVC KG 125x45°   </t>
  </si>
  <si>
    <t>28611389</t>
  </si>
  <si>
    <t xml:space="preserve">odbočka kanalizační PVC s hrdlem 125/125/45°   </t>
  </si>
  <si>
    <t>28611506</t>
  </si>
  <si>
    <t xml:space="preserve">redukce kanalizační PVC 160/125   </t>
  </si>
  <si>
    <t>28611542</t>
  </si>
  <si>
    <t xml:space="preserve">přechod kanalizační PVC na kameninové hrdlo DN 125   </t>
  </si>
  <si>
    <t>28611618</t>
  </si>
  <si>
    <t xml:space="preserve">čistící kus kanalizace plastové KG DN 125 se 4 šrouby   </t>
  </si>
  <si>
    <t>721173403</t>
  </si>
  <si>
    <t xml:space="preserve">Potrubí kanalizační z PVC SN 8 svodné DN 150   </t>
  </si>
  <si>
    <t>28611134</t>
  </si>
  <si>
    <t xml:space="preserve">trubka kanalizační PVC DN 160x5000mm SN4   </t>
  </si>
  <si>
    <t>28611361</t>
  </si>
  <si>
    <t xml:space="preserve">koleno kanalizační PVC KG 160x45°   </t>
  </si>
  <si>
    <t>28611392</t>
  </si>
  <si>
    <t xml:space="preserve">odbočka kanalizační PVC s hrdlem 160/160/45°   </t>
  </si>
  <si>
    <t>28611508</t>
  </si>
  <si>
    <t xml:space="preserve">redukce kanalizační PVC 200/160   </t>
  </si>
  <si>
    <t>28611546</t>
  </si>
  <si>
    <t xml:space="preserve">přechod kanalizační PVC na kameninové hrdlo DN 160   </t>
  </si>
  <si>
    <t>28611620</t>
  </si>
  <si>
    <t xml:space="preserve">čistící kus kanalizace plastové KG DN 160 se 4 šrouby   </t>
  </si>
  <si>
    <t>721174042</t>
  </si>
  <si>
    <t xml:space="preserve">Potrubí kanalizační z PP připojovací DN 40   </t>
  </si>
  <si>
    <t>28615046</t>
  </si>
  <si>
    <t xml:space="preserve">trubka kanalizační PP s hrdlem pro vysoké teploty DN 40x2000mm   </t>
  </si>
  <si>
    <t>28615616</t>
  </si>
  <si>
    <t xml:space="preserve">koleno kanalizační PP úhel 87° DN 40 pro vysoké teploty   </t>
  </si>
  <si>
    <t>28615622</t>
  </si>
  <si>
    <t xml:space="preserve">odbočka HTEA úhel 45° DN 40/40   </t>
  </si>
  <si>
    <t>28615656</t>
  </si>
  <si>
    <t xml:space="preserve">instalační objímka pevná dvoušroubová HTPO DN 40   </t>
  </si>
  <si>
    <t>28615662</t>
  </si>
  <si>
    <t xml:space="preserve">připevňovací matice pro HTPO   </t>
  </si>
  <si>
    <t>28615663</t>
  </si>
  <si>
    <t xml:space="preserve">připevňovací šroub pro HTPO   </t>
  </si>
  <si>
    <t>721174043</t>
  </si>
  <si>
    <t xml:space="preserve">Potrubí kanalizační z PP připojovací DN 50   </t>
  </si>
  <si>
    <t>28615047</t>
  </si>
  <si>
    <t xml:space="preserve">trubka kanalizační HTEM s hrdlem DN 50x2000mm   </t>
  </si>
  <si>
    <t>28615610</t>
  </si>
  <si>
    <t xml:space="preserve">koleno kanalizační PP úhel 45° DN 50 pro vysoké teploty   </t>
  </si>
  <si>
    <t>28615623</t>
  </si>
  <si>
    <t xml:space="preserve">odbočka HTEA úhel 45° DN 50/50   </t>
  </si>
  <si>
    <t>28615657</t>
  </si>
  <si>
    <t xml:space="preserve">instalační objímka pevná dvoušroubová HTPO DN 50   </t>
  </si>
  <si>
    <t>721174045</t>
  </si>
  <si>
    <t xml:space="preserve">Potrubí kanalizační z PP připojovací DN 110   </t>
  </si>
  <si>
    <t>28615049</t>
  </si>
  <si>
    <t xml:space="preserve">trubka kanalizační HTEM s hrdlem DN 110x2000mm   </t>
  </si>
  <si>
    <t>28615574</t>
  </si>
  <si>
    <t xml:space="preserve">odbočka HTEA úhel 87° DN 110/110   </t>
  </si>
  <si>
    <t>28615619</t>
  </si>
  <si>
    <t xml:space="preserve">koleno kanalizační PP úhel 87° DN 110 pro vysoké teploty   </t>
  </si>
  <si>
    <t>28615659</t>
  </si>
  <si>
    <t xml:space="preserve">instalační objímka pevná dvoušroubová HTPO DN 110   </t>
  </si>
  <si>
    <t>721174062</t>
  </si>
  <si>
    <t xml:space="preserve">Potrubí kanalizační z PP větrací DN 75   </t>
  </si>
  <si>
    <t>28615048</t>
  </si>
  <si>
    <t xml:space="preserve">trubka kanalizační HTEM s hrdlem DN 75x2000mm   </t>
  </si>
  <si>
    <t>28615602</t>
  </si>
  <si>
    <t xml:space="preserve">čistící tvarovka odpadní PP DN 75 pro vysoké teploty   </t>
  </si>
  <si>
    <t>28615658</t>
  </si>
  <si>
    <t xml:space="preserve">instalační objímka pevná dvoušroubová HTPO DN 75   </t>
  </si>
  <si>
    <t>721174063</t>
  </si>
  <si>
    <t xml:space="preserve">Potrubí kanalizační z PP větrací DN 110   </t>
  </si>
  <si>
    <t>28615603</t>
  </si>
  <si>
    <t xml:space="preserve">čistící tvarovka odpadní PP DN 110 pro vysoké teploty   </t>
  </si>
  <si>
    <t>721175111</t>
  </si>
  <si>
    <t xml:space="preserve">Potrubí kanalizační z PP odpadní vysoce odhlučněné třívrstvé DN 75   </t>
  </si>
  <si>
    <t>28614083</t>
  </si>
  <si>
    <t xml:space="preserve">trubka kanalizační PP třívrstvá vysoká zvuková izolace DN 75x2000mm   </t>
  </si>
  <si>
    <t>28614422</t>
  </si>
  <si>
    <t xml:space="preserve">odbočka kanalizační PP třívrstvá vysoká zvuková izolace 75/75/87,5   </t>
  </si>
  <si>
    <t>28614452</t>
  </si>
  <si>
    <t xml:space="preserve">redukce kanalizační PP třívrstvá vysoká zvuková izolace 110/75   </t>
  </si>
  <si>
    <t>28614460</t>
  </si>
  <si>
    <t xml:space="preserve">čistící kus PP kanalizační třívrstvý vysoká zvuková izolace DN 75   </t>
  </si>
  <si>
    <t>28661044</t>
  </si>
  <si>
    <t xml:space="preserve">mazivo montážní   </t>
  </si>
  <si>
    <t>721175112</t>
  </si>
  <si>
    <t xml:space="preserve">Potrubí kanalizační z PP odpadní vysoce odhlučněné třívrstvé DN 110   </t>
  </si>
  <si>
    <t>28614084</t>
  </si>
  <si>
    <t xml:space="preserve">trubka kanalizační PP třívrstvá vysoká zvuková izolace DN 110x2000mm   </t>
  </si>
  <si>
    <t>28614432</t>
  </si>
  <si>
    <t xml:space="preserve">odbočka kanalizační PP třívrstvá vysoká zvuková izolace 110/110/87,5   </t>
  </si>
  <si>
    <t>28614453</t>
  </si>
  <si>
    <t xml:space="preserve">redukce kanalizační PP třívrstvá vysoká zvuková izolace 125/110   </t>
  </si>
  <si>
    <t>28614461</t>
  </si>
  <si>
    <t xml:space="preserve">čistící kus PP kanalizační třívrstvý vysoká zvuková izolace DN 110   </t>
  </si>
  <si>
    <t>721175113</t>
  </si>
  <si>
    <t xml:space="preserve">Potrubí kanalizační z PP odpadní vysoce odhlučněné třívrstvé DN 125   </t>
  </si>
  <si>
    <t>28614085</t>
  </si>
  <si>
    <t xml:space="preserve">trubka kanalizační PP třívrstvá vysoká zvuková izolace DN 125x2000mm   </t>
  </si>
  <si>
    <t>28614438</t>
  </si>
  <si>
    <t xml:space="preserve">odbočka kanalizační PP třívrstvá vysoká zvuková izolace 125/125/87,5   </t>
  </si>
  <si>
    <t>28614454</t>
  </si>
  <si>
    <t xml:space="preserve">redukce kanalizační PP třívrstvá vysoká zvuková izolace 160/110   </t>
  </si>
  <si>
    <t>28614462</t>
  </si>
  <si>
    <t xml:space="preserve">čistící kus PP kanalizační třívrstvý vysoká zvuková izolace DN 125   </t>
  </si>
  <si>
    <t>28615660</t>
  </si>
  <si>
    <t xml:space="preserve">instalační objímka pevná dvoušroubová HTPO DN 125   </t>
  </si>
  <si>
    <t>721175121</t>
  </si>
  <si>
    <t xml:space="preserve">Potrubí kanalizační z PP svodné vysoce odhlučněné třívrstvé DN 75   </t>
  </si>
  <si>
    <t>28614398</t>
  </si>
  <si>
    <t xml:space="preserve">koleno kanalizační PP třívrstvé vysoká zvuková izolace 75x87,5°   </t>
  </si>
  <si>
    <t>721175122</t>
  </si>
  <si>
    <t xml:space="preserve">Potrubí kanalizační z PP svodné vysoce odhlučněné třívrstvé DN 110   </t>
  </si>
  <si>
    <t>28614403</t>
  </si>
  <si>
    <t xml:space="preserve">koleno kanalizační PP třívrstvé vysoká zvuková izolace 110x87,5°   </t>
  </si>
  <si>
    <t>721194104</t>
  </si>
  <si>
    <t xml:space="preserve">Vyvedení a upevnění odpadních výpustek DN 40   </t>
  </si>
  <si>
    <t>721194105</t>
  </si>
  <si>
    <t xml:space="preserve">Vyvedení a upevnění odpadních výpustek DN 50   </t>
  </si>
  <si>
    <t>721194107</t>
  </si>
  <si>
    <t xml:space="preserve">Vyvedení a upevnění odpadních výpustek DN 70   </t>
  </si>
  <si>
    <t>721194109</t>
  </si>
  <si>
    <t xml:space="preserve">Vyvedení a upevnění odpadních výpustek DN 100   </t>
  </si>
  <si>
    <t>721219128</t>
  </si>
  <si>
    <t xml:space="preserve">Montáž odtokového sprchového žlabu délky do 1050 mm   </t>
  </si>
  <si>
    <t>55233212</t>
  </si>
  <si>
    <t xml:space="preserve">flexi dopojení žlabu sprchového koutu s plastovou matkou G 6/4" DN 40/50   </t>
  </si>
  <si>
    <t>HLE.HL50F080</t>
  </si>
  <si>
    <t xml:space="preserve">Liniový odtokový žlab do sprchových koutů z nerezové oceli k zabudování do plochy včetně odtoku DN50, montážních potřeb a stavební ochranné zátky, avšak bez krytu žlábku. Stavební délka 800mm   </t>
  </si>
  <si>
    <t>721233212</t>
  </si>
  <si>
    <t xml:space="preserve">Střešní vtok DN70, svislý, el.ohřev,s izolační přírubou, tepelně izolovaný HL 62.1P/7   </t>
  </si>
  <si>
    <t>28611878</t>
  </si>
  <si>
    <t xml:space="preserve">koleno kanalizační s hrdlem PP 110x87° SN10   </t>
  </si>
  <si>
    <t>56231114</t>
  </si>
  <si>
    <t xml:space="preserve">vtok střešní  svislý s manžetou pro asfaltovou hydroizolaci pochozích střech DN 75, DN 110, DN 125, svislý odtok   </t>
  </si>
  <si>
    <t>721233213.HLE</t>
  </si>
  <si>
    <t xml:space="preserve">Střešní vtok DN100, svislý, el.ohřev,s izolační přírubou, tepelně izolovaný HL 62.1P/1   </t>
  </si>
  <si>
    <t>28611888</t>
  </si>
  <si>
    <t xml:space="preserve">koleno kanalizační s hrdlem PP 125x87° SN10   </t>
  </si>
  <si>
    <t>HLE.HL62B2</t>
  </si>
  <si>
    <t xml:space="preserve">Střešní vtok DN125 se svislým odtokem v provedení pro pochůzné střechy, s izolační svorkou 148x148mm/137x137mm   </t>
  </si>
  <si>
    <t>721233213R01</t>
  </si>
  <si>
    <t xml:space="preserve">Střešní vtok DN125, svislý, svislý, el.ohřev,s izolační přírubou, tepelně izolovaný HL 62.1P/2   </t>
  </si>
  <si>
    <t>721259103</t>
  </si>
  <si>
    <t xml:space="preserve">Montáž tvarovky DN 70   </t>
  </si>
  <si>
    <t>42296210</t>
  </si>
  <si>
    <t xml:space="preserve">vlna těsnící z olova k utěsňování přírubových spojů   </t>
  </si>
  <si>
    <t>67221002</t>
  </si>
  <si>
    <t xml:space="preserve">instalatérský len - balení 1kg   </t>
  </si>
  <si>
    <t>28611086</t>
  </si>
  <si>
    <t xml:space="preserve">čistící kus odpadního systému tlumící zvuk DN 70   </t>
  </si>
  <si>
    <t>721259105</t>
  </si>
  <si>
    <t xml:space="preserve">Montáž tvarovky DN 100   </t>
  </si>
  <si>
    <t>28611087</t>
  </si>
  <si>
    <t xml:space="preserve">čistící kus odpadního systému tlumící zvuk DN 100   </t>
  </si>
  <si>
    <t>721259106</t>
  </si>
  <si>
    <t xml:space="preserve">Montáž tvarovky DN 125   </t>
  </si>
  <si>
    <t>28611088</t>
  </si>
  <si>
    <t xml:space="preserve">čistící kus odpadního systému tlumící zvuk DN 125   </t>
  </si>
  <si>
    <t>721273152</t>
  </si>
  <si>
    <t xml:space="preserve">Hlavice ventilační polypropylen PP DN 75   </t>
  </si>
  <si>
    <t>56231221</t>
  </si>
  <si>
    <t xml:space="preserve">souprava ventilační střešní PP DN 75   s manžetou PVC-P   </t>
  </si>
  <si>
    <t>721273153</t>
  </si>
  <si>
    <t xml:space="preserve">Hlavice ventilační polypropylen PP DN 110   </t>
  </si>
  <si>
    <t>56231222</t>
  </si>
  <si>
    <t xml:space="preserve">souprava ventilační střešní PP DN 110  s manžetou PVC-P   </t>
  </si>
  <si>
    <t>721290111</t>
  </si>
  <si>
    <t xml:space="preserve">Zkouška těsnosti potrubí kanalizace vodou do DN 125   </t>
  </si>
  <si>
    <t>08231320</t>
  </si>
  <si>
    <t xml:space="preserve">voda odvedená kanalizací nečištěná od smluvních odběratelů   </t>
  </si>
  <si>
    <t>721290112</t>
  </si>
  <si>
    <t xml:space="preserve">Zkouška těsnosti potrubí kanalizace vodou do DN 200   </t>
  </si>
  <si>
    <t>998721103</t>
  </si>
  <si>
    <t xml:space="preserve">Přesun hmot tonážní pro vnitřní kanalizace v objektech v do 24 m   </t>
  </si>
  <si>
    <t>998721181</t>
  </si>
  <si>
    <t xml:space="preserve">Příplatek k přesunu hmot tonážní 721 prováděný bez použití mechanizace   </t>
  </si>
  <si>
    <t>722</t>
  </si>
  <si>
    <t xml:space="preserve">Zdravotechnika - vnitřní vodovod   </t>
  </si>
  <si>
    <t>722130234</t>
  </si>
  <si>
    <t xml:space="preserve">Potrubí vodovodní ocelové závitové pozinkované svařované běžné DN 32   </t>
  </si>
  <si>
    <t>11124070</t>
  </si>
  <si>
    <t xml:space="preserve">olej obráběcí řezný   </t>
  </si>
  <si>
    <t>14051103</t>
  </si>
  <si>
    <t xml:space="preserve">trubka ocelová svařovaná závitová Pz 5/4" (DN 32) jakost 11 343   </t>
  </si>
  <si>
    <t>15614135</t>
  </si>
  <si>
    <t xml:space="preserve">drát kruhový Pz měkký jakost 11 300 D 1,00mm   </t>
  </si>
  <si>
    <t>24611201</t>
  </si>
  <si>
    <t xml:space="preserve">fermež napouštěcí   </t>
  </si>
  <si>
    <t>31943607</t>
  </si>
  <si>
    <t xml:space="preserve">koleno jednoznačné 90° s vnitřním závitem zinkované DN 5/4"   </t>
  </si>
  <si>
    <t>31943637</t>
  </si>
  <si>
    <t xml:space="preserve">koleno jednoznačné 90° s vnitřním a vnějším závitem zinkované DN 5/4"   </t>
  </si>
  <si>
    <t>31943667</t>
  </si>
  <si>
    <t xml:space="preserve">oblouk jednoznačný 90° s vnitřním závitem zinkovaný DN 5/4"   </t>
  </si>
  <si>
    <t>31943837</t>
  </si>
  <si>
    <t xml:space="preserve">odbočka TE jednoznačný 90° s vnitřním závitem zinkovaná DN 5/4"   </t>
  </si>
  <si>
    <t>31944037</t>
  </si>
  <si>
    <t xml:space="preserve">nátrubek jednoznačný s vnitřním závitem zinkovaný DN 5/4"   </t>
  </si>
  <si>
    <t>31944177</t>
  </si>
  <si>
    <t xml:space="preserve">přechodka redukovaná s vnitřním a vnějším závitem zinkovaná DN 5/4x1"   </t>
  </si>
  <si>
    <t>31944307</t>
  </si>
  <si>
    <t xml:space="preserve">vsuvka jednoznačná s vnějším závitem zinkované DN 5/4"   </t>
  </si>
  <si>
    <t>31944407</t>
  </si>
  <si>
    <t xml:space="preserve">zátka litinová s vnějším závitem zinkovaná DN 5/4"   </t>
  </si>
  <si>
    <t>31944467</t>
  </si>
  <si>
    <t xml:space="preserve">šroubení přímé s plochým těsněním s vnitřním a vnějším závitem zinkované DN 5/4"   </t>
  </si>
  <si>
    <t>42390144</t>
  </si>
  <si>
    <t xml:space="preserve">objímka potrubí dvoušroubová M8 31–38 1"   </t>
  </si>
  <si>
    <t>67221003</t>
  </si>
  <si>
    <t xml:space="preserve">instalatérský len - balení 15kg   </t>
  </si>
  <si>
    <t>722130235</t>
  </si>
  <si>
    <t xml:space="preserve">Potrubí vodovodní ocelové závitové pozinkované svařované běžné DN 40   </t>
  </si>
  <si>
    <t>14051104</t>
  </si>
  <si>
    <t xml:space="preserve">trubka ocelová svařovaná závitová Pz 6/4" (DN 40) jakost 11 343   </t>
  </si>
  <si>
    <t>31943608</t>
  </si>
  <si>
    <t xml:space="preserve">koleno jednoznačné 90° s vnitřním závitem zinkované DN 6/4"   </t>
  </si>
  <si>
    <t>31943638</t>
  </si>
  <si>
    <t xml:space="preserve">koleno jednoznačné 90° s vnitřním a vnějším závitem zinkované DN 6/4"   </t>
  </si>
  <si>
    <t>31943668</t>
  </si>
  <si>
    <t xml:space="preserve">oblouk jednoznačný 90° s vnitřním závitem zinkovaný DN 6/4"   </t>
  </si>
  <si>
    <t>31943838</t>
  </si>
  <si>
    <t xml:space="preserve">odbočka TE jednoznačný 90° s vnitřním závitem zinkovaná DN 6/4"   </t>
  </si>
  <si>
    <t>31944038</t>
  </si>
  <si>
    <t xml:space="preserve">nátrubek jednoznačný s vnitřním závitem zinkovaný DN 6/4"   </t>
  </si>
  <si>
    <t>31944183</t>
  </si>
  <si>
    <t xml:space="preserve">přechodka redukovaná s vnitřním a vnějším závitem zinkovaná DN 6/4x5/4"   </t>
  </si>
  <si>
    <t>31944308</t>
  </si>
  <si>
    <t xml:space="preserve">vsuvka jednoznačná s vnějším závitem zinkované DN 6/4"   </t>
  </si>
  <si>
    <t>31944408</t>
  </si>
  <si>
    <t xml:space="preserve">zátka litinová s vnějším závitem zinkovaná DN 6/4"   </t>
  </si>
  <si>
    <t>31944468</t>
  </si>
  <si>
    <t xml:space="preserve">šroubení přímé s plochým těsněním s vnitřním a vnějším závitem zinkované DN 6/4"   </t>
  </si>
  <si>
    <t>42390145</t>
  </si>
  <si>
    <t xml:space="preserve">objímka potrubí dvoušroubová M8 40–46 5/4"   </t>
  </si>
  <si>
    <t>722131934</t>
  </si>
  <si>
    <t xml:space="preserve">Potrubí pozinkované závitové propojení potrubí DN 32   </t>
  </si>
  <si>
    <t>722174022</t>
  </si>
  <si>
    <t xml:space="preserve">Potrubí vodovodní plastové PPR svar polyfuze PN 20 D 20 x 3,4 mm   </t>
  </si>
  <si>
    <t>08211320</t>
  </si>
  <si>
    <t xml:space="preserve">voda pitná pro smluvní odběratele   </t>
  </si>
  <si>
    <t>28615152</t>
  </si>
  <si>
    <t xml:space="preserve">trubka vodovodní tlaková PPR řada PN 20 D 20mm dl 4m   </t>
  </si>
  <si>
    <t>28654002</t>
  </si>
  <si>
    <t xml:space="preserve">koleno 90° PPR pro rozvod pitné a teplé užitkové vody D 20mm   </t>
  </si>
  <si>
    <t>28654072</t>
  </si>
  <si>
    <t xml:space="preserve">T-kus jednoznačný PPR D 20mm   </t>
  </si>
  <si>
    <t>28654100</t>
  </si>
  <si>
    <t xml:space="preserve">T-kus redukovaný PPR D 20x16x20mm   </t>
  </si>
  <si>
    <t>28654142</t>
  </si>
  <si>
    <t xml:space="preserve">nátrubek PPR D 20mm   </t>
  </si>
  <si>
    <t>28654195</t>
  </si>
  <si>
    <t xml:space="preserve">redukce PPR vnitřní/vnější PPR D 20x16mm   </t>
  </si>
  <si>
    <t>28654228</t>
  </si>
  <si>
    <t xml:space="preserve">záslepka PPR D 20mm   </t>
  </si>
  <si>
    <t>28654651</t>
  </si>
  <si>
    <t xml:space="preserve">příchytka plastová PPR 20mm   </t>
  </si>
  <si>
    <t>42390142</t>
  </si>
  <si>
    <t xml:space="preserve">objímka potrubí dvoušroubová M8 20–23 1/2"   </t>
  </si>
  <si>
    <t>722174023</t>
  </si>
  <si>
    <t xml:space="preserve">Potrubí vodovodní plastové PPR svar polyfuze PN 20 D 25 x 4,2 mm   </t>
  </si>
  <si>
    <t>28615153</t>
  </si>
  <si>
    <t xml:space="preserve">trubka vodovodní tlaková PPR řada PN 20 D 25mm dl 4m   </t>
  </si>
  <si>
    <t>28654004</t>
  </si>
  <si>
    <t xml:space="preserve">koleno 90° PPR pro rozvod pitné a teplé užitkové vody D 25mm   </t>
  </si>
  <si>
    <t>28654074</t>
  </si>
  <si>
    <t xml:space="preserve">T-kus jednoznačný PPR D 25mm   </t>
  </si>
  <si>
    <t>28654102</t>
  </si>
  <si>
    <t xml:space="preserve">T-kus redukovaný PPR D 25x20x25mm   </t>
  </si>
  <si>
    <t>28654144</t>
  </si>
  <si>
    <t xml:space="preserve">nátrubek PPR D 25mm   </t>
  </si>
  <si>
    <t>28654170</t>
  </si>
  <si>
    <t xml:space="preserve">redukce PPR hrdlová D 25x20mm   </t>
  </si>
  <si>
    <t>28654230</t>
  </si>
  <si>
    <t xml:space="preserve">záslepka PPR D 25mm   </t>
  </si>
  <si>
    <t>28654656</t>
  </si>
  <si>
    <t xml:space="preserve">příchytka plastová PPR 25mm   </t>
  </si>
  <si>
    <t>42390143</t>
  </si>
  <si>
    <t xml:space="preserve">objímka potrubí dvoušroubová M8 25–30 3/4"   </t>
  </si>
  <si>
    <t>722174024</t>
  </si>
  <si>
    <t xml:space="preserve">Potrubí vodovodní plastové PPR svar polyfuze PN 20 D 32 x5,4 mm   </t>
  </si>
  <si>
    <t>28615155</t>
  </si>
  <si>
    <t xml:space="preserve">trubka vodovodní tlaková PPR řada PN 20 D 32mm dl 4m   </t>
  </si>
  <si>
    <t>28654006</t>
  </si>
  <si>
    <t xml:space="preserve">koleno 90° PPR pro rozvod pitné a teplé užitkové vody D 32mm   </t>
  </si>
  <si>
    <t>28654076</t>
  </si>
  <si>
    <t xml:space="preserve">T-kus jednoznačný PPR D 32mm   </t>
  </si>
  <si>
    <t>28654106</t>
  </si>
  <si>
    <t xml:space="preserve">T-kus redukovaný PPR D 32x25x32mm   </t>
  </si>
  <si>
    <t>28654146</t>
  </si>
  <si>
    <t xml:space="preserve">nátrubek PPR D 32mm   </t>
  </si>
  <si>
    <t>28654174</t>
  </si>
  <si>
    <t xml:space="preserve">redukce PPR hrdlová D 32x25mm   </t>
  </si>
  <si>
    <t>28654232</t>
  </si>
  <si>
    <t xml:space="preserve">záslepka PPR D 32mm   </t>
  </si>
  <si>
    <t>28654660</t>
  </si>
  <si>
    <t xml:space="preserve">příchytka plastová PPR 32mm   </t>
  </si>
  <si>
    <t>722174026</t>
  </si>
  <si>
    <t xml:space="preserve">Potrubí vodovodní plastové PPR svar polyfuze PN 20 D 50 x 8,4 mm   </t>
  </si>
  <si>
    <t>28615161</t>
  </si>
  <si>
    <t xml:space="preserve">trubka vodovodní tlaková PPR řada PN 20 D 50mm dl 4m   </t>
  </si>
  <si>
    <t>28654010</t>
  </si>
  <si>
    <t xml:space="preserve">koleno 90° PPR pro rozvod pitné a teplé užitkové vody D 50mm   </t>
  </si>
  <si>
    <t>28654080</t>
  </si>
  <si>
    <t xml:space="preserve">T-kus jednoznačný PPR D 50mm   </t>
  </si>
  <si>
    <t>28654116</t>
  </si>
  <si>
    <t xml:space="preserve">T-kus redukovaný PPR D 50x40x50mm   </t>
  </si>
  <si>
    <t>28654150</t>
  </si>
  <si>
    <t xml:space="preserve">nátrubek PPR D 50mm   </t>
  </si>
  <si>
    <t>28654207</t>
  </si>
  <si>
    <t xml:space="preserve">redukce PPR vnitřní/vnější PPR D 50x40mm   </t>
  </si>
  <si>
    <t>28654235</t>
  </si>
  <si>
    <t xml:space="preserve">záslepka PPR D 50mm   </t>
  </si>
  <si>
    <t>28654667</t>
  </si>
  <si>
    <t xml:space="preserve">příchytka plastová PPR 50mm   </t>
  </si>
  <si>
    <t>42390146</t>
  </si>
  <si>
    <t xml:space="preserve">objímka potrubí dvoušroubová M8 48–53 6/4"   </t>
  </si>
  <si>
    <t>722174073</t>
  </si>
  <si>
    <t xml:space="preserve">Potrubí vodovodní plastové kompenzační smyčka PPR svar polyfuze PN 20 D 25 x 4,2 mm   </t>
  </si>
  <si>
    <t>28654277</t>
  </si>
  <si>
    <t xml:space="preserve">kompenzační smyčka PPR PN20 D 25mm   </t>
  </si>
  <si>
    <t>31142011</t>
  </si>
  <si>
    <t xml:space="preserve">vrut samořezný do dřeva D 8x100/54mm zápustná hlava Zn   </t>
  </si>
  <si>
    <t>722174074</t>
  </si>
  <si>
    <t xml:space="preserve">Potrubí vodovodní plastové kompenzační smyčka PPR svar polyfuze PN 20 D 32 x 5,4 mm   </t>
  </si>
  <si>
    <t>28654278</t>
  </si>
  <si>
    <t xml:space="preserve">kompenzační smyčka PPR PN20 D 32mm   </t>
  </si>
  <si>
    <t>722174075</t>
  </si>
  <si>
    <t xml:space="preserve">Potrubí vodovodní plastové kompenzační smyčka PPR svar polyfuze PN 20 D 40 x 6,7 mm   </t>
  </si>
  <si>
    <t>28654148</t>
  </si>
  <si>
    <t xml:space="preserve">nátrubek PPR D 40mm   </t>
  </si>
  <si>
    <t>28654279</t>
  </si>
  <si>
    <t xml:space="preserve">kompenzační smyčka PPR PN20 D 40mm   </t>
  </si>
  <si>
    <t>28654663</t>
  </si>
  <si>
    <t xml:space="preserve">příchytka plastová PPR 40mm s páskem   </t>
  </si>
  <si>
    <t>722174075R01</t>
  </si>
  <si>
    <t xml:space="preserve">Kompenzační smyčka - tlaková nerez hadice DN40 1,5m   </t>
  </si>
  <si>
    <t>722181123</t>
  </si>
  <si>
    <t xml:space="preserve">Ochrana vodovodního potrubí zvuk tlumícími objímkami do DN 25 mm   </t>
  </si>
  <si>
    <t>24742255</t>
  </si>
  <si>
    <t xml:space="preserve">lepidlo pro lepení veloduší kůže, pryže či textilií   </t>
  </si>
  <si>
    <t>28654692</t>
  </si>
  <si>
    <t xml:space="preserve">objímka kovová s vrutem D 20-25mm   </t>
  </si>
  <si>
    <t>722181126</t>
  </si>
  <si>
    <t xml:space="preserve">Ochrana vodovodního potrubí zvuk tlumícími objímkami do DN 50 mm   </t>
  </si>
  <si>
    <t>28654696</t>
  </si>
  <si>
    <t xml:space="preserve">objímka kovová s vrutem D 50-63mm   </t>
  </si>
  <si>
    <t>722181211</t>
  </si>
  <si>
    <t xml:space="preserve">Ochrana vodovodního potrubí přilepenými termoizolačními trubicemi z PE tl do 6 mm DN do 22 mm   </t>
  </si>
  <si>
    <t>24750001</t>
  </si>
  <si>
    <t xml:space="preserve">lepidlo chloroprenové kaučukové pro nesavé materiály   </t>
  </si>
  <si>
    <t>28377100</t>
  </si>
  <si>
    <t xml:space="preserve">pouzdro izolační potrubní z pěnového polyetylenu 18/6mm   </t>
  </si>
  <si>
    <t>722181212</t>
  </si>
  <si>
    <t xml:space="preserve">Ochrana vodovodního potrubí přilepenými termoizolačními trubicemi z PE tl do 6 mm DN do 32 mm   </t>
  </si>
  <si>
    <t>28377109</t>
  </si>
  <si>
    <t xml:space="preserve">pouzdro izolační potrubní z pěnového polyetylenu 28/6mm   </t>
  </si>
  <si>
    <t>722181213</t>
  </si>
  <si>
    <t xml:space="preserve">Ochrana vodovodního potrubí přilepenými termoizolačními trubicemi z PE tl do 6 mm DN přes 32 mm   </t>
  </si>
  <si>
    <t>28377113</t>
  </si>
  <si>
    <t xml:space="preserve">pouzdro izolační potrubní z pěnového polyetylenu 35/6mm   </t>
  </si>
  <si>
    <t>722181231</t>
  </si>
  <si>
    <t xml:space="preserve">Ochrana vodovodního potrubí přilepenými termoizolačními trubicemi z PE tl do 13 mm DN do 22 mm   </t>
  </si>
  <si>
    <t>28377105</t>
  </si>
  <si>
    <t xml:space="preserve">pouzdro izolační potrubní z pěnového polyetylenu 18/13mm   </t>
  </si>
  <si>
    <t>722181232</t>
  </si>
  <si>
    <t xml:space="preserve">Ochrana vodovodního potrubí přilepenými termoizolačními trubicemi z PE tl do 13 mm DN do 45 mm   </t>
  </si>
  <si>
    <t>28377058</t>
  </si>
  <si>
    <t xml:space="preserve">pouzdro izolační potrubní z pěnového polyetylenu 40/13mm   </t>
  </si>
  <si>
    <t>722181233</t>
  </si>
  <si>
    <t xml:space="preserve">Ochrana vodovodního potrubí přilepenými termoizolačními trubicemi z PE tl do 13 mm DN do 63 mm   </t>
  </si>
  <si>
    <t>28377123</t>
  </si>
  <si>
    <t xml:space="preserve">pouzdro izolační potrubní z pěnového polyetylenu 54/13mm   </t>
  </si>
  <si>
    <t>722181251</t>
  </si>
  <si>
    <t xml:space="preserve">Ochrana vodovodního potrubí přilepenými termoizolačními trubicemi z PE tl do 25 mm DN do 22 mm   </t>
  </si>
  <si>
    <t>28377046</t>
  </si>
  <si>
    <t xml:space="preserve">pouzdro izolační potrubní z pěnového polyetylenu 22/25mm   </t>
  </si>
  <si>
    <t>722181252</t>
  </si>
  <si>
    <t xml:space="preserve">Ochrana vodovodního potrubí přilepenými termoizolačními trubicemi z PE tl do 25 mm DN do 45 mm   </t>
  </si>
  <si>
    <t>28377060</t>
  </si>
  <si>
    <t xml:space="preserve">pouzdro izolační potrubní z pěnového polyetylenu 40/25mm   </t>
  </si>
  <si>
    <t>722181253</t>
  </si>
  <si>
    <t xml:space="preserve">Ochrana vodovodního potrubí přilepenými termoizolačními trubicemi z PE tl do 25 mm DN do 63 mm   </t>
  </si>
  <si>
    <t>28377065</t>
  </si>
  <si>
    <t xml:space="preserve">pouzdro izolační potrubní z pěnového polyetylenu 54/25mm   </t>
  </si>
  <si>
    <t>722182011</t>
  </si>
  <si>
    <t xml:space="preserve">Podpůrný žlab pro potrubí D 20   </t>
  </si>
  <si>
    <t>54889001</t>
  </si>
  <si>
    <t xml:space="preserve">žlab podpůrný D 20x2m Pz   </t>
  </si>
  <si>
    <t>722182012</t>
  </si>
  <si>
    <t xml:space="preserve">Podpůrný žlab pro potrubí D 25   </t>
  </si>
  <si>
    <t>54889002</t>
  </si>
  <si>
    <t xml:space="preserve">žlab podpůrný D 25x2m Pz   </t>
  </si>
  <si>
    <t>722182013</t>
  </si>
  <si>
    <t xml:space="preserve">Podpůrný žlab pro potrubí D 32   </t>
  </si>
  <si>
    <t>54889003</t>
  </si>
  <si>
    <t xml:space="preserve">žlab podpůrný D 32x2m Pz   </t>
  </si>
  <si>
    <t>722182015</t>
  </si>
  <si>
    <t xml:space="preserve">Podpůrný žlab pro potrubí D 50   </t>
  </si>
  <si>
    <t>54889005</t>
  </si>
  <si>
    <t xml:space="preserve">žlab podpůrný D 50x2m Pz   </t>
  </si>
  <si>
    <t>722190401</t>
  </si>
  <si>
    <t xml:space="preserve">Vyvedení a upevnění výpustku do DN 25   </t>
  </si>
  <si>
    <t>722220152</t>
  </si>
  <si>
    <t xml:space="preserve">Nástěnka závitová plastová PPR PN 20 DN 20 x G 1/2   </t>
  </si>
  <si>
    <t>28654321</t>
  </si>
  <si>
    <t xml:space="preserve">koleno nástěnné PPR D 20x1/2"   </t>
  </si>
  <si>
    <t>58541233</t>
  </si>
  <si>
    <t xml:space="preserve">pojivo sádrové normálně tuhnoucí pro instalace   </t>
  </si>
  <si>
    <t>722220161</t>
  </si>
  <si>
    <t xml:space="preserve">Nástěnný komplet plastový PPR PN 20 DN 20 x G 1/2   </t>
  </si>
  <si>
    <t>28654001</t>
  </si>
  <si>
    <t xml:space="preserve">komplet univerzální nástěnný PPR D 20x1/2"   </t>
  </si>
  <si>
    <t>31148115</t>
  </si>
  <si>
    <t xml:space="preserve">vrut mosazný hlava půlkulatá drážka rovná 4x25mm   </t>
  </si>
  <si>
    <t>722220231</t>
  </si>
  <si>
    <t xml:space="preserve">Přechodka dGK PPR PN 20 D 20 x G 1/2 s kovovým vnitřním závitem   </t>
  </si>
  <si>
    <t>28654305</t>
  </si>
  <si>
    <t xml:space="preserve">přechodka PPR s vnitřním kovovým závitem D 20x1/2"   </t>
  </si>
  <si>
    <t>722220232</t>
  </si>
  <si>
    <t xml:space="preserve">Přechodka dGK PPR PN 20 D 25 x G 3/4 s kovovým vnitřním závitem   </t>
  </si>
  <si>
    <t>28654307</t>
  </si>
  <si>
    <t xml:space="preserve">přechodka PPR s vnitřním kovovým závitem D 25x3/4"   </t>
  </si>
  <si>
    <t>722220233</t>
  </si>
  <si>
    <t xml:space="preserve">Přechodka dGK PPR PN 20 D 32 x G 1 s kovovým vnitřním závitem   </t>
  </si>
  <si>
    <t>28654308</t>
  </si>
  <si>
    <t xml:space="preserve">přechodka PPR s vnitřním kovovým závitem D 32x1"   </t>
  </si>
  <si>
    <t>722220235</t>
  </si>
  <si>
    <t xml:space="preserve">Přechodka dGK PPR PN 20 D 50 x G 6/4 s kovovým vnitřním závitem   </t>
  </si>
  <si>
    <t>28654310</t>
  </si>
  <si>
    <t xml:space="preserve">přechodka PPR s vnitřním kovovým závitem D 50x6/4"   </t>
  </si>
  <si>
    <t>722232122</t>
  </si>
  <si>
    <t xml:space="preserve">Kohout kulový přímý G 1/2 PN 42 do 185°C plnoprůtokový vnitřní závit   </t>
  </si>
  <si>
    <t>55114144</t>
  </si>
  <si>
    <t xml:space="preserve">kohout kulový PN 42 T 185°C plnoprůtokový nikl páčka 1/2" červený   </t>
  </si>
  <si>
    <t>722232123</t>
  </si>
  <si>
    <t xml:space="preserve">Kohout kulový přímý G 3/4 PN 42 do 185°C plnoprůtokový vnitřní závit   </t>
  </si>
  <si>
    <t>55114146</t>
  </si>
  <si>
    <t xml:space="preserve">kohout kulový PN 42 T 185°C plnoprůtokový nikl páčka 3/4" červený   </t>
  </si>
  <si>
    <t>722232124</t>
  </si>
  <si>
    <t xml:space="preserve">Kohout kulový přímý G 1 PN 42 do 185°C plnoprůtokový vnitřní závit   </t>
  </si>
  <si>
    <t>55114148</t>
  </si>
  <si>
    <t xml:space="preserve">kohout kulový PN 35 T 185°C plnoprůtokový nikl páčka 1" červený   </t>
  </si>
  <si>
    <t>722232126</t>
  </si>
  <si>
    <t xml:space="preserve">Kohout kulový přímý G 6/4 PN 42 do 185°C plnoprůtokový vnitřní závit   </t>
  </si>
  <si>
    <t>55114152</t>
  </si>
  <si>
    <t xml:space="preserve">kohout kulový PN 35 T 185°C plnoprůtokový nikl páčka 1"1/2 červený   </t>
  </si>
  <si>
    <t>722239101</t>
  </si>
  <si>
    <t xml:space="preserve">Montáž armatur vodovodních se dvěma závity G 1/2   </t>
  </si>
  <si>
    <t>42210770R01</t>
  </si>
  <si>
    <t xml:space="preserve">ventil s regulační přímý DN 15 termostatický (MTCV)   </t>
  </si>
  <si>
    <t>722239102</t>
  </si>
  <si>
    <t xml:space="preserve">Montáž armatur vodovodních se dvěma závity G 3/4   </t>
  </si>
  <si>
    <t>42210773R01</t>
  </si>
  <si>
    <t xml:space="preserve">ventil s regulační přímý DN 20 termostatický (MTCV)   </t>
  </si>
  <si>
    <t>722239104R01</t>
  </si>
  <si>
    <t xml:space="preserve">Montáž armatur vodovodních se třemi závity G 3/4   </t>
  </si>
  <si>
    <t>55145541R01</t>
  </si>
  <si>
    <t xml:space="preserve">ventil termostatický DN20, průtok 47l/min, vestavěné zpětné klapky, Presto29007   </t>
  </si>
  <si>
    <t>722250133R01</t>
  </si>
  <si>
    <t xml:space="preserve">Hydrantový systém s tvarově stálou hadicí D 25 x 30 m celoplechový, Q 1,1 l/s   </t>
  </si>
  <si>
    <t>722290226</t>
  </si>
  <si>
    <t xml:space="preserve">Zkouška těsnosti vodovodního potrubí závitového do DN 50   </t>
  </si>
  <si>
    <t>13814193</t>
  </si>
  <si>
    <t xml:space="preserve">plech hladký Pz jakost DX51+Z275 tl 1mm tabule   </t>
  </si>
  <si>
    <t>27241017</t>
  </si>
  <si>
    <t xml:space="preserve">deska těsnící vláknitopryžová tl 3mm   </t>
  </si>
  <si>
    <t>30925286</t>
  </si>
  <si>
    <t xml:space="preserve">šroub metrický celozávit DIN 933 8.8 BZ M16x80mm   </t>
  </si>
  <si>
    <t>31111008</t>
  </si>
  <si>
    <t xml:space="preserve">matice přesná šestihranná Pz DIN 934-8 M16   </t>
  </si>
  <si>
    <t>31120008</t>
  </si>
  <si>
    <t xml:space="preserve">podložka DIN 125-A ZB D 16mm   </t>
  </si>
  <si>
    <t>31220513</t>
  </si>
  <si>
    <t xml:space="preserve">drát holý pro svařování plamenem lesklý D 2mm   </t>
  </si>
  <si>
    <t>31946406</t>
  </si>
  <si>
    <t xml:space="preserve">příruba přivařovací s krkem 11 416 pro PN16 DN 40   </t>
  </si>
  <si>
    <t>55251721</t>
  </si>
  <si>
    <t xml:space="preserve">příruba slepá šedá litina s epoxidovou ochranou vrstvou DN 50   </t>
  </si>
  <si>
    <t>722290234</t>
  </si>
  <si>
    <t xml:space="preserve">Proplach a dezinfekce vodovodního potrubí do DN 80   </t>
  </si>
  <si>
    <t>24593120</t>
  </si>
  <si>
    <t xml:space="preserve">dezinfekční přípravek univerzální  na bázi chloru   </t>
  </si>
  <si>
    <t>998722103</t>
  </si>
  <si>
    <t xml:space="preserve">Přesun hmot tonážní pro vnitřní vodovod v objektech v do 24 m   </t>
  </si>
  <si>
    <t>998722181</t>
  </si>
  <si>
    <t xml:space="preserve">Příplatek k přesunu hmot tonážní 722 prováděný bez použití mechanizace   </t>
  </si>
  <si>
    <t>725119125</t>
  </si>
  <si>
    <t xml:space="preserve">Montáž klozetových mís závěsných na nosné stěny   </t>
  </si>
  <si>
    <t>23153001</t>
  </si>
  <si>
    <t xml:space="preserve">tmel silikonový sanitární bílý   </t>
  </si>
  <si>
    <t>55166624</t>
  </si>
  <si>
    <t xml:space="preserve">koleno odpadní PP 90° pryžová manžeta pro závěsné WC DN 110   </t>
  </si>
  <si>
    <t>55167394</t>
  </si>
  <si>
    <t xml:space="preserve">sedátko klozetové duroplastové bílé antibakteriální   </t>
  </si>
  <si>
    <t>55281001</t>
  </si>
  <si>
    <t xml:space="preserve">souprava pro tlumení hluku pro závěsné WC a bidet   </t>
  </si>
  <si>
    <t>64286150</t>
  </si>
  <si>
    <t xml:space="preserve">šrouby ke klozetu   </t>
  </si>
  <si>
    <t xml:space="preserve">klozet keramický závěsný hluboké splachování dětský   </t>
  </si>
  <si>
    <t xml:space="preserve">klozet keramický závěsný hluboké splachování bílý   </t>
  </si>
  <si>
    <t>64236051</t>
  </si>
  <si>
    <t xml:space="preserve">klozet keramický bílý závěsný hluboké splachování pro handicapované   </t>
  </si>
  <si>
    <t>551673810R01</t>
  </si>
  <si>
    <t xml:space="preserve">sedátko klozetové s poklopem duroplastové dětské   </t>
  </si>
  <si>
    <t>551673810</t>
  </si>
  <si>
    <t xml:space="preserve">sedátko klozetové s poklopem duroplastové bílé   </t>
  </si>
  <si>
    <t>551673810R02</t>
  </si>
  <si>
    <t xml:space="preserve">sedátko klozetové s poklopem duroplastové pro handicapované   </t>
  </si>
  <si>
    <t>725219102</t>
  </si>
  <si>
    <t xml:space="preserve">Montáž umyvadla připevněného na šrouby do zdiva   </t>
  </si>
  <si>
    <t>28329010</t>
  </si>
  <si>
    <t xml:space="preserve">páska těsnící teflonová 0,2x19mm - 15m   </t>
  </si>
  <si>
    <t>28615734</t>
  </si>
  <si>
    <t xml:space="preserve">manžeta těsnící gumová pro kanalizační tvarovky E 50/40 pro vysoké teploty   </t>
  </si>
  <si>
    <t>55117164</t>
  </si>
  <si>
    <t xml:space="preserve">prodloužení se závit nátrubkem a čepem 1/2"x20mm   </t>
  </si>
  <si>
    <t>55141001</t>
  </si>
  <si>
    <t xml:space="preserve">kohout kulový rohový mosazný R 1/2"x3/8"   </t>
  </si>
  <si>
    <t>55160241</t>
  </si>
  <si>
    <t xml:space="preserve">ventil odpadní umyvadlový bez přepadu DN 32 s řetízkem   </t>
  </si>
  <si>
    <t>55161322</t>
  </si>
  <si>
    <t xml:space="preserve">uzávěrka zápachová umyvadlová s krycí růžicí odtoku DN 40   </t>
  </si>
  <si>
    <t>64286106</t>
  </si>
  <si>
    <t xml:space="preserve">šrouby k umyvadlům s bílou krytkou   </t>
  </si>
  <si>
    <t xml:space="preserve">umyvadlo keramické závěsné 50 x 41 cm bílé   </t>
  </si>
  <si>
    <t>642110310</t>
  </si>
  <si>
    <t xml:space="preserve">umyvadlo keramické závěsné 55 x 42 cm bílé   </t>
  </si>
  <si>
    <t>64211023</t>
  </si>
  <si>
    <t xml:space="preserve">umyvadlo keramické závěsné bezbariérové bílé 640x550mm   </t>
  </si>
  <si>
    <t>642110340</t>
  </si>
  <si>
    <t xml:space="preserve">kryt na sifon bílý   </t>
  </si>
  <si>
    <t>725244505</t>
  </si>
  <si>
    <t xml:space="preserve">Zástěna sprchová rohová rámová se skleněnou výplní tl. 4 a 5 mm dveře posuvné jednodílné vstup z čela na vaničku 1000x800 mm   </t>
  </si>
  <si>
    <t>24551003</t>
  </si>
  <si>
    <t xml:space="preserve">tmel silikonový sanitární transparentní   </t>
  </si>
  <si>
    <t>55495003</t>
  </si>
  <si>
    <t xml:space="preserve">zástěna sprchová rámová dvoudílná skleněná tl 4 a 5mm s jedním posuvným dílem do niky/čelní na vaničku š 1000mm   </t>
  </si>
  <si>
    <t>55495034</t>
  </si>
  <si>
    <t xml:space="preserve">zástěna sprchového koutu boční rámová skleněná tl 4mm pevná boční na vaničku š 800mm   </t>
  </si>
  <si>
    <t>725291511</t>
  </si>
  <si>
    <t xml:space="preserve">Doplňky zařízení koupelen a záchodů plastové dávkovač tekutého mýdla na 350 ml   </t>
  </si>
  <si>
    <t>55431098</t>
  </si>
  <si>
    <t xml:space="preserve">dávkovač tekutého mýdla bílý 0,8L   </t>
  </si>
  <si>
    <t xml:space="preserve">Doplňky zařízení koupelen a záchodů nerezové zásobník toaletních papírů   </t>
  </si>
  <si>
    <t xml:space="preserve">Doplňky zařízení koupelen a záchodů nerezové zásobník papírových ručníků   </t>
  </si>
  <si>
    <t>725291641</t>
  </si>
  <si>
    <t xml:space="preserve">Doplňky zařízení koupelen a záchodů nerezové madlo sprchové 750 x 450 mm   </t>
  </si>
  <si>
    <t>55147070</t>
  </si>
  <si>
    <t xml:space="preserve">madlo sprchové nerezové pravé/levé 750x450mm   </t>
  </si>
  <si>
    <t>725291711</t>
  </si>
  <si>
    <t xml:space="preserve">Doplňky zařízení koupelen a záchodů smaltované madlo krakorcové dl 550 mm   </t>
  </si>
  <si>
    <t>55147062</t>
  </si>
  <si>
    <t xml:space="preserve">madlo invalidní krakorcové smaltované bílé 550mm   </t>
  </si>
  <si>
    <t>725291712</t>
  </si>
  <si>
    <t xml:space="preserve">Doplňky zařízení koupelen a záchodů smaltované madlo krakorcové dl 834 mm   </t>
  </si>
  <si>
    <t>55147063</t>
  </si>
  <si>
    <t xml:space="preserve">madlo invalidní krakorcové smaltované bílé 834mm   </t>
  </si>
  <si>
    <t xml:space="preserve">Doplňky zařízení koupelen a záchodů smaltované madlo krakorcové sklopné dl 834 mm   </t>
  </si>
  <si>
    <t>725319111R01</t>
  </si>
  <si>
    <t xml:space="preserve">Montáž dřezu nebo připojení výpustek DN 50 ostatních typů   </t>
  </si>
  <si>
    <t>725319111</t>
  </si>
  <si>
    <t xml:space="preserve">Montáž dřezu nebo připojení výpustek DN 40 ostatních typů   </t>
  </si>
  <si>
    <t>28615735</t>
  </si>
  <si>
    <t xml:space="preserve">manžeta těsnící gumová pro kanalizační tvarovky F 50/50 pro vysoké teploty   </t>
  </si>
  <si>
    <t>55160240</t>
  </si>
  <si>
    <t xml:space="preserve">ventil odpadní dřezový bez přepadu DN 40 se zátkou   </t>
  </si>
  <si>
    <t>55161116</t>
  </si>
  <si>
    <t xml:space="preserve">uzávěrka zápachová dřezová s kulovým kloubem DN 50   </t>
  </si>
  <si>
    <t>551458210</t>
  </si>
  <si>
    <t xml:space="preserve">fontánka pitná závěsná s automaticky ovládaným výtokem, zaoblené rohy, dětská   </t>
  </si>
  <si>
    <t xml:space="preserve">příslušenství sítko - vložka s menšími otvory   </t>
  </si>
  <si>
    <t>725339111</t>
  </si>
  <si>
    <t xml:space="preserve">Montáž výlevky   </t>
  </si>
  <si>
    <t>28615681</t>
  </si>
  <si>
    <t xml:space="preserve">koleno kanalizační PP úhel 30° DN 110 pro vysoké teploty   </t>
  </si>
  <si>
    <t xml:space="preserve">výlevka keramická závěsná bílá   </t>
  </si>
  <si>
    <t>725813111</t>
  </si>
  <si>
    <t xml:space="preserve">Ventil rohový bez připojovací trubičky nebo flexi hadičky G 1/2   </t>
  </si>
  <si>
    <t>55117162</t>
  </si>
  <si>
    <t xml:space="preserve">prodloužení se závit nátrubkem a čepem 1/2"x15mm   </t>
  </si>
  <si>
    <t>55192881</t>
  </si>
  <si>
    <t xml:space="preserve">růžice plochá z PH 3/4"   </t>
  </si>
  <si>
    <t>55190001</t>
  </si>
  <si>
    <t xml:space="preserve">flexi hadice ohebná sanitární D 9x13mm FF 3/8" 500mm   </t>
  </si>
  <si>
    <t>725813112</t>
  </si>
  <si>
    <t xml:space="preserve">Ventil rohový pračkový G 3/4   </t>
  </si>
  <si>
    <t>55111982</t>
  </si>
  <si>
    <t xml:space="preserve">ventil rohový pračkový 3/4"   </t>
  </si>
  <si>
    <t>725829101</t>
  </si>
  <si>
    <t xml:space="preserve">Montáž baterie nástěnné dřezové pákové a klasické   </t>
  </si>
  <si>
    <t xml:space="preserve">baterie dřezová páková  nástěnná s ústím 300 mm   </t>
  </si>
  <si>
    <t>725829111</t>
  </si>
  <si>
    <t xml:space="preserve">Montáž baterie stojánkové dřezové G 1/2   </t>
  </si>
  <si>
    <t>55143181</t>
  </si>
  <si>
    <t xml:space="preserve">baterie dřezová páková stojánková do 1 otvoru s otáčivým ústím dl ramínka 265mm   </t>
  </si>
  <si>
    <t>725829131</t>
  </si>
  <si>
    <t xml:space="preserve">Montáž baterie umyvadlové stojánkové G 1/2 ostatní typ   </t>
  </si>
  <si>
    <t>55144004</t>
  </si>
  <si>
    <t xml:space="preserve">baterie umyvadlová stojánková páková s ovládáním odpadu   </t>
  </si>
  <si>
    <t>725829131.1</t>
  </si>
  <si>
    <t xml:space="preserve">baterie umyvadlová stojánková páková bez ovládání výpusti   </t>
  </si>
  <si>
    <t>725849411</t>
  </si>
  <si>
    <t xml:space="preserve">Montáž baterie sprchové nástěnné s nastavitelnou výškou sprchy   </t>
  </si>
  <si>
    <t>31142015</t>
  </si>
  <si>
    <t xml:space="preserve">vrut ocelový hlava půlkulová drážka křížová 4x40mm   </t>
  </si>
  <si>
    <t>551456000</t>
  </si>
  <si>
    <t xml:space="preserve">baterie sprchová nástěnná termostatická 150mm chrom   </t>
  </si>
  <si>
    <t>551455390</t>
  </si>
  <si>
    <t xml:space="preserve">baterie sprchová zapuštěná s přepinačem   </t>
  </si>
  <si>
    <t>551455450</t>
  </si>
  <si>
    <t xml:space="preserve">souprava sprchová komplet   </t>
  </si>
  <si>
    <t>725851315</t>
  </si>
  <si>
    <t xml:space="preserve">Ventil odpadní dřezový s přepadem G 6/4   </t>
  </si>
  <si>
    <t>24638010</t>
  </si>
  <si>
    <t xml:space="preserve">tmel sklenářský   </t>
  </si>
  <si>
    <t>55160245</t>
  </si>
  <si>
    <t xml:space="preserve">ventil odpadní dřezový s přepadem 6/4"   </t>
  </si>
  <si>
    <t>725861102</t>
  </si>
  <si>
    <t xml:space="preserve">Zápachová uzávěrka pro umyvadla DN 40   </t>
  </si>
  <si>
    <t>28615732</t>
  </si>
  <si>
    <t xml:space="preserve">manžeta těsnící gumová pro kanalizační tvarovky C 40/40 pro vysoké teploty   </t>
  </si>
  <si>
    <t>725861312</t>
  </si>
  <si>
    <t xml:space="preserve">Zápachová uzávěrka pro umyvadlo DN 40 podomítková   </t>
  </si>
  <si>
    <t>24743001</t>
  </si>
  <si>
    <t xml:space="preserve">lepidlo na novodur   </t>
  </si>
  <si>
    <t>27322509</t>
  </si>
  <si>
    <t xml:space="preserve">těsnění přírubové pryžové DN 80   </t>
  </si>
  <si>
    <t>28615066</t>
  </si>
  <si>
    <t xml:space="preserve">trubka kanalizační HTGL bez hrdla DN 40x5000mm   </t>
  </si>
  <si>
    <t>55161315</t>
  </si>
  <si>
    <t xml:space="preserve">uzávěrka zápachová umyvadlová podomítková DN 40/50   </t>
  </si>
  <si>
    <t>725862113</t>
  </si>
  <si>
    <t xml:space="preserve">Zápachová uzávěrka pro dřezy s přípojkou pro pračku nebo myčku DN 40/50   </t>
  </si>
  <si>
    <t>55117620</t>
  </si>
  <si>
    <t xml:space="preserve">spona hadicová šneková 25-40mm   </t>
  </si>
  <si>
    <t>55161117</t>
  </si>
  <si>
    <t xml:space="preserve">uzávěrka zápachová dřezová s přípojkou pro myčku a pračku DN 40   </t>
  </si>
  <si>
    <t>998725103</t>
  </si>
  <si>
    <t xml:space="preserve">Přesun hmot tonážní pro zařizovací předměty v objektech v do 24 m   </t>
  </si>
  <si>
    <t>998725181</t>
  </si>
  <si>
    <t xml:space="preserve">Příplatek k přesunu hmot tonážní 725 prováděný bez použití mechanizace   </t>
  </si>
  <si>
    <t>726</t>
  </si>
  <si>
    <t xml:space="preserve">Zdravotechnika - předstěnové instalace   </t>
  </si>
  <si>
    <t>726131001</t>
  </si>
  <si>
    <t xml:space="preserve">Instalační předstěna - umyvadlo do v 1120 mm se stojánkovou baterií do lehkých stěn s kovovou kcí   </t>
  </si>
  <si>
    <t>55281731</t>
  </si>
  <si>
    <t xml:space="preserve">montážní prvek pro umyvadlo se stojánkovou armaturou do lehkých stěn s kovovou konstrukcí stavební v 1120mm   </t>
  </si>
  <si>
    <t>726131002</t>
  </si>
  <si>
    <t xml:space="preserve">Instalační předstěna - umyvadlo do v 1120 mm pro tělesně postižené do lehkých stěn s kovovou kcí   </t>
  </si>
  <si>
    <t>55281739</t>
  </si>
  <si>
    <t xml:space="preserve">montážní prvek pro umyvadlo pro tělesně postižené v 820-980mm   </t>
  </si>
  <si>
    <t>726131041</t>
  </si>
  <si>
    <t xml:space="preserve">Instalační předstěna - klozet závěsný v 1120 mm s ovládáním zepředu do lehkých stěn s kovovou kcí   </t>
  </si>
  <si>
    <t>55281706</t>
  </si>
  <si>
    <t xml:space="preserve">montážní prvek pro závěsné WC do lehkých stěn s kovovou konstrukcí ovládání zepředu stavební v 1120mm   </t>
  </si>
  <si>
    <t>55281794</t>
  </si>
  <si>
    <t xml:space="preserve">tlačítko pro ovládání WC zepředu plast dvě množství vody 246x164mm   </t>
  </si>
  <si>
    <t>726131043</t>
  </si>
  <si>
    <t xml:space="preserve">Instalační předstěna - klozet závěsný v 1120 mm s ovládáním zepředu pro postižené do stěn s kov kcí   </t>
  </si>
  <si>
    <t>55281708</t>
  </si>
  <si>
    <t xml:space="preserve">montážní prvek pro závěsné WC do lehkých stěn s kovovou konstrukcí pro tělesně postižené stavební v 1120mm   </t>
  </si>
  <si>
    <t>55281796</t>
  </si>
  <si>
    <t xml:space="preserve">deska krycí pro splachovací nádržky bílá 246x164mm   </t>
  </si>
  <si>
    <t>55281800</t>
  </si>
  <si>
    <t xml:space="preserve">tlačítko pro ovládání WC zepředu dvě vody bílé 246x164mm   </t>
  </si>
  <si>
    <t>726191001</t>
  </si>
  <si>
    <t xml:space="preserve">Zvukoizolační souprava pro klozet a bidet   </t>
  </si>
  <si>
    <t>726191002</t>
  </si>
  <si>
    <t xml:space="preserve">Souprava pro předstěnovou montáž   </t>
  </si>
  <si>
    <t>55281002</t>
  </si>
  <si>
    <t xml:space="preserve">souprava stavební pro předstěnovou montáž prvků kotvení 130-200mm   </t>
  </si>
  <si>
    <t>998726113</t>
  </si>
  <si>
    <t xml:space="preserve">Přesun hmot tonážní pro instalační prefabrikáty v objektech v do 24 m   </t>
  </si>
  <si>
    <t>998726181</t>
  </si>
  <si>
    <t xml:space="preserve">Příplatek k přesunu hmot tonážní 726 prováděný bez použití mechanizace   </t>
  </si>
  <si>
    <t>727</t>
  </si>
  <si>
    <t xml:space="preserve">Zdravotechnika - požární ochrana   </t>
  </si>
  <si>
    <t>727121105</t>
  </si>
  <si>
    <t xml:space="preserve">Protipožární manžeta D 75 mm z jedné strany dělící konstrukce požární odolnost EI 90   </t>
  </si>
  <si>
    <t>59081250</t>
  </si>
  <si>
    <t xml:space="preserve">manžeta požárně ochranná pro průchod PVC,PP,PE potrubí stěnami a stropy š 32mm D 75mm EI90   </t>
  </si>
  <si>
    <t>727121107</t>
  </si>
  <si>
    <t xml:space="preserve">Protipožární manžeta D 110 mm z jedné strany dělící konstrukce požární odolnost EI 90   </t>
  </si>
  <si>
    <t>59081251</t>
  </si>
  <si>
    <t xml:space="preserve">manžeta požárně ochranná pro průchod PVC,PP,PE potrubí stěnami a stropy š 32mm D 110mm EI90   </t>
  </si>
  <si>
    <t>727121108</t>
  </si>
  <si>
    <t xml:space="preserve">Protipožární manžeta D 125 mm z jedné strany dělící konstrukce požární odolnost EI 90   </t>
  </si>
  <si>
    <t>59081254</t>
  </si>
  <si>
    <t xml:space="preserve">manžeta požárně ochranná pro průchod PVC,PP,PE potrubí stěnami a stropy š 32mm D 125mm EI90   </t>
  </si>
  <si>
    <t>767995111</t>
  </si>
  <si>
    <t xml:space="preserve">Montáž atypických zámečnických konstrukcí hmotnosti do 5 kg   </t>
  </si>
  <si>
    <t>31210011</t>
  </si>
  <si>
    <t xml:space="preserve">elektroda E-R 117 4x350mm   </t>
  </si>
  <si>
    <t>31411004</t>
  </si>
  <si>
    <t xml:space="preserve">hřeb vstřelovací do betonu 3,8x68mm   </t>
  </si>
  <si>
    <t>54632280</t>
  </si>
  <si>
    <t xml:space="preserve">nábojka ráže 9mm stupeň 5Ms   </t>
  </si>
  <si>
    <t>tis kus</t>
  </si>
  <si>
    <t>48455984R01</t>
  </si>
  <si>
    <t xml:space="preserve">konzole stěnová nebo závěsná C-nosník, konzoly, spojovací materiál-sestavy   </t>
  </si>
  <si>
    <t>pár</t>
  </si>
  <si>
    <t>783301313</t>
  </si>
  <si>
    <t xml:space="preserve">Odmaštění zámečnických konstrukcí ředidlovým odmašťovačem   </t>
  </si>
  <si>
    <t>783301401</t>
  </si>
  <si>
    <t xml:space="preserve">Ometení zámečnických konstrukcí   </t>
  </si>
  <si>
    <t>783314101</t>
  </si>
  <si>
    <t xml:space="preserve">Základní jednonásobný syntetický nátěr zámečnických konstrukcí   </t>
  </si>
  <si>
    <t>24629000</t>
  </si>
  <si>
    <t xml:space="preserve">hmota nátěrová syntetická základní na kovy   </t>
  </si>
  <si>
    <t>24642030</t>
  </si>
  <si>
    <t xml:space="preserve">ředidlo syntetických a olejových nátěrových hmot   </t>
  </si>
  <si>
    <t>783315101</t>
  </si>
  <si>
    <t xml:space="preserve">Mezinátěr jednonásobný syntetický standardní zámečnických konstrukcí   </t>
  </si>
  <si>
    <t>24621670</t>
  </si>
  <si>
    <t xml:space="preserve">hmota nátěrová syntetická vrchní (email) odstín bílý   </t>
  </si>
  <si>
    <t>783317101</t>
  </si>
  <si>
    <t xml:space="preserve">Krycí jednonásobný syntetický standardní nátěr zámečnických konstrukcí   </t>
  </si>
  <si>
    <t>HZS</t>
  </si>
  <si>
    <t xml:space="preserve">Hodinové zúčtovací sazby   </t>
  </si>
  <si>
    <t>HZS4211</t>
  </si>
  <si>
    <t xml:space="preserve">Hodinová zúčtovací sazba revizní technik   </t>
  </si>
  <si>
    <t>hod</t>
  </si>
  <si>
    <t>Část:   ZTI - zemní práce</t>
  </si>
  <si>
    <t>115101241</t>
  </si>
  <si>
    <t xml:space="preserve">Čerpání vody na dopravní výšku do 50 m průměrný přítok do 500 l/min   </t>
  </si>
  <si>
    <t>27233114</t>
  </si>
  <si>
    <t xml:space="preserve">hadice pro průmyslovou vodu přetlak 0,63MPa D 20/28mm   </t>
  </si>
  <si>
    <t>119003131</t>
  </si>
  <si>
    <t xml:space="preserve">Výstražná páska pro zabezpečení výkopu zřízení   </t>
  </si>
  <si>
    <t>60514112</t>
  </si>
  <si>
    <t xml:space="preserve">řezivo jehličnaté lať surová dl 4m   </t>
  </si>
  <si>
    <t>73558001</t>
  </si>
  <si>
    <t xml:space="preserve">páska výstražná vstup zakázán   </t>
  </si>
  <si>
    <t>119003132</t>
  </si>
  <si>
    <t xml:space="preserve">Výstražná páska pro zabezpečení výkopu odstranění   </t>
  </si>
  <si>
    <t>132212211</t>
  </si>
  <si>
    <t xml:space="preserve">Hloubení rýh š do 2000 mm v soudržných horninách třídy těžitelnosti I, skupiny 3 ručně   </t>
  </si>
  <si>
    <t>151101102</t>
  </si>
  <si>
    <t xml:space="preserve">Zřízení příložného pažení a rozepření stěn rýh hl do 4 m   </t>
  </si>
  <si>
    <t>15920310</t>
  </si>
  <si>
    <t xml:space="preserve">pažnice ocelová UNION dl 4 m   </t>
  </si>
  <si>
    <t>151101112</t>
  </si>
  <si>
    <t xml:space="preserve">Odstranění příložného pažení a rozepření stěn rýh hl do 4 m   </t>
  </si>
  <si>
    <t>162211311</t>
  </si>
  <si>
    <t xml:space="preserve">Vodorovné přemístění výkopku z horniny třídy těžitelnosti I, skupiny 1 až 3 stavebním kolečkem do 10 m   </t>
  </si>
  <si>
    <t>162211319</t>
  </si>
  <si>
    <t xml:space="preserve">Příplatek k vodorovnému přemístění výkopku z horniny třídy těžitelnosti I, skupiny 1 až 3 stavebním kolečkem ZKD 10 m   </t>
  </si>
  <si>
    <t>162351103</t>
  </si>
  <si>
    <t xml:space="preserve">Vodorovné přemístění do 500 m výkopku/sypaniny z horniny třídy těžitelnosti I, skupiny 1 až 3   </t>
  </si>
  <si>
    <t>167151111</t>
  </si>
  <si>
    <t xml:space="preserve">Nakládání výkopku z hornin třídy těžitelnosti I, skupiny 1 až 3 přes 100 m3   </t>
  </si>
  <si>
    <t xml:space="preserve">Uložení sypaniny na skládky   </t>
  </si>
  <si>
    <t>175111101</t>
  </si>
  <si>
    <t xml:space="preserve">Obsypání potrubí ručně sypaninou bez prohození sítem, uloženou do 3 m   </t>
  </si>
  <si>
    <t>HZS1292</t>
  </si>
  <si>
    <t xml:space="preserve">Hodinová zúčtovací sazba stavební dělník   </t>
  </si>
  <si>
    <t>HZS1431</t>
  </si>
  <si>
    <t xml:space="preserve">Hodinová zúčtovací sazba dělník inženýrských sítí   </t>
  </si>
  <si>
    <t>HZS2112</t>
  </si>
  <si>
    <t xml:space="preserve">Hodinová zúčtovací sazba tesař odborný   </t>
  </si>
  <si>
    <t>HZS2132</t>
  </si>
  <si>
    <t xml:space="preserve">Hodinová zúčtovací sazba zámečník odborný   </t>
  </si>
  <si>
    <t>Část:   UT</t>
  </si>
  <si>
    <t xml:space="preserve">Zdroj tepla   </t>
  </si>
  <si>
    <t>1.1</t>
  </si>
  <si>
    <t xml:space="preserve">Kombinovaný rozdělovač/sběrač pro vytápění DN 100, kompletní se všemi hrdly a nátrubky, dl. 2,95m,  vč. montáže, izolace a uchycení. Hrdla Vstup primár 2xDN65, výstupy sekundár  2xDN25, 2x DN32, 2xDN15, 2xDN32, 2xDN50, 2xDN25, rozteče hrdel: 250mm   </t>
  </si>
  <si>
    <t>1.2</t>
  </si>
  <si>
    <t xml:space="preserve">Membránová tlaková expanzní nádoba pro topné soustavy a soustavy chladicí vody. Výška (mm): 888; Průměr (mm): 634; Hmotnost (kg): 24,7; Objem (l): 250; DN připojení: R 1; Barva: šedá   </t>
  </si>
  <si>
    <t>1.3</t>
  </si>
  <si>
    <t xml:space="preserve">Uzavírací kulový kohout se zajištěním v otevřené poloze s integrovaným vypouštěním. Hmotnost (kg): 0,5; DN připojení: Rp 1;   </t>
  </si>
  <si>
    <t>1.4</t>
  </si>
  <si>
    <t xml:space="preserve">Podtlakové odplyňovací zařízení s integrovaným doplňováním pro soustavy s membránovou tlakovou expanzní nádobou nebo expanzním automatem. Maximální provozní teplota do 70 °C. Délka (mm): 290; Šířka (mm): 545; Výška (mm): 660; Hmotnost (kg): 13;   </t>
  </si>
  <si>
    <t>1.5</t>
  </si>
  <si>
    <t xml:space="preserve">Uvedení do provozu podtlakového odplyňovacího zařízení   </t>
  </si>
  <si>
    <t>1.6</t>
  </si>
  <si>
    <t xml:space="preserve">Odlučovač nečistot a kalu, provedení ocel s přírubovým připojením, 110 °C, 10 bar.Délka (mm): 350; Výška (mm): 370; Průměr (mm): 132; Hmotnost (kg): 15; DN připojení: DN 65/PN 16; Barva:šedá   </t>
  </si>
  <si>
    <t xml:space="preserve">Oběhová čerpadla   </t>
  </si>
  <si>
    <t>2.1</t>
  </si>
  <si>
    <t xml:space="preserve">Oběhové čerpadlo, mokroběžné, proměnné otáčky -  pro okruh VZT na rozdělovači tepla (UT.O.Č.1.1) M=0,81 m3/h, V=6m, včetně připojovacího materiálu, montáže, oživení, nastavení a uvedení do provozu   </t>
  </si>
  <si>
    <t>2.2</t>
  </si>
  <si>
    <t xml:space="preserve">Oběhové čerpadlo, mokroběžné, proměnné otáčky -  pro okruh OT Hospodářská budova na rozdělovači tepla (UT.O.Č.1.2) M=0,97 m3/h, V=5m, včetně připojovacího materiálu, montáže, oživení, nastavení a uvedení do provozu   </t>
  </si>
  <si>
    <t>2.3</t>
  </si>
  <si>
    <t xml:space="preserve">Oběhové čerpadlo, mokroběžné, proměnné otáčky -  pro okruh OT Byt správce na rozdělovači tepla (UT.O.Č.1.3) M=0,2 m3/h, V=5m, včetně připojovacího materiálu, montáže, oživení, nastavení a uvedení do provozu   </t>
  </si>
  <si>
    <t>2.4</t>
  </si>
  <si>
    <t xml:space="preserve">Oběhové čerpadlo, mokroběžné, proměnné otáčky -  pro okruh OT Pavilon A na rozdělovači tepla (UT.O.Č.1.4) M=2,0 m3/h, V=6m, včetně připojovacího materiálu, montáže, oživení, nastavení a uvedení do provozu   </t>
  </si>
  <si>
    <t>2.5</t>
  </si>
  <si>
    <t xml:space="preserve">Oběhové čerpadlo, mokroběžné, proměnné otáčky -  pro okruh OT Pavilon B na rozdělovači tepla (UT.O.Č.1.5) M=3,44 m3/h, V=6m, včetně připojovacího materiálu, montáže, oživení, nastavení a uvedení do provozu   </t>
  </si>
  <si>
    <t xml:space="preserve">Otopná tělesa   </t>
  </si>
  <si>
    <t>3.1</t>
  </si>
  <si>
    <t xml:space="preserve">Deskové ocelové otopné těleso se spodním pravým připojením 10VK/5040  výška: 500mm, délka: 400mm, hloubka: 47mm   </t>
  </si>
  <si>
    <t>3.2</t>
  </si>
  <si>
    <t xml:space="preserve">Deskové ocelové otopné těleso se spodním pravým připojením 10VK/5050  výška: 500mm, délka: 500mm, hloubka: 47mm   </t>
  </si>
  <si>
    <t>3.3</t>
  </si>
  <si>
    <t xml:space="preserve">Deskové ocelové otopné těleso se spodním pravým připojením 20VK/5040  výška: 500mm, délka: 400mm, hloubka: 66mm   </t>
  </si>
  <si>
    <t>3.4</t>
  </si>
  <si>
    <t xml:space="preserve">Deskové ocelové otopné těleso se spodním pravým připojením 21VK/5040  výška: 500mm, délka: 400mm, hloubka: 66mm   </t>
  </si>
  <si>
    <t>3.5</t>
  </si>
  <si>
    <t xml:space="preserve">Deskové ocelové otopné těleso se spodním pravým připojením 21VK/5050  výška: 500mm, délka: 500mm, hloubka: 66mm   </t>
  </si>
  <si>
    <t>3.6</t>
  </si>
  <si>
    <t xml:space="preserve">Deskové ocelové otopné těleso se spodním pravým připojením 21VK/5060  výška: 500mm, délka: 600mm, hloubka: 66mm   </t>
  </si>
  <si>
    <t>3.7</t>
  </si>
  <si>
    <t xml:space="preserve">Deskové ocelové otopné těleso se spodním pravým připojením 21VK/5070  výška: 500mm, délka: 700mm, hloubka: 66mm   </t>
  </si>
  <si>
    <t>3.8</t>
  </si>
  <si>
    <t xml:space="preserve">Deskové ocelové otopné těleso se spodním pravým připojením 21VK/5080  výška: 500mm, délka: 800mm, hloubka: 66mm   </t>
  </si>
  <si>
    <t>3.9</t>
  </si>
  <si>
    <t xml:space="preserve">Deskové ocelové otopné těleso se spodním pravým připojením 21VK/5100  výška: 500mm, délka: 1000mm, hloubka: 66mm   </t>
  </si>
  <si>
    <t>3.10</t>
  </si>
  <si>
    <t xml:space="preserve">Deskové ocelové otopné těleso se spodním pravým připojením 21VK/5120  výška: 500mm, délka: 1200mm, hloubka: 66mm   </t>
  </si>
  <si>
    <t>3.11</t>
  </si>
  <si>
    <t xml:space="preserve">Deskové ocelové otopné těleso se spodním pravým připojením 21VK/9070  výška: 900mm, délka: 700mm, hloubka: 66mm   </t>
  </si>
  <si>
    <t>3.12</t>
  </si>
  <si>
    <t xml:space="preserve">Deskové ocelové otopné těleso se spodním pravým připojením 21VK/9120  výška: 900mm, délka: 1200mm, hloubka: 66mm   </t>
  </si>
  <si>
    <t>3.13</t>
  </si>
  <si>
    <t xml:space="preserve">Deskové ocelové otopné těleso se spodním pravým připojením 22VK/5070  výška: 500mm, délka: 700mm, hloubka: 100mm   </t>
  </si>
  <si>
    <t>3.14</t>
  </si>
  <si>
    <t xml:space="preserve">Deskové ocelové otopné těleso se spodním pravým připojením 22VK/5090  výška: 500mm, délka: 900mm, hloubka: 100mm   </t>
  </si>
  <si>
    <t>3.15</t>
  </si>
  <si>
    <t xml:space="preserve">Otopné trubkové těleso se spodním připojením. Otopná tělesa jsou dodávaná se sadou pro upevnění na stěnu včetně odvzdušňovací a zaslepovací zátky. výška: 1220mm, délka: 450mm, hloubka: 30mm   </t>
  </si>
  <si>
    <t>3.16</t>
  </si>
  <si>
    <t xml:space="preserve">Otopné trubkové těleso se spodním připojením. Otopná tělesa jsou dodávaná se sadou pro upevnění na stěnu včetně odvzdušňovací a zaslepovací zátky. výška: 1500mm, délka: 600mm, hloubka: 30mm   </t>
  </si>
  <si>
    <t xml:space="preserve">Příslušenství otopných těles   </t>
  </si>
  <si>
    <t>4.1</t>
  </si>
  <si>
    <t xml:space="preserve">Termostatická hlavice   </t>
  </si>
  <si>
    <t>4.2</t>
  </si>
  <si>
    <t xml:space="preserve">Radiátorové šroubení tvaru H přímé je vhodné pro každý radiátor se spodním přívodem se vzdáleností přívodu a vývodu 50 mm. Šroubení umožňuje uzavřít okruh a vypustit topné těleso při jeho demontáži. Jako příslušenství se dodává kohout pro vypouštění a nap   </t>
  </si>
  <si>
    <t>4.3</t>
  </si>
  <si>
    <t xml:space="preserve">Rohový regulační ventil DN15, vč.montáže   </t>
  </si>
  <si>
    <t>4.4</t>
  </si>
  <si>
    <t xml:space="preserve">Rohové regulační šroubení DN15, vč.montáže   </t>
  </si>
  <si>
    <t xml:space="preserve">Regulační a vyvažovací ventily   </t>
  </si>
  <si>
    <t>5.1</t>
  </si>
  <si>
    <t xml:space="preserve">Ruční závitový vyvažovací ventil DN 15 s vnitřním závitem, s měřícími koncovkami, vč. montáže   </t>
  </si>
  <si>
    <t>5.2</t>
  </si>
  <si>
    <t xml:space="preserve">Ruční závitový vyvažovací ventil DN 20 s vnitřním závitem, s měřícími koncovkami, vč. montáže   </t>
  </si>
  <si>
    <t>5.3</t>
  </si>
  <si>
    <t xml:space="preserve">Ruční závitový vyvažovací ventil DN 25 s vnitřním závitem, s měřícími koncovkami, vč. montáže   </t>
  </si>
  <si>
    <t>5.4</t>
  </si>
  <si>
    <t xml:space="preserve">Ruční závitový vyvažovací ventil DN 40 s vnitřním závitem, s měřícími koncovkami, vč. montáže   </t>
  </si>
  <si>
    <t>5.5</t>
  </si>
  <si>
    <t xml:space="preserve">Třícestný regulační ventil se závitovým připojením, DN 15, Kv=0,63, vč. montáže a servopohonu modulačního 0-10V, 24V   </t>
  </si>
  <si>
    <t>5.6</t>
  </si>
  <si>
    <t xml:space="preserve">Třícestný regulační ventil se závitovým připojením, DN 15, Kv=4, vč. montáže a servopohonu modulačního 0-10V, 24V   </t>
  </si>
  <si>
    <t>5.7</t>
  </si>
  <si>
    <t xml:space="preserve">Třícestný regulační ventil se závitovým připojením, DN 20, Kv=6,3, vč. montáže a servopohonu modulačního 0-10V, 24V   </t>
  </si>
  <si>
    <t>5.8</t>
  </si>
  <si>
    <t xml:space="preserve">Třícestný regulační ventil se závitovým připojením, DN 32, Kv=16, vč. montáže a servopohonu modulačního 0-10V, 24V   </t>
  </si>
  <si>
    <t xml:space="preserve">Kulové kohouty a uzavírací klapky   </t>
  </si>
  <si>
    <t>6.1</t>
  </si>
  <si>
    <t xml:space="preserve">Závitový kulový kohout DN 15, PN 6, včetně montáže   </t>
  </si>
  <si>
    <t>6.2</t>
  </si>
  <si>
    <t xml:space="preserve">Závitový kulový kohout DN 20, PN 6, včetně montáže   </t>
  </si>
  <si>
    <t>6.3</t>
  </si>
  <si>
    <t xml:space="preserve">Závitový kulový kohout DN 25, PN 6, včetně montáže   </t>
  </si>
  <si>
    <t>6.4</t>
  </si>
  <si>
    <t xml:space="preserve">Závitový kulový kohout DN 32, PN 6, včetně montáže   </t>
  </si>
  <si>
    <t>6.5</t>
  </si>
  <si>
    <t xml:space="preserve">Závitový kulový kohout DN 50, PN 6, včetně montáže   </t>
  </si>
  <si>
    <t>6.6</t>
  </si>
  <si>
    <t xml:space="preserve">Klapka uzavírací mezipřírubová , vč. přírubového spoje, protipřírub a těsnění,DN 65, PN 6, včetně montáže   </t>
  </si>
  <si>
    <t xml:space="preserve">Filtry   </t>
  </si>
  <si>
    <t>7.1</t>
  </si>
  <si>
    <t xml:space="preserve">Filtr závitový DN 15, PN 6, vč. montáže   </t>
  </si>
  <si>
    <t>7.2</t>
  </si>
  <si>
    <t xml:space="preserve">Filtr závitový DN 20, PN 6, vč. montáže   </t>
  </si>
  <si>
    <t>7.3</t>
  </si>
  <si>
    <t xml:space="preserve">Filtr závitový DN 25, PN 6, vč. montáže   </t>
  </si>
  <si>
    <t>7.4</t>
  </si>
  <si>
    <t xml:space="preserve">Filtr závitový DN 32, PN 6, vč. montáže   </t>
  </si>
  <si>
    <t>7.5</t>
  </si>
  <si>
    <t xml:space="preserve">Filtr závitový DN 50, PN 6, vč. montáže   </t>
  </si>
  <si>
    <t xml:space="preserve">Zpětné klapky a ventily   </t>
  </si>
  <si>
    <t>8.1</t>
  </si>
  <si>
    <t xml:space="preserve">Zpětný ventil, DN 15, PN 16, vč. montáže   </t>
  </si>
  <si>
    <t>8.2</t>
  </si>
  <si>
    <t xml:space="preserve">Zpětný ventil, DN 25, PN 16, vč. montáže   </t>
  </si>
  <si>
    <t>8.3</t>
  </si>
  <si>
    <t xml:space="preserve">Zpětný ventil, DN 32, PN 16, vč. montáže   </t>
  </si>
  <si>
    <t>8.4</t>
  </si>
  <si>
    <t xml:space="preserve">Zpětný ventil, DN 50, PN 16, vč. montáže   </t>
  </si>
  <si>
    <t xml:space="preserve">Vypouštění a odvzdušnění   </t>
  </si>
  <si>
    <t>9.1</t>
  </si>
  <si>
    <t xml:space="preserve">Kulový vypouštěcí kohout, PN 6, DN 20 s hadicovou vývodkou a zátkou, vč. montáže   </t>
  </si>
  <si>
    <t>9.2</t>
  </si>
  <si>
    <t xml:space="preserve">Odvzdušňovací nádoba PN 6, DN 25, vč. montáže   </t>
  </si>
  <si>
    <t>9.3</t>
  </si>
  <si>
    <t xml:space="preserve">Odvzdušňovací nádoba PN 6, DN 50, vč. montáže   </t>
  </si>
  <si>
    <t>9.4</t>
  </si>
  <si>
    <t xml:space="preserve">Odvzdušňovací ventil, PN 6, DN 15, vč. montáže   </t>
  </si>
  <si>
    <t xml:space="preserve">Teploměry   </t>
  </si>
  <si>
    <t>10.1</t>
  </si>
  <si>
    <t xml:space="preserve">Teploměr 0 - 120°C axiální, vč. návarku, jímky a montáže   </t>
  </si>
  <si>
    <t>10.2</t>
  </si>
  <si>
    <t xml:space="preserve">Tlakoměr 0 - 600 kPa, vč. návarku, smyčky, kohoutu a montáže   </t>
  </si>
  <si>
    <t xml:space="preserve">Potrubí   </t>
  </si>
  <si>
    <t>11.1</t>
  </si>
  <si>
    <t xml:space="preserve">Potrubí z trubek závitových ocelových bezešvých, nízkotlakých DN 15(21,4x2,65)   </t>
  </si>
  <si>
    <t>11.2</t>
  </si>
  <si>
    <t xml:space="preserve">Potrubí z trubek závitových ocelových bezešvých, nízkotlakých DN 20(26,9x2,65)   </t>
  </si>
  <si>
    <t>11.3</t>
  </si>
  <si>
    <t xml:space="preserve">Potrubí z trubek závitových ocelových bezešvých, nízkotlakých DN 25(33,7x3,25)   </t>
  </si>
  <si>
    <t>11.4</t>
  </si>
  <si>
    <t xml:space="preserve">Potrubí z trubek závitových ocelových bezešvých, nízkotlakých DN 32(42,4x3,25)   </t>
  </si>
  <si>
    <t>11.5</t>
  </si>
  <si>
    <t xml:space="preserve">Potrubí z trubek závitových ocelových bezešvých, nízkotlakých DN 50(60,2x3,65)   </t>
  </si>
  <si>
    <t>11.6</t>
  </si>
  <si>
    <t xml:space="preserve">Potrubí z trubek hladkých ocelových bezešvých,  nízkotlakých DN 65(76x3,2)   </t>
  </si>
  <si>
    <t>11.7</t>
  </si>
  <si>
    <t xml:space="preserve">Měděné potrubí 15x1   </t>
  </si>
  <si>
    <t>11.8</t>
  </si>
  <si>
    <t xml:space="preserve">Měděné potrubí 18x1   </t>
  </si>
  <si>
    <t>11.9</t>
  </si>
  <si>
    <t xml:space="preserve">Měděné potrubí 22x1   </t>
  </si>
  <si>
    <t>11.10</t>
  </si>
  <si>
    <t xml:space="preserve">Měděné potrubí 28x1,5   </t>
  </si>
  <si>
    <t>11.11</t>
  </si>
  <si>
    <t xml:space="preserve">Měděné potrubí 35x1,5   </t>
  </si>
  <si>
    <t>11.12</t>
  </si>
  <si>
    <t xml:space="preserve">Měděné potrubí 42x1,5   </t>
  </si>
  <si>
    <t>11.13</t>
  </si>
  <si>
    <t xml:space="preserve">Měděné potrubí 54x2   </t>
  </si>
  <si>
    <t xml:space="preserve">Požární ucpávky   </t>
  </si>
  <si>
    <t>12.1</t>
  </si>
  <si>
    <t xml:space="preserve">Protipožární tmel   </t>
  </si>
  <si>
    <t>kpl.</t>
  </si>
  <si>
    <t xml:space="preserve">Nátěry   </t>
  </si>
  <si>
    <t>13.1</t>
  </si>
  <si>
    <t xml:space="preserve">Veškeré pomocné ocelové konstrukce, závěsy a uložení potrubí budou opatřeny nátěrem základním a dvojnásobným nátěrem prostým. Věškeré potrubí bude izolované a bude pod izolací opatřeno nátěrem základním... Nátěr pro armatury, doplňkové konstrukce, uložení   </t>
  </si>
  <si>
    <t>13.2</t>
  </si>
  <si>
    <t xml:space="preserve">Veškeré pomocné ocelové konstrukce, závěsy a uložení potrubí budou opatřeny nátěrem základním a dvojnásobným nátěrem prostým. Věškeré potrubí bude izolované a bude pod izolací opatřeno nátěrem základním. Armatu... základní nátěr potrubí do DN 65 mm včetně   </t>
  </si>
  <si>
    <t xml:space="preserve">Izolace   </t>
  </si>
  <si>
    <t>14.1</t>
  </si>
  <si>
    <t xml:space="preserve">Izolace potrubí vytápění z minerální vlny; tep. vodivost 0,033 W / m.K,  max. teplota 102°C Izolace ko = 0,033 W/(mK) pro měděné potrubí 15x1, tl. 30 mm   </t>
  </si>
  <si>
    <t>14.2</t>
  </si>
  <si>
    <t xml:space="preserve">Izolace potrubí vytápění z minerální vlny; tep. vodivost 0,033 W / m.K,  max. teplota 102°C Izolace ko = 0,033 W/(mK) pro měděné potrubí 18x1, tl. 30 mm   </t>
  </si>
  <si>
    <t>14.3</t>
  </si>
  <si>
    <t xml:space="preserve">Izolace potrubí vytápění z minerální vlny; tep. vodivost 0,033 W / m.K,  max. teplota 102°C Izolace ko = 0,033 W/(mK) pro měděné potrubí 22x1, tl. 30 mm   </t>
  </si>
  <si>
    <t>14.4</t>
  </si>
  <si>
    <t xml:space="preserve">Izolace potrubí vytápění z minerální vlny; tep. vodivost 0,033 W / m.K,  max. teplota 102°C Izolace ko = 0,033 W/(mK) pro měděné potrubí 28x1,5, tl. 30 mm   </t>
  </si>
  <si>
    <t>14.5</t>
  </si>
  <si>
    <t xml:space="preserve">Izolace potrubí vytápění z minerální vlny; tep. vodivost 0,033 W / m.K,  max. teplota 102°C Izolace ko = 0,033 W/(mK) pro měděné potrubí 35x1,5, tl. 30 mm   </t>
  </si>
  <si>
    <t>14.6</t>
  </si>
  <si>
    <t xml:space="preserve">Izolace potrubí vytápění z minerální vlny; tep. vodivost 0,033 W / m.K,  max. teplota 102°C Izolace ko = 0,033 W/(mK) pro měděné potrubí 42x1,5, tl. 30 mm   </t>
  </si>
  <si>
    <t>14.7</t>
  </si>
  <si>
    <t xml:space="preserve">Izolace potrubí vytápění z minerální vlny; tep. vodivost 0,033 W / m.K,  max. teplota 102°C Izolace ko = 0,033 W/(mK) pro měděné potrubí 54x2, tl. 30 mm   </t>
  </si>
  <si>
    <t>14.8</t>
  </si>
  <si>
    <t xml:space="preserve">Izolace potrubí vytápění z minerální vlny; tep. vodivost 0,033 W / m.K,  max. teplota 102°C Izolace ko = 0,033 W/(mK) pro ocelové potrubí DN15; tl.30 mm   </t>
  </si>
  <si>
    <t>14.9</t>
  </si>
  <si>
    <t xml:space="preserve">Izolace potrubí vytápění z minerální vlny; tep. vodivost 0,033 W / m.K,  max. teplota 102°C Izolace ko = 0,033 W/(mK) pro ocelové potrubí DN20; tl.30 mm   </t>
  </si>
  <si>
    <t>14.10</t>
  </si>
  <si>
    <t xml:space="preserve">Izolace potrubí vytápění z minerální vlny; tep. vodivost 0,033 W / m.K,  max. teplota 102°C Izolace ko = 0,033 W/(mK) pro ocelové potrubí DN25; tl.30 mm   </t>
  </si>
  <si>
    <t>14.11</t>
  </si>
  <si>
    <t xml:space="preserve">Izolace potrubí vytápění z minerální vlny; tep. vodivost 0,033 W / m.K,  max. teplota 102°C Izolace ko = 0,033 W/(mK) pro ocelové potrubí DN32; tl.30 mm   </t>
  </si>
  <si>
    <t>14.12</t>
  </si>
  <si>
    <t xml:space="preserve">Izolace potrubí vytápění z minerální vlny; tep. vodivost 0,033 W / m.K,  max. teplota 102°C Izolace ko = 0,033 W/(mK) pro ocelové potrubí DN50; tl.30 mm   </t>
  </si>
  <si>
    <t>14.13</t>
  </si>
  <si>
    <t xml:space="preserve">Izolace potrubí vytápění z minerální vlny; tep. vodivost 0,033 W / m.K,  max. teplota 102°C Izolace ko = 0,033 W/(mK) pro ocelové potrubí DN65; tl.40 mm   </t>
  </si>
  <si>
    <t xml:space="preserve">Společné položky   </t>
  </si>
  <si>
    <t>15.3</t>
  </si>
  <si>
    <t xml:space="preserve">Doprava materiálu   </t>
  </si>
  <si>
    <t>15.5</t>
  </si>
  <si>
    <t xml:space="preserve">Pomocné ocelové konstrukce   </t>
  </si>
  <si>
    <t>15.6</t>
  </si>
  <si>
    <t xml:space="preserve">Zavěšení potrubí, kotvící systém např. Hilti, množství dle DN   </t>
  </si>
  <si>
    <t>15.7</t>
  </si>
  <si>
    <t xml:space="preserve">Provedení komplexních zkoušek (včetně tlakové a topné zkoušky)   </t>
  </si>
  <si>
    <t>15.8</t>
  </si>
  <si>
    <t xml:space="preserve">Jemné zaregulování systému   </t>
  </si>
  <si>
    <t>15.9</t>
  </si>
  <si>
    <t xml:space="preserve">Vyvážení dle vyhl. 193/2007 sb.včetně protokolu   </t>
  </si>
  <si>
    <t>15.10</t>
  </si>
  <si>
    <t xml:space="preserve">Dvojnásobný proplach systému a náplň upravenou vodou   </t>
  </si>
  <si>
    <t>15.11</t>
  </si>
  <si>
    <t xml:space="preserve">Štítky a popisy potrubí a zařízení   </t>
  </si>
  <si>
    <t>15.12</t>
  </si>
  <si>
    <t xml:space="preserve">Zaškolení obsluhy   </t>
  </si>
  <si>
    <t>15.13</t>
  </si>
  <si>
    <t xml:space="preserve">Kotevní materiál   </t>
  </si>
  <si>
    <t>15.14</t>
  </si>
  <si>
    <t xml:space="preserve">Montážní materiál   </t>
  </si>
  <si>
    <t>Část:   VZT</t>
  </si>
  <si>
    <t>D1</t>
  </si>
  <si>
    <t xml:space="preserve">Vzduchotechnika   </t>
  </si>
  <si>
    <t>D2</t>
  </si>
  <si>
    <t xml:space="preserve">Zař.č.1 - Větrání tříd a přípraven   </t>
  </si>
  <si>
    <t xml:space="preserve">Kompaktní vzduchotechnická rekuperační jednotka ve stojanovém provedení, se stěnovými panely o tloušťce 40mm, vyrobené z Alu-Zinc plechu s odolností C4 proti korozi. Panely jsou uvnitř vyplněné zvukovou a tepelnou izolací z nehořlavé minerální vlny s odol   </t>
  </si>
  <si>
    <t>1.1.1</t>
  </si>
  <si>
    <t xml:space="preserve">Směšovací uzel, 0-10V, 24V   </t>
  </si>
  <si>
    <t>1.1.2</t>
  </si>
  <si>
    <t xml:space="preserve">Klapka uzavírací, těsná, se servem 24V   </t>
  </si>
  <si>
    <t>1.1.3</t>
  </si>
  <si>
    <t xml:space="preserve">Pružná manžeta   </t>
  </si>
  <si>
    <t>1.1.4</t>
  </si>
  <si>
    <t xml:space="preserve">Hlásič kouře včetně patice a adaptéru pro VZT potrubí   </t>
  </si>
  <si>
    <t>1.1.5</t>
  </si>
  <si>
    <t xml:space="preserve">Sada pro VAV   </t>
  </si>
  <si>
    <t xml:space="preserve">Buňka tlumiče 500x200/500 atyp   </t>
  </si>
  <si>
    <t xml:space="preserve">Protidešťová žaluzie z pozink plechu 600x700, barva dle fasády RAL 8000 (hnědá)   </t>
  </si>
  <si>
    <t xml:space="preserve">Výfuková hlavice z pozink plechu o400   </t>
  </si>
  <si>
    <t xml:space="preserve">Regulátor variabilního průtoku vzduchu VAV o225, MP-Bus   </t>
  </si>
  <si>
    <t>1.5.1</t>
  </si>
  <si>
    <t xml:space="preserve">Tlumič hluku pro kruhové potrubí o225/600 atyp   </t>
  </si>
  <si>
    <t>1.5.2</t>
  </si>
  <si>
    <t xml:space="preserve">Regulátor teploty, IP20, Modbus/Exoline/BACnet   </t>
  </si>
  <si>
    <t>1.5.3</t>
  </si>
  <si>
    <t xml:space="preserve">Čidlo CO2 s displejem na stěnu, 0-10V   </t>
  </si>
  <si>
    <t>1.5.4</t>
  </si>
  <si>
    <t xml:space="preserve">Prokabelování   </t>
  </si>
  <si>
    <t xml:space="preserve">Dýza s dlouhým dosahem o200, ručně nastavitelný směr proudu vzduchu   </t>
  </si>
  <si>
    <t>1.7</t>
  </si>
  <si>
    <t xml:space="preserve">Vyúsť s vířivým výtokem vzduchu 600x600/48 s vodorovným připojením o250 s regulační klapkou - odvodní   </t>
  </si>
  <si>
    <t>1.8</t>
  </si>
  <si>
    <t xml:space="preserve">Ohebná Al laminátová hadice o250 á10bm/bal   </t>
  </si>
  <si>
    <t>1.9</t>
  </si>
  <si>
    <t xml:space="preserve">Stěnová Al mřížka SM12,5-800x300   </t>
  </si>
  <si>
    <t>1.10</t>
  </si>
  <si>
    <t xml:space="preserve">Kruhové potrubí SPIRO z pozink plechu: - o400/20% tvarovek   </t>
  </si>
  <si>
    <t>bm</t>
  </si>
  <si>
    <t>1.10.1</t>
  </si>
  <si>
    <t xml:space="preserve">Kruhové potrubí SPIRO z pozink plechu: - o315/20% tvarovek   </t>
  </si>
  <si>
    <t>1.10.3</t>
  </si>
  <si>
    <t xml:space="preserve">Kruhové potrubí SPIRO z pozink plechu:  - o225/20% tvarovek   </t>
  </si>
  <si>
    <t>1.10.4</t>
  </si>
  <si>
    <t xml:space="preserve">Kruhové potrubí SPIRO z pozink plechu:  - o200/30% tvarovek   </t>
  </si>
  <si>
    <t>1.11</t>
  </si>
  <si>
    <t xml:space="preserve">Čtyřhranné potrubí sk.I z pozink. plechu   </t>
  </si>
  <si>
    <t>1.12</t>
  </si>
  <si>
    <t xml:space="preserve">Akustická izolace vzduchotechnického potrubí z minerální vlny tl. 60mm s Al polepem   </t>
  </si>
  <si>
    <t>1.13</t>
  </si>
  <si>
    <t xml:space="preserve">Požární klapka pro SPIRO potrubí o315 s teplotním a mechanickým ovládáním   </t>
  </si>
  <si>
    <t>D3</t>
  </si>
  <si>
    <t xml:space="preserve">Zař.č.2 - Větrání soc. zařízení   </t>
  </si>
  <si>
    <t xml:space="preserve">Střešní ventilátor s připojením na kruhové potrubí  o250mm, včetně montážního podstavce a zpětné klapky. Technické parametry jsou popsány v dokumentu D.1.02.4.6.6 - Tabulka zařízení.   </t>
  </si>
  <si>
    <t xml:space="preserve">Střešní ventilátor s připojením na kruhové potrubí  o200mm, včetně montážního podstavce a zpětné klapky. Technické parametry jsou popsány v dokumentu D.1.02.4.6.6 - Tabulka zařízení.   </t>
  </si>
  <si>
    <t xml:space="preserve">Neobsazeno   </t>
  </si>
  <si>
    <t xml:space="preserve">Talířový ventil odvodní o160mm   </t>
  </si>
  <si>
    <t xml:space="preserve">Talířový ventil odvodní o100mm   </t>
  </si>
  <si>
    <t>2.6</t>
  </si>
  <si>
    <t xml:space="preserve">Protipožární větrací mřížka EI45 600x304   </t>
  </si>
  <si>
    <t>2.7</t>
  </si>
  <si>
    <t xml:space="preserve">Protipožární větrací mřížka EI45 300x106   </t>
  </si>
  <si>
    <t>2.8</t>
  </si>
  <si>
    <t xml:space="preserve">Stěnová Al mřížka SM12,5-600x300   </t>
  </si>
  <si>
    <t>2.9</t>
  </si>
  <si>
    <t xml:space="preserve">Stěnová Al mřížka SM12,5-600x200   </t>
  </si>
  <si>
    <t>2.10</t>
  </si>
  <si>
    <t xml:space="preserve">Stěnová Al mřížka SM12,5-300x100   </t>
  </si>
  <si>
    <t>2.11</t>
  </si>
  <si>
    <t xml:space="preserve">Ohebná Al laminátová hadice o160 á10bm/bal   </t>
  </si>
  <si>
    <t>2.12</t>
  </si>
  <si>
    <t xml:space="preserve">Ohebná Al laminátová hadice o100 á10bm/bal   </t>
  </si>
  <si>
    <t>2.13</t>
  </si>
  <si>
    <t xml:space="preserve">Kruhové potrubí SPIRO z pozink plechu: - o250/100% tvarovek   </t>
  </si>
  <si>
    <t>2.13.1</t>
  </si>
  <si>
    <t xml:space="preserve">Kruhové potrubí SPIRO z pozink plechu: - o200/20% tvarovek   </t>
  </si>
  <si>
    <t>2.13.2</t>
  </si>
  <si>
    <t xml:space="preserve">Kruhové potrubí SPIRO z pozink plechu:  - o160/30% tvarovek   </t>
  </si>
  <si>
    <t>2.13.3</t>
  </si>
  <si>
    <t xml:space="preserve">Kruhové potrubí SPIRO z pozink plechu:  - o125/20% tvarovek   </t>
  </si>
  <si>
    <t>2.13.4</t>
  </si>
  <si>
    <t xml:space="preserve">Kruhové potrubí SPIRO z pozink plechu:  - o100/30% tvarovek   </t>
  </si>
  <si>
    <t>D4</t>
  </si>
  <si>
    <t xml:space="preserve">Ostatní   </t>
  </si>
  <si>
    <t>Pol75</t>
  </si>
  <si>
    <t xml:space="preserve">Montáž VZT   </t>
  </si>
  <si>
    <t>Pol66</t>
  </si>
  <si>
    <t xml:space="preserve">Zkoušky a protokoly   </t>
  </si>
  <si>
    <t>Pol67</t>
  </si>
  <si>
    <t xml:space="preserve">Naprogramování zařízení a uvedení do provozu   </t>
  </si>
  <si>
    <t>Pol68</t>
  </si>
  <si>
    <t>Pol69</t>
  </si>
  <si>
    <t xml:space="preserve">Měření průtočných množství   </t>
  </si>
  <si>
    <t>Pol76</t>
  </si>
  <si>
    <t xml:space="preserve">Doprava   </t>
  </si>
  <si>
    <t>D6</t>
  </si>
  <si>
    <t xml:space="preserve">Měření hluku   </t>
  </si>
  <si>
    <t>Pol77</t>
  </si>
  <si>
    <t xml:space="preserve">Měření hluku od vzduchotechniky   </t>
  </si>
  <si>
    <t>Část:   Slaboproud</t>
  </si>
  <si>
    <t xml:space="preserve">Telekomunikační a datové rozvody   </t>
  </si>
  <si>
    <t>Pol1</t>
  </si>
  <si>
    <t xml:space="preserve">Zásuvka 1xRJ-45  nestíněná - Cat.5e, včetně rámečku, design dle standardu silnoproud   </t>
  </si>
  <si>
    <t>Pol2</t>
  </si>
  <si>
    <t xml:space="preserve">Dvojzásuvka 2xRJ-45  nestíněná - Cat.5e, včetně rámečku, design dle standardu silnoproud   </t>
  </si>
  <si>
    <t>Pol3</t>
  </si>
  <si>
    <t xml:space="preserve">IP dveřní komunikátor s klávesnicí ve verzi pro VoIP sítě, spínač na ovládání elektrického zámku   </t>
  </si>
  <si>
    <t>Pol4</t>
  </si>
  <si>
    <t xml:space="preserve">VoIP telefonní přístroj s displejem (PoE)   </t>
  </si>
  <si>
    <t>Pol5</t>
  </si>
  <si>
    <t xml:space="preserve">Instalační krabice KO68   </t>
  </si>
  <si>
    <t>Pol6</t>
  </si>
  <si>
    <t xml:space="preserve">Kabel UTP 4x2x0,5 Cat.5e, b2ca s1 d0   </t>
  </si>
  <si>
    <t>Pol7</t>
  </si>
  <si>
    <t xml:space="preserve">Instalace kabelu UTP4x2x0,5 Cat.5e   </t>
  </si>
  <si>
    <t xml:space="preserve">Evakuační rozhlas   </t>
  </si>
  <si>
    <t>Pol52</t>
  </si>
  <si>
    <t xml:space="preserve">Ústředna evakuačního rozhlasu dle ČSN EN 60849 a ČSN EN 54-16, 100V systém včetně řídící jednotky, Ethenet rozhraní do nadstavby, zesilovače, záložního zesilovače, celkový výkon 500W a napájecího zdroje.  konstrukční provedení do 19" rozvaděče.   </t>
  </si>
  <si>
    <t>Pol53</t>
  </si>
  <si>
    <t xml:space="preserve">Stanice hlasatele v konfiguraci podle výstavby systému   </t>
  </si>
  <si>
    <t>Pol54</t>
  </si>
  <si>
    <t xml:space="preserve">Systémový kabel pro napojení mikrofonní stanice P60-R kabel funkční při požáru dle ČSN 73 0848 a dle ZP27/2008   </t>
  </si>
  <si>
    <t>Pol55</t>
  </si>
  <si>
    <t xml:space="preserve">Stojanový rozvaděč, výška 27U, šířka 600mm, hloubka 900mm,prosklené dveře se zámkem, ventilační jednotka, rozvodný napájecí panel 8x230V, včetně montážního příslušenství   </t>
  </si>
  <si>
    <t>Pol56</t>
  </si>
  <si>
    <t xml:space="preserve">Reproduktor evakuační do podhledu 6/2,5W 100V, včetně montážního materiálu, keramické svorkovnice s tepelnou pojistkou-certifikace EN54-24   </t>
  </si>
  <si>
    <t>Pol57</t>
  </si>
  <si>
    <t xml:space="preserve">Reproduktor evakuační nástěnný 6/2,5W 100V, včetně montážního materiálu, keramické svorkovnice s tepelnou pojistkou-certifikace EN54-24   </t>
  </si>
  <si>
    <t>Pol58</t>
  </si>
  <si>
    <t xml:space="preserve">Kabel UTP 4x2x0,5 Cat.6, b2ca s1 d0 včetně instalace   </t>
  </si>
  <si>
    <t>Pol59</t>
  </si>
  <si>
    <t xml:space="preserve">Kabel  2x2,5,  B2ca, s1, d0, P60-R kabel s funkční integritou při požáru dle ČSN 73 0848 a dle ZP27/2008 včetně instalace   </t>
  </si>
  <si>
    <t>Pol60</t>
  </si>
  <si>
    <t xml:space="preserve">Oživení systému, programování ústředny, návazností, zkoušky atd., zaškolení obsluhy   </t>
  </si>
  <si>
    <t xml:space="preserve">Elektrická zabezpečovací signalizace   </t>
  </si>
  <si>
    <t>Pol8</t>
  </si>
  <si>
    <t xml:space="preserve">Expander (koncentrátor), tamper kontakt, plastový box na povrch   </t>
  </si>
  <si>
    <t>Pol9</t>
  </si>
  <si>
    <t xml:space="preserve">Prostorový duální PIR+MW detektor   </t>
  </si>
  <si>
    <t>Pol10</t>
  </si>
  <si>
    <t xml:space="preserve">Bezdotyková LED klávesnice  pro ovládání a programování systému   </t>
  </si>
  <si>
    <t>Pol11</t>
  </si>
  <si>
    <t xml:space="preserve">Vnitřní akustická a optická signalizace   </t>
  </si>
  <si>
    <t>Pol12</t>
  </si>
  <si>
    <t xml:space="preserve">Požární hlásič opticko kouřový   </t>
  </si>
  <si>
    <t>Pol13</t>
  </si>
  <si>
    <t xml:space="preserve">Dveřní a okenní magnetický kontakt (dodávka v rámci oken a dveří)   </t>
  </si>
  <si>
    <t>Pol14</t>
  </si>
  <si>
    <t xml:space="preserve">Propojovací krabice s tamper kontaktem a krabicí KO68   </t>
  </si>
  <si>
    <t>Pol61</t>
  </si>
  <si>
    <t xml:space="preserve">Systémový napájecí zdroj 14V/5A se záložním akumulátorem   </t>
  </si>
  <si>
    <t>Pol16</t>
  </si>
  <si>
    <t xml:space="preserve">Kabel J-H(St)-H 4x2x0,6mm s pláštěm LSOH   </t>
  </si>
  <si>
    <t>Pol62</t>
  </si>
  <si>
    <t xml:space="preserve">Kabel S/FTP4x2x0,5  Cat.6, b2ca s1 d0 včetně instalace   </t>
  </si>
  <si>
    <t xml:space="preserve">Společní televizní anténa   </t>
  </si>
  <si>
    <t>Pol63</t>
  </si>
  <si>
    <t xml:space="preserve">Vedlejší stanice STA , oceloplechový nástěnný rozváděč 350x350x180mm, Komaxit, uzávěr s vložkovým zámkem vystrojený anténním rozbočovačem pro napojení 8 kocových zásuvek   </t>
  </si>
  <si>
    <t>Pol18</t>
  </si>
  <si>
    <t xml:space="preserve">Koaxiální kabel 75 ohmů, v dig. kvalitě   </t>
  </si>
  <si>
    <t>Pol19</t>
  </si>
  <si>
    <t xml:space="preserve">Účastnická zásuvka TV+R+SAT včetně přístrojové krabice a rámečku   </t>
  </si>
  <si>
    <t>D5</t>
  </si>
  <si>
    <t xml:space="preserve">Společné kabelové trasy   </t>
  </si>
  <si>
    <t>Pol20</t>
  </si>
  <si>
    <t xml:space="preserve">Trubka instalační ohebná průměr 30 bezhalogenová včetně upevňovacího materiálu pro vysokou mechanickou zátěž, instalace do podlahy   </t>
  </si>
  <si>
    <t>Pol21</t>
  </si>
  <si>
    <t xml:space="preserve">Elektroinstalační trubka ohebná pro vnitřní kabelové rozvody, průměr 30mm, mech. odolnost 320N/5cm, teplotně stálý materiál, pro vnitřní instalaci do stěn pod omítku nebo na povrchu stěn upevněna příchytkami   </t>
  </si>
  <si>
    <t>Pol22</t>
  </si>
  <si>
    <t xml:space="preserve">Elektroinstalační trubka pevná pro vnitřní kabelové rozvody, průměr 50mm, mech. odolnost 320N/5cm, teplotně stálý materiál, pro vertikální SLB trasy mezi podlažími   </t>
  </si>
  <si>
    <t>Pol23</t>
  </si>
  <si>
    <t xml:space="preserve">Kabelový prostup v podlaze, stropu do průměru 100 mm pro vertikální trasy SLB systémů   </t>
  </si>
  <si>
    <t>Pol24</t>
  </si>
  <si>
    <t xml:space="preserve">Kabelová příchytka nylonová pro hlavní horizontální trasy v mezistropním prostoru, včetně upevňovacího a vázacího materíálu (hmoždinky, šrouby, vázací pásky.   </t>
  </si>
  <si>
    <t>Pol25</t>
  </si>
  <si>
    <t xml:space="preserve">Kabelový žlab drátěný 150x50 mm včetně upevňovacího materiálu  pro hlavní horizontální trasy SLB v chodbách a spojovacích mostech nad SDK podhledy.   </t>
  </si>
  <si>
    <t>Pol64</t>
  </si>
  <si>
    <t xml:space="preserve">Kabelová příchytka ohniodolná,  pro upevnění jednoho systémového kabelu, V180 P90-R, E90, Včetně kotevního systému do betonu, pevného zdiva, funční při požáru. Určeno pro instalaci na zeď a na strop.   </t>
  </si>
  <si>
    <t xml:space="preserve">Požárně bezpečnostní zařízení pro omezení šíření požáru   </t>
  </si>
  <si>
    <t>Pol26</t>
  </si>
  <si>
    <t xml:space="preserve">Certifikovaný systém požárních ucpávek splňující podmínky vyhlášky č.246/2001Sb.   </t>
  </si>
  <si>
    <t>Část:   Silnoproud</t>
  </si>
  <si>
    <t>001</t>
  </si>
  <si>
    <t xml:space="preserve">SVÍTIDLO 2 - stopní LED vestavěné svítidlo downlight 25W vestavné kruhové svítidlo LED, těleso z hliníkového profilu, opálový difuzor, 230 x 100 (pr. x v), montážní otvor 200mm (pr.), 25W LED, 4000K, 2350lm, Ra&gt;80, IP44, životnost&gt;30000hod., vyzařovací úh   </t>
  </si>
  <si>
    <t>002</t>
  </si>
  <si>
    <t xml:space="preserve">SVÍTIDLO 3 - stropní LED panel vestavěný 40W vestavné svítidlo, těleso z hliníkového profilu, mikroprismatický optický kryt pro nízké oslnění UGR&lt;19, 595 x 595 x 10 mm (š x h x v), 40W LED, 4000K, 3800lm, Ra&gt;80, IP20, třída ochrany II, životnost&gt;40000hod.   </t>
  </si>
  <si>
    <t>003</t>
  </si>
  <si>
    <t xml:space="preserve">SVÍTIDLO 4 - stropní LED panel vestavěný 40W vestavné svítidlo, těleso z hliníkového profilu, mikroprismatický optický kryt, 595 x 595 x 10 mm (š x h x v), 40W LED, 4000K, 4230lm, Ra&gt;80, IP20, třída ochrany II, životnost&gt;40000hod., vyzařovací úhel 120°, n   </t>
  </si>
  <si>
    <t>004</t>
  </si>
  <si>
    <t xml:space="preserve">SVÍTIDLO 4.1 - stropní LED panel přisazený na strop 40W vestavné svítidlo, těleso z hliníkového profilu, mikroprismatický optický kryt, 595 x 595 x 10 mm (š x h x v), 40W LED, 4000K, 4230lm, Ra&gt;80, IP20, třída ochrany II, životnost&gt;40000hod., vyzařovací ú   </t>
  </si>
  <si>
    <t>005</t>
  </si>
  <si>
    <t xml:space="preserve">SVÍTIDLO 5 - stopní LED vestavěné svítidlo downlight 21W vestavné kruhové svítidlo LED, těleso z hliníkového profilu, opálový difuzor, 225 x 25 (pr. x v), montážní otvor 210mm (pr.), 21W LED, 4000K, 1600lm, Ra&gt;80, IP20, životnost&gt;50000hod., vyzařovací úhe   </t>
  </si>
  <si>
    <t>006</t>
  </si>
  <si>
    <t xml:space="preserve">SVÍTIDLO 7 - stropní přisazené, zavěšené LED svítidlo 60W přisazené/zavěšené svítidlo, těleso ze světlešedého plastu, opálový difusor z optického polykarbonátu, 1609 x 63 x 75 (š x h x v), 60W LED, 6500lm,  4000K, Ra&gt;80, IP66, třída ochrany I, životnost&gt;5   </t>
  </si>
  <si>
    <t>007</t>
  </si>
  <si>
    <t xml:space="preserve">N1 - nouzové svítidlo nástěnné, stropní LED nouzové svítidlo LED jednostranné přisazené na stěnu nebo strop, vestavné do zdi nebo do stropu, těleso bílý polykarbonát v barvě RAL 9003, optika transparentní polykarbonátové čočky, optická část vyrobena z met   </t>
  </si>
  <si>
    <t>008</t>
  </si>
  <si>
    <t xml:space="preserve">N1 IP66 - nouzové svítidlo nástěnné, stropní LED, IP66 nouzové svítidlo LED jednostranné přisazené na stěnu nebo strop, vestavné do zdi nebo do stropu, těleso bílý polykarbonát v barvě RAL 9003, optika transparentní polykarbonátové čočky, optická část vyr   </t>
  </si>
  <si>
    <t>009</t>
  </si>
  <si>
    <t xml:space="preserve">N2 - nouzové svítidlo stropní oboustranné LED nouzové LED svítidlo oboustranné přisazené na strop, vestavné do stropu, těleso polykarbonát v bílé barvě RAL 9003, vybaveno plastovou signalizační prosvětlenou tabulkou z opálového polykarbonátu a zajišťuje v   </t>
  </si>
  <si>
    <t>010</t>
  </si>
  <si>
    <t xml:space="preserve">SVÍTIDLO NA - stropní vestavěné nouzové LED svítidlo 24W nouzové svítidlo LED stropní vestavěné, svítí při výpadku napájení, 24W, 180 lm v nouzovém režimu, těleso z polykarbonátu bílé barvy RAL 9003, optický kryt z vysoce průhledného PMMA, 90 x 40 (pr. X   </t>
  </si>
  <si>
    <t>011</t>
  </si>
  <si>
    <t xml:space="preserve">SVÍTIDLO NB - stropní vestavěné nouzové LED svítidlo 24W nouzové svítidlo LED stropní vestavěné, svítí při výpadku napájení, 24W, 180 lm v nouzovém režimu, těleso z polykarbonátu bílé barvy RAL 9003, optický kryt z vysoce průhledného PMMA, 90 x 40 (pr. X   </t>
  </si>
  <si>
    <t>012</t>
  </si>
  <si>
    <t xml:space="preserve">SVÍTIDLO NA.1 - stropní přisazené nouzové LED svítidlo 24W nouzové svítidlo LED stropní přisazené, svítí při výpadku napájení, 24W, 250 lm v nouzovém režimu, těleso z polykarbonátu bílé barvy RAL 9003,transparentní polykarbonátové čočky, 213 x 83 x 20 (š   </t>
  </si>
  <si>
    <t>013</t>
  </si>
  <si>
    <t xml:space="preserve">SVÍTIDLO NB.1 - stropní přisazené nouzové LED svítidlo 36W nouzové svítidlo LED stropní přisazené, svítí při výpadku napájení, 36W, 450 lm v nouzovém režimu, těleso z polykarbonátu bílé barvy RAL 9003,transparentní polykarbonátové čočky, 213 x 83 x 20 (š   </t>
  </si>
  <si>
    <t>014</t>
  </si>
  <si>
    <t xml:space="preserve">Reflektorové LED svítidlo 20W s infrapasivním čidlem pohybu PIR nástěnné LED svítidlo reflektor 20W s infrapasivním čidlem pohybu PIR, hliníková slitina práškově lakovaná, difuzor sklo, LED 20W neutrální bílá 4000K, 1500lm, 230V, zvýšené krytí IP54, d=180   </t>
  </si>
  <si>
    <t>015</t>
  </si>
  <si>
    <t xml:space="preserve">ROZVADĚČ RPB1 Oceloplechový-plastový, zapuštěný, IP 30/20, zaměnitelné dveře levé/pravé provedení, zámek cylindrická vložka, přívody horem, vývody horem, rozměry: 590x1055x250mm, jmenovitý proud 63A, zkratová odolnost rozvaděče Ik"= max. 6kA, kompletní do   </t>
  </si>
  <si>
    <t>016</t>
  </si>
  <si>
    <t xml:space="preserve">ROZVADĚČ RPB2 Oceloplechový-plastový, zapuštěný, IP 30/20, zaměnitelné dveře levé/pravé provedení, zámek cylindrická vložka, přívody horem, vývody horem, rozměry: 590x1195x250mm, jmenovitý proud 125A, zkratová odolnost rozvaděče Ik"= max. 10kA, kompletní   </t>
  </si>
  <si>
    <t>017</t>
  </si>
  <si>
    <t xml:space="preserve">JEDNOPÓLOVÝ VYPÍNAČ Jednopólový vypínač 10A/230V, řazení 1, pod omítku do instalační krabice, kompletní vč. krytu a rámečku ( při umístění více přístrojů vedle sebe budou použity svislé/vodorovné vícerámečky dle počtu přístrojů )   </t>
  </si>
  <si>
    <t>018</t>
  </si>
  <si>
    <t xml:space="preserve">TLAČÍTKOVÝ OVLADAČ ZAPÍNACÍ S ORIENTAČNÍ DOUTNAVKOU Tlačítkový ovladač zapínací 10A/230V s orientační doutnavkou 230V, řazení 1/0, pod omítku do instalační krabice, kompletní vč. krytu a rámečku ( při umístění více přístrojů vedle sebe budou použity svisl   </t>
  </si>
  <si>
    <t>019</t>
  </si>
  <si>
    <t xml:space="preserve">SÉRIOVÝ PŘEPÍNAČ Sériový přepínač 10A/230V, řazení 6, pod omítku do instalační krabice, kompletní vč. krytu a rámečku ( při umístění více přístrojů vedle sebe budou použity svislé/vodorovné vícerámečky dle počtu přístrojů )   </t>
  </si>
  <si>
    <t>020</t>
  </si>
  <si>
    <t xml:space="preserve">SÉRIOVÝ PŘEPÍNAČ, IP44 Sériový přepínač 10A/230V, řazení 6, pod omítku do instalační krabice, kompletní vč. krytu a rámečku ( při umístění více přístrojů vedle sebe budou použity svislé/vodorovné vícerámečky dle počtu přístrojů ), krytí IP44   </t>
  </si>
  <si>
    <t>021</t>
  </si>
  <si>
    <t xml:space="preserve">DVOJITÝ SÉRIOVÝ PŘEPÍNAČ Dvojitý sériový přepínač 10A/230V, řazení 6+6, pod omítku do instalační krabice, kompletní vč. krytu a rámečku ( při umístění více přístrojů vedle sebe budou použity svislé/vodorovné vícerámečky dle počtu přístrojů )   </t>
  </si>
  <si>
    <t>022</t>
  </si>
  <si>
    <t xml:space="preserve">KŘÍŽOVÝ PŘEPÍNAČ Křížový přepínač 10A/230V, řazení 7, pod omítku do instalační krabice, kompletní vč. krytu a rámečku ( při umístění více přístrojů vedle sebe budou použity svislé/vodorovné vícerámečky dle počtu přístrojů )   </t>
  </si>
  <si>
    <t>023</t>
  </si>
  <si>
    <t xml:space="preserve">INFRAPASIVNÍ ČIDLO POHYBU STROPNÍ Stropní infrapasivní čidlo pohybu pro spínání osvětlení, 230V, třívodičové zapojení, indukční spínaná zátěž 600VA, detekční úhel 360°, nastavitelný čas sepnutí 5s - 10 min., detekční vzdálenost 6m, montážní výška méně jak   </t>
  </si>
  <si>
    <t>024</t>
  </si>
  <si>
    <t xml:space="preserve">JEDNOFÁZOVÁ ZÁSUVKA Jednofázová zásuvka 16A/230V s ochranným kolíkem a ochrannými clonkami pod omítku do instalační krabice, kompletní vč. krytu a rámečku ( při umístění více přístrojů vedle sebe budou použity svislé/vodorovné vícerámečky dle počtu přístr   </t>
  </si>
  <si>
    <t>025</t>
  </si>
  <si>
    <t xml:space="preserve">JEDNOFÁZOVÁ ZÁSUVKA, IP44 Jednofázová zásuvka 16A/230V s ochranným kolíkem, ochrannými clonkami a víčkem pod omítku do instalační krabice, kompletní vč. krytu a rámečku ( při umístění více přístrojů vedle sebe budou použity svislé/vodorovné vícerámečky dl   </t>
  </si>
  <si>
    <t>026</t>
  </si>
  <si>
    <t xml:space="preserve">DVĚ JEDNOFÁZOVÉ ZÁSUVKY VE VODOROVNÉM DVOURÁMEČKU Dvě jednofázové zásuvky 16A/230V s ochranným kolíkem a ochrannými clonkami, pod omítku do dvounásobné instalační krabice, kompletní vč. krytů a vodorovného dvourámečku   </t>
  </si>
  <si>
    <t>027</t>
  </si>
  <si>
    <t xml:space="preserve">DVĚ JEDNOFÁZOVÉ ZÁSUVKY VE VODOROVNÉM DVOURÁMEČKU PRO PC Dvě jednofázové zásuvky 16A/230V s ochranným kolíkem a ochrannými clonkami pro PC, pod omítku do dvounásobné instalační krabice, kompletní vč. krytů a vodorovného dvourámečku, vybaveny popisovým pol   </t>
  </si>
  <si>
    <t>028</t>
  </si>
  <si>
    <t xml:space="preserve">DVĚ JEDNOFÁZOVÉ ZÁSUVKY VE VODOROVNÉM DVOURÁMEČKU PRO PC S PŘEPĚŤOVOU OCHRANOU Dvě jednofázové zásuvky 16A/230V s ochranným kolíkem a ochrannými clonkami pro PC, z toho jedna vybavena vestavěným 3. st. přepěťové ochrany se světelnou signalizací, pod omítk   </t>
  </si>
  <si>
    <t>029</t>
  </si>
  <si>
    <t xml:space="preserve">1-CYKY-J 5x50mm2 Celoplastový vícežilový kabel, měděné jádro, PVC izolace žil a pláště, barva izolace jednotlivých žil hnědá, šedá, černá, modrá, zelenožlutá   </t>
  </si>
  <si>
    <t>030</t>
  </si>
  <si>
    <t xml:space="preserve">1-CYKY-J 5x16mm2 Celoplastový vícežilový kabel, měděné jádro, PVC izolace žil a pláště, barva izolace jednotlivých žil hnědá, šedá, černá, modrá, zelenožlutá   </t>
  </si>
  <si>
    <t>031</t>
  </si>
  <si>
    <t xml:space="preserve">1-CYKY-J 5x4mm2 Celoplastový vícežilový kabel, měděné jádro, PVC izolace žil a pláště, barva izolace jednotlivých žil hnědá, šedá, černá, modrá, zelenožlutá   </t>
  </si>
  <si>
    <t>032</t>
  </si>
  <si>
    <t xml:space="preserve">1-CYKY-J 5x2,5mm2 Celoplastový vícežilový kabel, měděné jádro, PVC izolace žil a pláště, barva izolace jednotlivých žil hnědá, šedá, černá, modrá, zelenožlutá   </t>
  </si>
  <si>
    <t>033</t>
  </si>
  <si>
    <t xml:space="preserve">1-CYKY-J 5x1,5mm2 Celoplastový vícežilový kabel, měděné jádro, PVC izolace žil a pláště, barva izolace jednotlivých žil hnědá, šedá, černá, modrá, zelenožlutá   </t>
  </si>
  <si>
    <t>034</t>
  </si>
  <si>
    <t xml:space="preserve">1-CYKY-J 3x2,5mm2 Celoplastový vícežilový kabel, měděné jádro, PVC izolace žil a pláště, barva izolace jednotlivých žil černá, modrá, zelenožlutá   </t>
  </si>
  <si>
    <t>035</t>
  </si>
  <si>
    <t xml:space="preserve">1-CYKY-J 3x1,5mm2 Celoplastový vícežilový kabel, měděné jádro, PVC izolace žil a pláště, barva izolace jednotlivých žil černá, modrá, zelenožlutá   </t>
  </si>
  <si>
    <t>036</t>
  </si>
  <si>
    <t xml:space="preserve">1-CYKY-O 3x1,5mm2 Celoplastový vícežilový kabel, měděné jádro, PVC izolace žil a pláště, barva izolace jednotlivých žil černá, hnědá, šedá   </t>
  </si>
  <si>
    <t>037</t>
  </si>
  <si>
    <t xml:space="preserve">1-CXKH-V-O 3x1,5mm2, P60-R, B2ca s1 d0 HFFR vícežilový kabel s funkční integritou kabelové trasy, měděné jádro, přídavná izolace ze skloslídových pásek, izolace žil zesítěná bezhalogenová izolace, HFFR výplň a plášť HFFR, barva izolace jednotlivých žil če   </t>
  </si>
  <si>
    <t>038</t>
  </si>
  <si>
    <t xml:space="preserve">1-CXKH-V-J 3x1,5mm2, P60-R, B2ca s1 d0 HFFR vícežilový kabel s funkční integritou kabelové trasy, měděné jádro, přídavná izolace ze skloslídových pásek, izolace žil zesítěná bezhalogenová izolace, HFFR výplň a plášť HFFR, barva izolace jednotlivých žil če   </t>
  </si>
  <si>
    <t>039</t>
  </si>
  <si>
    <t xml:space="preserve">H07V-K 1x4mm2 Celoplastový jednožilový kabel, měděné jádro z jemných drátků, PVC izolace, barva izolace zelenožlutá   </t>
  </si>
  <si>
    <t>040</t>
  </si>
  <si>
    <t xml:space="preserve">H07V-K 1x6mm2 Celoplastový jednožilový kabel, měděné jádro z jemných drátků, PVC izolace, barva izolace zelenožlutá   </t>
  </si>
  <si>
    <t>041</t>
  </si>
  <si>
    <t xml:space="preserve">H07V-K 1x25mm2 Celoplastový jednožilový kabel, měděné jádro z jemných drátků, PVC izolace, barva izolace zelenožlutá   </t>
  </si>
  <si>
    <t>042</t>
  </si>
  <si>
    <t xml:space="preserve">UKONČENÍ KABELŮ Ukončení kabelů ( kabelová oka, návlečky, izolace, atd. ) - komplet   </t>
  </si>
  <si>
    <t>043</t>
  </si>
  <si>
    <t xml:space="preserve">ZNAČENÍ KABELŮ Kabelové štítky pro označení kabelů, nesmazatelný popis s označením kabelu, číslem kabelu dle kabelové tabulky, typu a průřezu kabelu, odkud - kam a číslo okruhu, možnost čištění vč. veškerého příslušenství pro označení a montáž kabelového   </t>
  </si>
  <si>
    <t>044</t>
  </si>
  <si>
    <t xml:space="preserve">KABELOVÉ ŽLABY DRÁTĚNÉ 500/50 Kabelové žlaby drátěné, pozinkované vč. příslušenství pro montáž ( nosný a upevňovací materiál, kovové hmoždinky, oblouky, T-kusy, křížení, spojky, příchytky, ochranné kryty, přepážky, kabelové příchytky s podélnými opěrkami,   </t>
  </si>
  <si>
    <t>045</t>
  </si>
  <si>
    <t xml:space="preserve">KABELOVÉ ŽLABY DRÁTĚNÉ 300/50 Kabelové žlaby drátěné, pozinkované vč. příslušenství pro montáž ( nosný a upevňovací materiál, kovové hmoždinky, oblouky, T-kusy, křížení, spojky, příchytky, ochranné kryty, přepážky, kabelové příchytky s podélnými opěrkami,   </t>
  </si>
  <si>
    <t>046</t>
  </si>
  <si>
    <t xml:space="preserve">KABELOVÉ ŽLABY DRÁTĚNÉ 200/50 Kabelové žlaby drátěné, pozinkované vč. příslušenství pro montáž ( nosný a upevňovací materiál, kovové hmoždinky, oblouky, T-kusy, křížení, spojky, příchytky, ochranné kryty, přepážky, kabelové příchytky s podélnými opěrkami,   </t>
  </si>
  <si>
    <t>047</t>
  </si>
  <si>
    <t xml:space="preserve">KABELOVÉ ŽLABY DRÁTĚNÉ 100/50 Kabelové žlaby drátěné, pozinkované vč. příslušenství pro montáž ( nosný a upevňovací materiál, kovové hmoždinky, oblouky, T-kusy, křížení, spojky, příchytky, ochranné kryty, přepážky, kabelové příchytky s podélnými opěrkami,   </t>
  </si>
  <si>
    <t>048</t>
  </si>
  <si>
    <t xml:space="preserve">KABELOVÉ ŽLABY DRÁTĚNÉ 50/50 Kabelové žlaby drátěné, pozinkované vč. příslušenství pro montáž ( nosný a upevňovací materiál, kovové hmoždinky, oblouky, T-kusy, křížení, spojky, příchytky, ochranné kryty, přepážky, kabelové příchytky s podélnými opěrkami,   </t>
  </si>
  <si>
    <t>049</t>
  </si>
  <si>
    <t xml:space="preserve">PŘÍSTROJOVÉ KRABICE Elektroinstalační krabice pod omítku Ć73x42, 66mm, do dutých příček, univerzální, spojovatelné do souvislé řady, vč. veškerého příslušenství pro montáž   </t>
  </si>
  <si>
    <t>050</t>
  </si>
  <si>
    <t xml:space="preserve">ROZVODNÉ KRABICE POD OMÍTKU Elektroinstalační krabice pod omítku Ć73x42mm, do dutých příček, univerzální, vč. bezšroubových svorek 2-5 x 2,5mm2 a veškerého příslušenství pro montáž ( víčko, trnů, atd. )   </t>
  </si>
  <si>
    <t>051</t>
  </si>
  <si>
    <t xml:space="preserve">ROZVODNÉ KRABICE VELKÉ POD OMÍTKU Elektroinstalační krabice pod omítku Ć103x50mm, univerzální, vč. bezšroubových svorek 2-5 x 2,5mm2 a veškerého příslušenství pro montáž ( víčko, trnů, atd. )   </t>
  </si>
  <si>
    <t>052</t>
  </si>
  <si>
    <t xml:space="preserve">ROZVODNÉ KRABICE NA POVRCH Elektroinstalační krabice na povrch 85x85x40mm, univerzální, vč. bezšroubových svorek 2-5 x 2,5mm2 a veškerého příslušenství pro montáž ( kovové hmoždinky, spojovací materiál, vázací pásky, atd. ), krytí IP54   </t>
  </si>
  <si>
    <t>053</t>
  </si>
  <si>
    <t xml:space="preserve">ROZVODNÉ KRABICE NA POVRCH VELKÉ Elektroinstalační krabice na povrch 105x105x40mm, univerzální, vč. bezšroubových svorek 2-5 x 2,5mm2 a veškerého příslušenství pro montáž ( kovové hmoždinky, spojovací materiál, vázací pásky, atd. ), krytí IP54   </t>
  </si>
  <si>
    <t>054</t>
  </si>
  <si>
    <t xml:space="preserve">OHEBNÉ TRUBKY PRŮMĚR 25 Ohebná trubka PVC průměru 25mm, bezhalogenové, samozhášivé, střední mechanická odolnost 750N/5cm, vč. příslušenství pro montáž ( spojky, příchytky, ohyby, kovové hmoždinky, upevňovací materiál, atd. )   </t>
  </si>
  <si>
    <t>055</t>
  </si>
  <si>
    <t xml:space="preserve">PLASTOVÁ VKLÁDACÍ LIŠTA 40/20 Plastová vkládací lišta hranatá, rozměry 40x20mm, pro montáž na stěnu nebo strop, dvojitý zámek víka vč. veškerého příslušenství pro montáž ( kryty ohybové, spojovací, koncové, odbočné, rohy, průchodkové, kovové hmoždinky, up   </t>
  </si>
  <si>
    <t>056</t>
  </si>
  <si>
    <t xml:space="preserve">PLASTOVÁ VKLÁDACÍ LIŠTA 20/20 Plastová vkládací lišta hranatá, rozměry 20x20mm, pro montáž na stěnu nebo strop, dvojitý zámek víka vč. veškerého příslušenství pro montáž ( kryty ohybové, spojovací, koncové, odbočné, rohy, průchodkové, kovové hmoždinky, up   </t>
  </si>
  <si>
    <t>057</t>
  </si>
  <si>
    <t xml:space="preserve">SVORKY K OCHRANNÉMU POSPOJOVÁNÍ Svorka k ochrannému pospojování kompletní vč. veškerého příslušenství   </t>
  </si>
  <si>
    <t>058</t>
  </si>
  <si>
    <t xml:space="preserve">KABELOVÉ PŘÍCHYTKY Plastové kabelové příchytky pro kabelové svazky průměru max. 50mm s uchycením šroubem do betonu, vč. příslušenství pro montáž ( vázací pásky dle průměru kabelových svazků, kovové hmoždinky, upevňovací materiál, atd. )   </t>
  </si>
  <si>
    <t>059</t>
  </si>
  <si>
    <t xml:space="preserve">VÁZACÍ PÁSKY Plastová vázací páska pro vázání a uchycení kabelů, černá, délka 300mm, šířka 7,6mm, zatižitelnost 55kg   </t>
  </si>
  <si>
    <t>060</t>
  </si>
  <si>
    <t xml:space="preserve">ZEMNÍCÍ PÁSEK Zemnící pásek FeZn 30x4mm, pozinkovaný, vč. svorek pro spojení dvou pásků, ochrany spojů proti korozi   </t>
  </si>
  <si>
    <t>061</t>
  </si>
  <si>
    <t xml:space="preserve">ZEMNÍCÍ DRÁT Zemnící drát FeZn průměru 10mm, pozinkovaný, potažený PVC   </t>
  </si>
  <si>
    <t>062</t>
  </si>
  <si>
    <t xml:space="preserve">DRÁT AlMgSi Drát AlMgSi průměru 8mm vč. podpěr svodového drátu na střeše pro daný typ střešní krytiny, kompletní vč. příslušenství pro montáž   </t>
  </si>
  <si>
    <t>063</t>
  </si>
  <si>
    <t xml:space="preserve">OCHRANNÁ TRUBKA Ochranná trubka svodu u země před mechanickým poškozením, délka 1,7m, nerez   </t>
  </si>
  <si>
    <t>064</t>
  </si>
  <si>
    <t xml:space="preserve">DRŽÁK OCHRANNÉ TRUBKY Držák ochranné trubky pro připevnění k objektu, nerez, délka a provedení dle stavby, kompletní   </t>
  </si>
  <si>
    <t>065</t>
  </si>
  <si>
    <t xml:space="preserve">PODPĚRA SVODOVÉHO DRÁTU Podpěra svodového drátu do zdi, nerez, délka a provedení dle stavby, kompletní vč. příslušenství pro montáž   </t>
  </si>
  <si>
    <t>066</t>
  </si>
  <si>
    <t xml:space="preserve">PODPĚRA SVODOVÉHO DRÁTU Podpěra svodového drátu na střeše, nerez, délka a provedení dle konkrétní střešní krytiny, kompletní vč. příslušenství pro montáž   </t>
  </si>
  <si>
    <t>067</t>
  </si>
  <si>
    <t xml:space="preserve">JÍMACÍ TYČ Jímací tyč s rovným koncem AlMgSi, délka 1m vč. držáků a příslušenství pro montáž a připojení, kompletní   </t>
  </si>
  <si>
    <t>068</t>
  </si>
  <si>
    <t xml:space="preserve">SPOJOVACÍ SVORKA Nerez Spojovací svorka pro spojení dvou vodičů, nerez   </t>
  </si>
  <si>
    <t>069</t>
  </si>
  <si>
    <t xml:space="preserve">UNIVERZÁLNÍ SVORKA Nerez Univerzální svorka SU, SP, SK, SO, nerez   </t>
  </si>
  <si>
    <t>070</t>
  </si>
  <si>
    <t xml:space="preserve">ZKUŠEBNÍ SVORKA SZ Zkušební svorka pro spojení nadzemních částí hromosvodu s uzemněním, nerez   </t>
  </si>
  <si>
    <t>071</t>
  </si>
  <si>
    <t xml:space="preserve">SPOJOVACÍ SVORKA SR Spojovací svorka pro spojení pásek/vodič, pásek/pásek, pozinkovaná   </t>
  </si>
  <si>
    <t>072</t>
  </si>
  <si>
    <t xml:space="preserve">OCHRANA PROTI KOROZI Ochrana podzemních částí a spojů uzemnění proti korozi   </t>
  </si>
  <si>
    <t>073</t>
  </si>
  <si>
    <t xml:space="preserve">DROBNÝ NESPECIFIKOVANÝ MATERIÁL Sádra šedá, šrouby univerzální, podložky, matice, hřebíky, vruty, hmoždinky, příchytky, atd - komplet   </t>
  </si>
  <si>
    <t>074</t>
  </si>
  <si>
    <t xml:space="preserve">OCELOVÁ KONSTRUKCE Ocelová konstrukce všeobecně ( závitové tyče, příčníky, výložníky, atd. )   </t>
  </si>
  <si>
    <t>075</t>
  </si>
  <si>
    <t xml:space="preserve">POŽÁRNÍ UCPÁVKY Požární ucpávky kabelových tras při průchodu dělícími stěnami požárních úseků, provedení a materiál dle specifikace požární zprávy   </t>
  </si>
  <si>
    <t>076</t>
  </si>
  <si>
    <t xml:space="preserve">OSTATNÍ Uvedení do provozu, odzkoušení, naprogramování, předání uživateli, poučení obsluhy, instruktážní návody, odstranění vad a nedodělků, atd.   </t>
  </si>
  <si>
    <t>hod.</t>
  </si>
  <si>
    <t>077</t>
  </si>
  <si>
    <t xml:space="preserve">STAVEBNÍ PŘÍPOMOCE Strojní sekání drážek pro kabelové trasy ve zděných konstrukcích, na betonových nosných prvcích ručně dle statického posouzení objektu, rozměry max. 100x40mm, prostupy stěnami a stropy, atd. - komplet   </t>
  </si>
  <si>
    <t>078</t>
  </si>
  <si>
    <t xml:space="preserve">LIKVIDACE Odvoz, třídění a ekologická likvidace obalových materiálů - komplet   </t>
  </si>
  <si>
    <t>079</t>
  </si>
  <si>
    <t xml:space="preserve">CENTRAL TEST NOUZOVÉHO OSVĚTLENÍ Připojení nových svítidel nouzového osvětlení na stávající bezdrátový systém central test v objektu školky realizovaný v rámci SO03 - Hospodářský pavilon - nastavení svítidel, doprogramování ústředny pro nová svítidla, nas   </t>
  </si>
  <si>
    <t>080</t>
  </si>
  <si>
    <t xml:space="preserve">ZKOUŠKY A REVIZE Revize rozvaděčů, revize elektroinstalace, revize hromosvodu a uzemnění, protokoly o shodě, certifikáty, atd.   </t>
  </si>
  <si>
    <t>084</t>
  </si>
  <si>
    <t xml:space="preserve">MONTÁŽ Montáž všech prvků na přístrojů   </t>
  </si>
  <si>
    <t>Část:   MaR</t>
  </si>
  <si>
    <t xml:space="preserve">ROZVADĚČE -   </t>
  </si>
  <si>
    <t>1-1</t>
  </si>
  <si>
    <t xml:space="preserve">Rozváděč RMARH Nástěnný oceloplechový, IP 54, sestava 1 pole Rozměry (šxvxh): 800×1500×300 Přívody a vývody do rozvaděče horem. Kabelové průchodky dle dimenzí jednotlivých vývodů Ovládací prvky - přepínače, tlačítkové ovladače, signálky Přístrojová náplň   </t>
  </si>
  <si>
    <t xml:space="preserve">ČIDLA A POHONY   </t>
  </si>
  <si>
    <t>2-1</t>
  </si>
  <si>
    <t xml:space="preserve">Prostorové teplotní čidlo Pt 1000, IP54, -20/+60°C,   </t>
  </si>
  <si>
    <t>2-2</t>
  </si>
  <si>
    <t xml:space="preserve">Venkovní teplotní čidlo Pt 1000, IP54, -40/+60°C,   </t>
  </si>
  <si>
    <t>2-3</t>
  </si>
  <si>
    <t xml:space="preserve">Čidlo teploty PT1000 s mosaznou jímkou G1/2, 150mm  , -40..150°C, IP54   </t>
  </si>
  <si>
    <t>2-4</t>
  </si>
  <si>
    <t xml:space="preserve">Čidlo teploty PT1000 příložné vč. příslušenství  , -40..150°C, IP54   </t>
  </si>
  <si>
    <t>2-5</t>
  </si>
  <si>
    <t xml:space="preserve">Čidlo tlaku 0..600kPa s odběrem a 3W ventilem 0-10V, 24V, IP54   </t>
  </si>
  <si>
    <t>2-6</t>
  </si>
  <si>
    <t xml:space="preserve">Snímač zaplavení 24VDC, vyhodnocovací jednotka s relé výstupem na DIN lištu, sondy komplet   </t>
  </si>
  <si>
    <t>2-7</t>
  </si>
  <si>
    <t xml:space="preserve">Přepínač 1-0-A se signálkou na rozvaděči   </t>
  </si>
  <si>
    <t>2-8</t>
  </si>
  <si>
    <t xml:space="preserve">Ovládací tlačítko se signálnou na rozvaděči   </t>
  </si>
  <si>
    <t>2-9</t>
  </si>
  <si>
    <t xml:space="preserve">Signální siréna do rozvaděče, 50 Hz, 230V, IP54, 80dB   </t>
  </si>
  <si>
    <t>2-10</t>
  </si>
  <si>
    <t xml:space="preserve">Servisní vypínač jednofázový na omítku , 16A s možnotí uzamčení ve vypnuté poloze, IP54, pomocný kontakt Převedeno do souhrnu   </t>
  </si>
  <si>
    <t xml:space="preserve">KABELY ,KABELOVÉ TRASY   </t>
  </si>
  <si>
    <t>3-1</t>
  </si>
  <si>
    <t xml:space="preserve">Kabel JYTY J-Y(St)Y 1x2x0,8   </t>
  </si>
  <si>
    <t>3-2</t>
  </si>
  <si>
    <t xml:space="preserve">Kabel JYTY J-Y(St)Y 2x2x0,8   </t>
  </si>
  <si>
    <t>3-3</t>
  </si>
  <si>
    <t xml:space="preserve">Kabel Ethernet cat 5E   </t>
  </si>
  <si>
    <t>3-6</t>
  </si>
  <si>
    <t xml:space="preserve">Kabel 1-CYKY-J 3x1,5mm2   </t>
  </si>
  <si>
    <t>3-7</t>
  </si>
  <si>
    <t xml:space="preserve">Kabel 1-CYKY-J 5x2,5mm2   </t>
  </si>
  <si>
    <t>3-9</t>
  </si>
  <si>
    <t xml:space="preserve">Kabel CY6mm2   </t>
  </si>
  <si>
    <t>3-10</t>
  </si>
  <si>
    <t xml:space="preserve">Oceloplechový žlab 60/50mm, galvanizovaný, včetně víka a příslušenství pro montáž ( konzole pro  montáž na stěnu, spojky, nosníky,šrouby, úchyty, závěsy a výložníky po 1,5m, atd. )   </t>
  </si>
  <si>
    <t>3-11</t>
  </si>
  <si>
    <t xml:space="preserve">Oceloplechový žlab 100/50mm, galvanizovaný, včetně víka a příslušenství pro montáž ( konzole pro  montáž na stěnu, spojky, nosníky,šrouby, úchyty, závěsy a výložníky po 1,5m, atd. )   </t>
  </si>
  <si>
    <t>3-12</t>
  </si>
  <si>
    <t xml:space="preserve">Instalační trubka PVC, prům 16-32mm, pevná, vč. příchytek a montážního příslušenství   </t>
  </si>
  <si>
    <t>3-13</t>
  </si>
  <si>
    <t xml:space="preserve">Instalační trubka PVC, prům 16-32mm, ohebná, vč. příchytek a montážního příslušenství   </t>
  </si>
  <si>
    <t>3-14</t>
  </si>
  <si>
    <t xml:space="preserve">Požární ucpávky komplet   </t>
  </si>
  <si>
    <t>3-15</t>
  </si>
  <si>
    <t xml:space="preserve">Ocelové nosné konstrukce   </t>
  </si>
  <si>
    <t>3-16</t>
  </si>
  <si>
    <t xml:space="preserve">Propojení ukazatele hladiny s ŘJ hladiny kabelem TCEKFY 2Px1,0   </t>
  </si>
  <si>
    <t>3-17</t>
  </si>
  <si>
    <t xml:space="preserve">Propojení dálkového ovladače lapolu tuků kabelem JYTY 7x1   </t>
  </si>
  <si>
    <t>3-18</t>
  </si>
  <si>
    <t xml:space="preserve">Zapojení položek 3-16 a 3-17 dle požadavku dodavatele ZTI Převedeno do souhrnu   </t>
  </si>
  <si>
    <t xml:space="preserve">OSTATNÍ MATERIÁL A MONTÁŽNÍ PRÁCE   </t>
  </si>
  <si>
    <t>4-1</t>
  </si>
  <si>
    <t xml:space="preserve">Instalační a přístrojové krabice, drobný montážní materiál   </t>
  </si>
  <si>
    <t>4-2</t>
  </si>
  <si>
    <t xml:space="preserve">Montáž, kompletace, oživení   </t>
  </si>
  <si>
    <t>4-3</t>
  </si>
  <si>
    <t xml:space="preserve">Stavební přípomocné práce, stavební připravenost   </t>
  </si>
  <si>
    <t>4-4</t>
  </si>
  <si>
    <t xml:space="preserve">Drobný nespecifikovaný a montážní materiál Převedeno do souhrnu   </t>
  </si>
  <si>
    <t xml:space="preserve">INŽENÝRSKÁ ČINNOST   </t>
  </si>
  <si>
    <t>5-4</t>
  </si>
  <si>
    <t xml:space="preserve">Provozní zkoušky   </t>
  </si>
  <si>
    <t>5-5</t>
  </si>
  <si>
    <t xml:space="preserve">Výchozí revize elektro   </t>
  </si>
  <si>
    <t>5-6</t>
  </si>
  <si>
    <t xml:space="preserve">Software pro DDC a PLC regulátory   </t>
  </si>
  <si>
    <t>5-7</t>
  </si>
  <si>
    <t xml:space="preserve">Oživení systému   </t>
  </si>
  <si>
    <t>5-8</t>
  </si>
  <si>
    <t xml:space="preserve">Zaučení obsluhy Převedeno do souhrnu   </t>
  </si>
  <si>
    <t>Část:   Gastro</t>
  </si>
  <si>
    <t xml:space="preserve">Pavilon B - 1.NP   </t>
  </si>
  <si>
    <t xml:space="preserve">Výdejní kuchyňka 1.   </t>
  </si>
  <si>
    <t xml:space="preserve">Mycí stůl, 1x vevařený lisovaný dřez o rozměru 400x400x250mm, 1x plná police, prolomená pracovní deska, 1x otvor vlevo pro stojánkovou vodovodní baterii, částečná kapotáž dřezu z čela, vpravo ve spodním prostoru stolu místo pro umístění podstolové myčky,   </t>
  </si>
  <si>
    <t xml:space="preserve">Stojánková, vodovodní baterie, pákové ovládání   </t>
  </si>
  <si>
    <t xml:space="preserve">Podstolová profesionální myčka, dvouplášťové provedení, čelní zakládání, velikost koše 400x400mm, pracovní výkon 20 košu za hod, mycí cykly 180" , spotřeba vody 2,75 lt , objem mycí vany 10 litrů, magnetický spínač dvířek, zásuvná výška 320 mm, součástí m   </t>
  </si>
  <si>
    <t xml:space="preserve">Vyhřívaná výdejní vodní lázeň, dělená, pojízdná, kapacita 3x GN 1/1-200, nerezové provedení, pojízdná - 4x kolečko, každé o pr. 100 mm z toho 2x bržděná, každá vana disponuje samostatným topným tělesem, samostatným termostatem pro regulaci teploty až do +   </t>
  </si>
  <si>
    <t xml:space="preserve">Pracovní stůl, 2x částečná police vlevo, vpravo úkos a prostor pro podstolovou chladničku, 6x noha, výškově nastavitelné nožíčky, zadní lem, nerezové provedení - viz projektová dokumentace -  DOMĚREK 2850x700x850   </t>
  </si>
  <si>
    <t xml:space="preserve">Nástěnná police dvoupatrová, celonerezové provedení, vč. konzol pro zavěšení police na zeď 1050x350   </t>
  </si>
  <si>
    <t xml:space="preserve">Nástěnná police dvoupatrová, celonerezové provedení, vč. konzol pro zavěšení police na zeď 1100x350   </t>
  </si>
  <si>
    <t>Q9</t>
  </si>
  <si>
    <t xml:space="preserve">Keramické umyvadlo, vč. vodovodní baterie - dodávka stavby   </t>
  </si>
  <si>
    <t>R7</t>
  </si>
  <si>
    <t xml:space="preserve">Odpadkový koš 50l, celonerezové provedení, pojízdné provedení - 4x kolečko, vč. víka 435x610   </t>
  </si>
  <si>
    <t xml:space="preserve">Profesionální chladnička, čistý objem 130 lt, nerezové opláštění, 1x plné dveře, ventilované cirkulační chlazení, digitální termostat, automatické odtávání, integrovaný zámek dveří, teplotní rozsah -2°C až +8°C, chladnička určena k uskladnění odpadků 600x   </t>
  </si>
  <si>
    <t>Q12</t>
  </si>
  <si>
    <t xml:space="preserve">Servírovací vozík, 2x plná police,  obě police s prolisem, svařovaná, tuhá konstrukce zajišťující dostatečnou stabilitu a nosnost vozíku, pojízdný - 4x kolečko, každé o průměru 100mm, dvě kolečka opatřeny aretační brzdou, nerezové provedení 700x500x850   </t>
  </si>
  <si>
    <t>Q13</t>
  </si>
  <si>
    <t xml:space="preserve">Změkčovač vody pro myčku nádobí, konvektomat, provedení automatické s objemovým řízením - ne časovým !!!, teplota vody max. 43°C, objem pryskyřice 10 lt, nastavení regenerace v rozsahu 0 až 99 m3  230V   </t>
  </si>
  <si>
    <t xml:space="preserve">Výdejní kuchyňka 2.   </t>
  </si>
  <si>
    <t xml:space="preserve">Mycí stůl, 1x vevařený lisovaný dřez o rozměru 400x400x250mm, 1x plná police, prolomená pracovní deska, 1x otvor vlevo pro stojánkovou vodovodní baterii, částečná kapotáž dřezu z čela, vlevo ve spodním prostoru stolu místo pro umístění podstolové myčky,   </t>
  </si>
  <si>
    <t>R2</t>
  </si>
  <si>
    <t xml:space="preserve">Vodovodní stojánková baterie, pákové ovládání   </t>
  </si>
  <si>
    <t xml:space="preserve">Pracovní stůl, 2x částečná police vpravo, vlevo úkos a prostor pro podstolovou chladničku, 6x noha, výškově nastavitelné nožíčky, zadní lem, nerezové provedení - viz projektová dokumentace -  DOMĚREK 2450x700x850   </t>
  </si>
  <si>
    <t>Q7</t>
  </si>
  <si>
    <t xml:space="preserve">Vypuštěno   </t>
  </si>
  <si>
    <t xml:space="preserve">Nástěnná police dvoupatrová, celonerezové provedení, vč. konzol pro zavěšení police na zeď 1700x350   </t>
  </si>
  <si>
    <t xml:space="preserve">Pavilon B - 2.NP   </t>
  </si>
  <si>
    <t xml:space="preserve">Výdejní kuchyňka I.   </t>
  </si>
  <si>
    <t>Pol56.1</t>
  </si>
  <si>
    <t xml:space="preserve">Výdejní kuchyňka II.   </t>
  </si>
  <si>
    <t>Pol60.1</t>
  </si>
  <si>
    <t>Pol61.1</t>
  </si>
  <si>
    <t>Objekt:   Komunikace a zpevněné plochy</t>
  </si>
  <si>
    <t>113201112</t>
  </si>
  <si>
    <t xml:space="preserve">Vytrhání obrub silničních ležatých   </t>
  </si>
  <si>
    <t>122151103</t>
  </si>
  <si>
    <t xml:space="preserve">Odkopávky a prokopávky nezapažené v hornině třídy těžitelnosti I, skupiny 1 a 2 objem do 100 m3 strojně   </t>
  </si>
  <si>
    <t>564851111</t>
  </si>
  <si>
    <t xml:space="preserve">Podklad ze štěrkodrtě ŠD tl 150 mm 0/32   </t>
  </si>
  <si>
    <t>564861111</t>
  </si>
  <si>
    <t xml:space="preserve">Podklad ze štěrkodrtě ŠD tl 200 mm   </t>
  </si>
  <si>
    <t>564911511</t>
  </si>
  <si>
    <t xml:space="preserve">Podklad z R-materiálu tl 50 mm   </t>
  </si>
  <si>
    <t>58981152</t>
  </si>
  <si>
    <t xml:space="preserve">recyklát asfaltový frakce 0/8 R-materiál   </t>
  </si>
  <si>
    <t>573111112</t>
  </si>
  <si>
    <t xml:space="preserve">Postřik živičný infiltrační s posypem z asfaltu množství 1 kg/m2   </t>
  </si>
  <si>
    <t>11162100</t>
  </si>
  <si>
    <t xml:space="preserve">asfalt silniční obyčejný   </t>
  </si>
  <si>
    <t>58341341</t>
  </si>
  <si>
    <t xml:space="preserve">kamenivo drcené drobné frakce 0/4   </t>
  </si>
  <si>
    <t>577144111</t>
  </si>
  <si>
    <t xml:space="preserve">Asfaltový beton vrstva obrusná ACO 11 (ABS) tř. I tl 50 mm š do 3 m z nemodifikovaného asfaltu   </t>
  </si>
  <si>
    <t>58942406</t>
  </si>
  <si>
    <t xml:space="preserve">beton asfaltový vrstva obrusná ACO 11+ pojivo asfalt 50/70   </t>
  </si>
  <si>
    <t>596211110</t>
  </si>
  <si>
    <t xml:space="preserve">Kladení zámkové dlažby komunikací pro pěší tl 60 mm skupiny A pl do 50 m2   </t>
  </si>
  <si>
    <t>58343810</t>
  </si>
  <si>
    <t xml:space="preserve">kamenivo drcené hrubé frakce 4/8   </t>
  </si>
  <si>
    <t>59245019</t>
  </si>
  <si>
    <t xml:space="preserve">dlažba skladebná betonová pro nevidomé 200x100x60mm přírodní   </t>
  </si>
  <si>
    <t>5924501R</t>
  </si>
  <si>
    <t xml:space="preserve">dlažba zámková tl. 60 mm   </t>
  </si>
  <si>
    <t>596212212</t>
  </si>
  <si>
    <t xml:space="preserve">Kladení zámkové dlažby pozemních komunikací tl 80 mm skupiny A pl do 300 m2   </t>
  </si>
  <si>
    <t>5924509R</t>
  </si>
  <si>
    <t xml:space="preserve">dlažba zámková tl. 80 mm   </t>
  </si>
  <si>
    <t>596411111</t>
  </si>
  <si>
    <t xml:space="preserve">Kladení dlažby z vegetačních tvárnic komunikací pro pěší tl 80 mm pl do 50 m2   </t>
  </si>
  <si>
    <t>59246016</t>
  </si>
  <si>
    <t xml:space="preserve">dlažba plošná betonová vegetační 600x400x80mm   </t>
  </si>
  <si>
    <t>916131213</t>
  </si>
  <si>
    <t xml:space="preserve">Osazení silničního obrubníku betonového stojatého s boční opěrou do lože z betonu prostého   </t>
  </si>
  <si>
    <t>59217021</t>
  </si>
  <si>
    <t xml:space="preserve">obrubník betonový chodníkový 1000x150x300mm   </t>
  </si>
  <si>
    <t>916231213</t>
  </si>
  <si>
    <t xml:space="preserve">Osazení chodníkového obrubníku betonového stojatého s boční opěrou do lože z betonu prostého   </t>
  </si>
  <si>
    <t>59217017</t>
  </si>
  <si>
    <t xml:space="preserve">obrubník betonový chodníkový 1000x100x250mm   </t>
  </si>
  <si>
    <t>59217016</t>
  </si>
  <si>
    <t xml:space="preserve">obrubník betonový chodníkový 1000x80x250mm   </t>
  </si>
  <si>
    <t>916241213</t>
  </si>
  <si>
    <t xml:space="preserve">Osazení obrubníku kamenného stojatého s boční opěrou do lože z betonu prostého   </t>
  </si>
  <si>
    <t>919732211</t>
  </si>
  <si>
    <t xml:space="preserve">Styčná spára napojení nového živičného povrchu na stávající za tepla š 15 mm hl 25 mm s prořezáním   </t>
  </si>
  <si>
    <t>11162570</t>
  </si>
  <si>
    <t xml:space="preserve">hmota nátěrová penetrační plastická pro živičné zálivky   </t>
  </si>
  <si>
    <t>11163615</t>
  </si>
  <si>
    <t xml:space="preserve">zálivka z modifikovaného asfaltu pro komunikace použití za horka   </t>
  </si>
  <si>
    <t>41119532</t>
  </si>
  <si>
    <t xml:space="preserve">kotouč dia-řezný segmentový pro abrazivní materiály D 400mm   </t>
  </si>
  <si>
    <t>58534624</t>
  </si>
  <si>
    <t xml:space="preserve">hydrát vápenný CL 90 velmi jemný   </t>
  </si>
  <si>
    <t>997221561</t>
  </si>
  <si>
    <t xml:space="preserve">Vodorovná doprava suti z kusových materiálů do 1 km   </t>
  </si>
  <si>
    <t>997221569</t>
  </si>
  <si>
    <t xml:space="preserve">Příplatek ZKD 1 km u vodorovné dopravy suti z kusových materiálů   </t>
  </si>
  <si>
    <t>997221611</t>
  </si>
  <si>
    <t xml:space="preserve">Nakládání suti na dopravní prostředky pro vodorovnou dopravu   </t>
  </si>
  <si>
    <t>997221615</t>
  </si>
  <si>
    <t>998223011</t>
  </si>
  <si>
    <t xml:space="preserve">Přesun hmot pro pozemní komunikace s krytem dlážděným   </t>
  </si>
  <si>
    <t>Objekt:   ZTI - venkovní kanalizace - areálový rozvod - zemní práce</t>
  </si>
  <si>
    <t>119003211</t>
  </si>
  <si>
    <t xml:space="preserve">Mobilní plotová zábrana s reflexním pásem výšky do 1,5 m pro zabezpečení výkopu zřízení   </t>
  </si>
  <si>
    <t>31391110</t>
  </si>
  <si>
    <t xml:space="preserve">plot mobilní drátěný s reflexními pruhy v 1000mm   </t>
  </si>
  <si>
    <t>31391120</t>
  </si>
  <si>
    <t xml:space="preserve">patka mobilního plotu betonová   </t>
  </si>
  <si>
    <t>31391121</t>
  </si>
  <si>
    <t xml:space="preserve">spojka mobilního plotu kovová   </t>
  </si>
  <si>
    <t>119003212</t>
  </si>
  <si>
    <t xml:space="preserve">Mobilní plotová zábrana s reflexním pásem výšky do 1,5 m pro zabezpečení výkopu odstranění   </t>
  </si>
  <si>
    <t>131251102</t>
  </si>
  <si>
    <t xml:space="preserve">Hloubení jam nezapažených v hornině třídy těžitelnosti I, skupiny 3 objem do 50 m3 strojně   </t>
  </si>
  <si>
    <t>132251253</t>
  </si>
  <si>
    <t xml:space="preserve">Hloubení rýh nezapažených š do 2000 mm v hornině třídy těžitelnosti I, skupiny 3 objem do 100 m3 strojně   </t>
  </si>
  <si>
    <t>181111111</t>
  </si>
  <si>
    <t xml:space="preserve">Plošná úprava terénu do 500 m2 zemina tř 1 až 4 nerovnosti do 100 mm v rovinně a svahu do 1:5   </t>
  </si>
  <si>
    <t>181951112</t>
  </si>
  <si>
    <t xml:space="preserve">Úprava pláně v hornině třídy těžitelnosti I, skupiny 1 až 3 se zhutněním strojně   </t>
  </si>
  <si>
    <t>998021021</t>
  </si>
  <si>
    <t xml:space="preserve">Přesun hmot pro haly s nosnou kcí zděnou nebo monolitickou v do 20 m   </t>
  </si>
  <si>
    <t>767991911</t>
  </si>
  <si>
    <t xml:space="preserve">Opravy zámečnických konstrukcí ostatní - samostatné svařování   </t>
  </si>
  <si>
    <t>767991912</t>
  </si>
  <si>
    <t xml:space="preserve">Opravy zámečnických konstrukcí ostatní - samostatné řezání plamenem   </t>
  </si>
  <si>
    <t>Objekt:   Opěrná zeď 2</t>
  </si>
  <si>
    <t>131251104</t>
  </si>
  <si>
    <t xml:space="preserve">Hloubení jam nezapažených v hornině třídy těžitelnosti I, skupiny 3 objem do 500 m3 strojně   </t>
  </si>
  <si>
    <t>327323128</t>
  </si>
  <si>
    <t xml:space="preserve">Opěrné zdi a valy ze ŽB tř. C 30/37 XF1, XA2, XC2   </t>
  </si>
  <si>
    <t>327351211</t>
  </si>
  <si>
    <t xml:space="preserve">Bednění opěrných zdí a valů svislých i skloněných zřízení   </t>
  </si>
  <si>
    <t>31412788</t>
  </si>
  <si>
    <t xml:space="preserve">hřebík stavební hlava zápustná mřížkovaná 2,8x63mm   </t>
  </si>
  <si>
    <t>327351221</t>
  </si>
  <si>
    <t xml:space="preserve">Bednění opěrných zdí a valů svislých i skloněných odstranění   </t>
  </si>
  <si>
    <t>327361006</t>
  </si>
  <si>
    <t xml:space="preserve">Výztuž opěrných zdí a valů D 12 mm z betonářské oceli 10 505   </t>
  </si>
  <si>
    <t>9361791R1</t>
  </si>
  <si>
    <t xml:space="preserve">D+M trubky PVC DN 100 osazené při betonování zdi   </t>
  </si>
  <si>
    <t>998152111</t>
  </si>
  <si>
    <t xml:space="preserve">Přesun hmot pro montované zdi a valy v do 12 m   </t>
  </si>
  <si>
    <t>7671611R1</t>
  </si>
  <si>
    <t xml:space="preserve">D+M ocelové zábradlí včetně madla a povrchové úpravy   </t>
  </si>
  <si>
    <t>998767201</t>
  </si>
  <si>
    <t xml:space="preserve">Přesun hmot procentní pro zámečnické konstrukce v objektech v do 6 m   </t>
  </si>
  <si>
    <t>Objekt:   Veřejné osvětlení</t>
  </si>
  <si>
    <t xml:space="preserve">STOŽÁROVÉ SVÍTIDLO venkovní kryté stožárové LED svítidlo 30W, IP65, hliníkový kryt s vysokou odolností proti korozi, práškově lakovaný šedou barvou, integrovaný předřadník, transparentní sklo, 517 x 220 x 117 mm, 4000K, 3400lm, vyzařovací úhel 145x85°, Ra   </t>
  </si>
  <si>
    <t xml:space="preserve">STOŽÁR VEŘEJNÉHO OSVĚTLENÍ osvětlovací stožár bezpaticový sadový, hliníkový, žárově pozinkovaný dle normy DIN EN ISO 1461, spodní část dříku nad zemí opatřena otvorem s dvířky pro montáž elektropříslušenství, ve spodní části dříku pro vetknutí otvor pro p   </t>
  </si>
  <si>
    <t xml:space="preserve">STOŽÁROVÁ SVORKOVNICE stožárová svorkovnice pro montáž do bezpaticových sadových stožárů a sloupků oplocení, připojení jednoho svítidla, smyčkovaná, soustava TN-S, svorky pro připojení vodičů do průřezu 16mm2, pro připojení max. dvou kabelů 5J, vč. pojist   </t>
  </si>
  <si>
    <t xml:space="preserve">1-CYKY-J 5x10mm2 Celoplastový vícežilový kabel, měděné jádro, PVC izolace žil a pláště, barva izolace jednotlivých žil hnědá, šedá, černá, modrá, zelenožlutá   </t>
  </si>
  <si>
    <t xml:space="preserve">OHEBNÁ DVOUPLÁŠŤOVÁ KORUGOVANÁ CHRÁNIČKA PRŮMĚRU 110 Ohebná dvouplášťová kurugovaná chránička, vnější průměr 110mm, zaveden zatahovací drát nebo provázek, IP67, zatížení větší než 450N/20cm, -45 - +60°C   </t>
  </si>
  <si>
    <t xml:space="preserve">PŘIPOJOVACÍ SVORKA SP FeZn Připojovací svorka SP, FeZn   </t>
  </si>
  <si>
    <t xml:space="preserve">VÝKOP PRO KABELY ŠÍŘKY 40cm, HLOUBKY 60cm Výkop ve volném terénu šířky 400mm, hloubky 600mm, vč. pískového lože pro kabely, položení kabelů, zapískování, uložení zemnícího pásku, výstražné fólie, záhozu a hutnění terénu, komplet   </t>
  </si>
  <si>
    <t xml:space="preserve">VÝKOP PRO KABELY ŠÍŘKY 60cm, HLOUBKY 110cm Výkop pod komunikacemi šířky 600mm, hloubky 1100mm, vč. položení chrániček, obetonování, protažení kabelů, protažení zemnícího pásku, výstražné fólie, záhozu a hutnění terénu, komplet   </t>
  </si>
  <si>
    <t xml:space="preserve">ODKOPÁNÍ KABELU Nalezení stávajícího smotaného kabelu pod terénem z předchozí etapy výstavby, ruční odkopání, vytažení, očištění, komplet   </t>
  </si>
  <si>
    <t>Objekt:   Sadovnické úpravy</t>
  </si>
  <si>
    <t>Část:   Sadovnické úpravy - ošetření - řezy ponechaných dřevin</t>
  </si>
  <si>
    <t xml:space="preserve">Zemní práce - ošetření -  řezy ponechaných dřevin   </t>
  </si>
  <si>
    <t xml:space="preserve">Volně rostoucí živý plot: Symphoricarpos alba - pámelník bílý Forsythia intermedia - zlatice prostřední Philadelphus coronarius - pustoryl věncový Sambucus nigra - bez černý   </t>
  </si>
  <si>
    <t xml:space="preserve">Namulčování plochy drcenou kůrou ve vrstvě 100 mm vč. specifikace kůry   </t>
  </si>
  <si>
    <t>184852235</t>
  </si>
  <si>
    <t xml:space="preserve">Aesculus hippocastanum - jírovec maďal plocha koruny 80m2 - zdravotní řez + lokální řez směrem k překážce   </t>
  </si>
  <si>
    <t>184852235.1</t>
  </si>
  <si>
    <t xml:space="preserve">Prunus padus - střemcha obecná plocha koruny 80m2 - zdravotní řez   </t>
  </si>
  <si>
    <t>184852234</t>
  </si>
  <si>
    <t xml:space="preserve">Acer platanoides - javor mléč plocha koruny 35m2 - zdravotní řez   </t>
  </si>
  <si>
    <t xml:space="preserve">Frangula alnus - krušina olšová plocha koruny 8m2 - zdravotní řez   </t>
  </si>
  <si>
    <t>184852241</t>
  </si>
  <si>
    <t xml:space="preserve">Acer platanoides - javor mléč plocha koruny 224m2- zdravotní řez + lokální řez směrem k překážce   </t>
  </si>
  <si>
    <t>Část:   Sadovnické úpravy - výsadba a rozvojová péče</t>
  </si>
  <si>
    <t xml:space="preserve">HSV   </t>
  </si>
  <si>
    <t xml:space="preserve">Zemní práce - výsadba a rozvojová péče   </t>
  </si>
  <si>
    <t>R položka</t>
  </si>
  <si>
    <t xml:space="preserve">Příprava půdy v rovině nebo svahu do 1:5, tj. chemické odplevelení totálním herbicidem, odstranění stařiny - plevelu, rozrušení půdy do hloubky 50-150 mm (rotavátorování, nakopání) plošná úprava nerovností 50-100mm plochy jednotlivě do 500 m2, vláčení – u   </t>
  </si>
  <si>
    <t>R položka.1</t>
  </si>
  <si>
    <t xml:space="preserve">Příprava půdy na svahu od 1:5 do 1:2, tj. chemické odplevelení totálním herbicidem, odstranění stařiny - plevelu, rozrušení půdy do hloubky 50-150 mm (nakopání) plošná úprava nerovností 50-100mm plochy jednotlivě do 500 m2, uhrabání   </t>
  </si>
  <si>
    <t>Pol17</t>
  </si>
  <si>
    <t xml:space="preserve">Totální herbicid, např. Roundup Bioaktiv, v množství 50 ml /l vody/ 100 m2   </t>
  </si>
  <si>
    <t xml:space="preserve">Výsadba stromů   </t>
  </si>
  <si>
    <t>183101221</t>
  </si>
  <si>
    <t xml:space="preserve">Hloubení jamek pro vysazování rostlin v hornině 1 až 4 s výměnou půdy na 50%, s případným naložením přebytečných výkopků na dopr. prostředek, s odvozem na vzdál. do 20km a se složením, v rov. nebo svahu do 1:5 objemu přes 0,4 do 1m3   </t>
  </si>
  <si>
    <t>R - položka</t>
  </si>
  <si>
    <t xml:space="preserve">Promísení půdy z jamky a kompostu s kondicionerem, přidání tabletového hnojiva   </t>
  </si>
  <si>
    <t>184102115</t>
  </si>
  <si>
    <t xml:space="preserve">Výsadba dřevin s balem do předem vyhloubené jamky se zalitím v rovině nebo na svahu do 1:5 při prům. balu přes 500 do 600mm   </t>
  </si>
  <si>
    <t>R - položka.1</t>
  </si>
  <si>
    <t xml:space="preserve">Řez stromů při výsadbě   </t>
  </si>
  <si>
    <t>184215133</t>
  </si>
  <si>
    <t xml:space="preserve">Ukotvení dřeviny třemi a více kůly,  při prům. kůlů do 100mm při délce kůlů přes 2 do 3m   </t>
  </si>
  <si>
    <t>15615175</t>
  </si>
  <si>
    <t xml:space="preserve">drát kruhový Pz měkký jakost 11 343 D 2,50mm   </t>
  </si>
  <si>
    <t>24771110</t>
  </si>
  <si>
    <t xml:space="preserve">páska technická textilní š 50mm   </t>
  </si>
  <si>
    <t>69311054</t>
  </si>
  <si>
    <t xml:space="preserve">tkanina jutová přírodní 211g/m2 pás š 15cm   </t>
  </si>
  <si>
    <t>184215412</t>
  </si>
  <si>
    <t xml:space="preserve">Zhotovení závlahové mísy u solit. dřevin v rov nebo svahu do 1:5, o prům. mísy do 1m   </t>
  </si>
  <si>
    <t xml:space="preserve">Ochrana kmene proti poškození teplotními vlivy nátěrem   </t>
  </si>
  <si>
    <t>184911421</t>
  </si>
  <si>
    <t xml:space="preserve">Mulčování vysazených rostlin mulč. kůrou s př. nalož. odpadu na dopr. prostředek, s odvozem na vzdál. do 20 km a se složením, při tl. mulče 100 mm v neslehnutém stavu, v rov. nebo na svahu do 1:5   </t>
  </si>
  <si>
    <t xml:space="preserve">LISTNATÉ STROMY ALEJOVÉ, obvod km. 14-16cm, bal 500-600mm   </t>
  </si>
  <si>
    <t>Pol30</t>
  </si>
  <si>
    <t xml:space="preserve">Acer campestre Elsrijk - javor babyka   </t>
  </si>
  <si>
    <t>Pol31</t>
  </si>
  <si>
    <t xml:space="preserve">Acer platanoides Emerald Queen - javor mléč   </t>
  </si>
  <si>
    <t>Pol32</t>
  </si>
  <si>
    <t xml:space="preserve">Aesculus carnea Briotii - jírovec pleťový   </t>
  </si>
  <si>
    <t>Pol33</t>
  </si>
  <si>
    <t xml:space="preserve">Sorbus aucuparia Moravica - jeřáb obecný sladkoplodý   </t>
  </si>
  <si>
    <t>Pol34</t>
  </si>
  <si>
    <t xml:space="preserve">Tilia cordata Rancho - lípa malolistá   </t>
  </si>
  <si>
    <t>Pol34.1</t>
  </si>
  <si>
    <t xml:space="preserve">JELHIČNATÉ STROMY, bal. 500-600 mm, min. výška 200-250 cm   </t>
  </si>
  <si>
    <t>Pol35</t>
  </si>
  <si>
    <t xml:space="preserve">Pinus sylvestris - borovice lesní   </t>
  </si>
  <si>
    <t xml:space="preserve">Výsadbový materiál celkem   </t>
  </si>
  <si>
    <t>Pol36</t>
  </si>
  <si>
    <t xml:space="preserve">Zahradnický kompost v dávce 100 l /rostlina   </t>
  </si>
  <si>
    <t>Pol37</t>
  </si>
  <si>
    <t xml:space="preserve">Půdní kondicioner 0,5 kg/jamka (např. Terracottem)   </t>
  </si>
  <si>
    <t>Pol38</t>
  </si>
  <si>
    <t xml:space="preserve">Plné konbinované hnojivo s postupným uvolňováním 2 roky, např. Sylvamix Forte v dávce 150 g / strom   </t>
  </si>
  <si>
    <t>Pol39</t>
  </si>
  <si>
    <t xml:space="preserve">Kůl frézovaný se špicí 7/250   </t>
  </si>
  <si>
    <t>Pol40</t>
  </si>
  <si>
    <t xml:space="preserve">Příčka 6/60   </t>
  </si>
  <si>
    <t>Pol41</t>
  </si>
  <si>
    <t xml:space="preserve">Úvazek plochý š. 3 cm, 3 m/strom   </t>
  </si>
  <si>
    <t>Pol42</t>
  </si>
  <si>
    <t xml:space="preserve">Ochranný nátěr proti poškození kmenů teplotními vlivy (např. Arboflex  cca 180 g/strom, cena vč. základ. nátěru LX - 60)   </t>
  </si>
  <si>
    <t>Pol43</t>
  </si>
  <si>
    <t xml:space="preserve">Voda pro zálivku (cena vodné + stočné Praha 2019) 100 l/ks   </t>
  </si>
  <si>
    <t>Pol44</t>
  </si>
  <si>
    <t xml:space="preserve">Mulčovovací kůra drcená hrubá prosátá vrstva 100 mm   </t>
  </si>
  <si>
    <t>Výsadba větších výpě</t>
  </si>
  <si>
    <t xml:space="preserve">Výsadba větších výpěstků keřů   </t>
  </si>
  <si>
    <t>183101213</t>
  </si>
  <si>
    <t xml:space="preserve">Hloubení jamek pro vysazování rostlin v hornině 1 až 4 s výměnou půdy 50%, s případným naložením přebytečných výkopků na dopr. prostředek, s odvozem na vzdál. do 20km a se složením, v rov. nebo svahu do 1:5 objemu od 0,02 do 0,05 m3   </t>
  </si>
  <si>
    <t>R - položka.2</t>
  </si>
  <si>
    <t xml:space="preserve">Promísení půdy z jamky a kompostu s kondicionerem, přidání tabletovoho hnojiva   </t>
  </si>
  <si>
    <t>184102112</t>
  </si>
  <si>
    <t xml:space="preserve">Výsadba dřevin s balem do předem vyhloubené jamky se zalitím v rov. nebo svahu do 1:5 při prům. balu od 200 do 300mm   </t>
  </si>
  <si>
    <t>R - položka.3</t>
  </si>
  <si>
    <t xml:space="preserve">Střih keře při výsadbě   </t>
  </si>
  <si>
    <t>D7</t>
  </si>
  <si>
    <t xml:space="preserve">Listnatý keř, kont. 100-150 cm, 7 l a více   </t>
  </si>
  <si>
    <t>Pol45</t>
  </si>
  <si>
    <t xml:space="preserve">Forsythia intermedia - zlatice prostřední   </t>
  </si>
  <si>
    <t>Pol46</t>
  </si>
  <si>
    <t xml:space="preserve">Physocarpus opulifolius Diablo - tavola kalinolistá   </t>
  </si>
  <si>
    <t>Pol47</t>
  </si>
  <si>
    <t xml:space="preserve">Staphylea pinnata - klokoč zpeřený   </t>
  </si>
  <si>
    <t>Pol48</t>
  </si>
  <si>
    <t xml:space="preserve">Weigela x Bristol Ruby - vajgélie kult.   </t>
  </si>
  <si>
    <t>Pol49</t>
  </si>
  <si>
    <t xml:space="preserve">Viburnum opulus - kalina obecná   </t>
  </si>
  <si>
    <t xml:space="preserve">OSTATNÍ MATERIÁL   </t>
  </si>
  <si>
    <t>Pol50</t>
  </si>
  <si>
    <t xml:space="preserve">Zahradnický kompost v dávce 20 l /rostlina   </t>
  </si>
  <si>
    <t>Pol51</t>
  </si>
  <si>
    <t xml:space="preserve">Půdní kondicioner 0,1kg/jamka (např. Terracottem)   </t>
  </si>
  <si>
    <t>Pol65</t>
  </si>
  <si>
    <t xml:space="preserve">Plné konbinované hnojivo s postupným uvolňováním 2 roky, např. Sylvamix Forte v dávce 80 g / keř   </t>
  </si>
  <si>
    <t>Pol70</t>
  </si>
  <si>
    <t xml:space="preserve">Kůl frézovaný se špicí 4/150   </t>
  </si>
  <si>
    <t>Pol74</t>
  </si>
  <si>
    <t xml:space="preserve">Úvazek plochý š. 2 cm, 0,5 m / dřevina   </t>
  </si>
  <si>
    <t>Pol78</t>
  </si>
  <si>
    <t xml:space="preserve">Voda pro zálivku (cena vodné + stočné Praha 2019) 20 l/ks   </t>
  </si>
  <si>
    <t>Výsadba tvarovaného</t>
  </si>
  <si>
    <t xml:space="preserve">Výsadba tvarovaného živého plotu   </t>
  </si>
  <si>
    <t>183111142</t>
  </si>
  <si>
    <t xml:space="preserve">Hloubení rýh pro vysazování rostlin v zemině tř 1-4 s výměnou půdy na 50% v rovině nebo ve svahu do 1:5, šířky přes 200mm do 400mm, hloubky do 400mm s případným naložením přebytečných výkopků a odvozem do 20km a se složením   </t>
  </si>
  <si>
    <t>R - položka.4</t>
  </si>
  <si>
    <t xml:space="preserve">Promísení půdy z rýhy a kompostu s kondicionerem   </t>
  </si>
  <si>
    <t>184102111</t>
  </si>
  <si>
    <t xml:space="preserve">Výsadba dřevin s balem do předem vyhloubené jamky se zalitím v rov. nebo svahu do 1:5 při prům. balu od 100 do 200mm   </t>
  </si>
  <si>
    <t>R - položka.3.1</t>
  </si>
  <si>
    <t>D9</t>
  </si>
  <si>
    <t xml:space="preserve">Listnaté keře, kont. 80-100 cm, 2 l a více   </t>
  </si>
  <si>
    <t>Pol79</t>
  </si>
  <si>
    <t xml:space="preserve">Carpinus betulus - habr obecný   </t>
  </si>
  <si>
    <t>Pol80</t>
  </si>
  <si>
    <t>Pol84</t>
  </si>
  <si>
    <t xml:space="preserve">Půdní kondicioner 2kg/m3 (např. Terracottem)   </t>
  </si>
  <si>
    <t>Výsadba pokryvných d</t>
  </si>
  <si>
    <t xml:space="preserve">Výsadba pokryvných dřevin a menších výpěstků listnatých keřů   </t>
  </si>
  <si>
    <t>183111214</t>
  </si>
  <si>
    <t xml:space="preserve">Hloubení jamek pro vysazování rostlin v hornině 1 až 4 s výměnou půdy 50%, s případným naložením přebytečných výkopků na dopr. prostředek, s odvozem na vzdál. do 20km a se složením, v rov. nebo svahu 1:5 objemu od 0,01 do 0,02m3   </t>
  </si>
  <si>
    <t>R - položka.2.1</t>
  </si>
  <si>
    <t>R - položka.3.2</t>
  </si>
  <si>
    <t>D10</t>
  </si>
  <si>
    <t xml:space="preserve">Listnaté keře kont. 40-60   </t>
  </si>
  <si>
    <t>Pol85</t>
  </si>
  <si>
    <t xml:space="preserve">Cotoneaster horizontalis - skalník vodorovný   </t>
  </si>
  <si>
    <t>Pol86</t>
  </si>
  <si>
    <t xml:space="preserve">Philadelphus lemoinei Erectus - pustoryl   </t>
  </si>
  <si>
    <t>Pol87</t>
  </si>
  <si>
    <t xml:space="preserve">Potentilla fruticosa - mochna dřevitá   </t>
  </si>
  <si>
    <t>Pol88</t>
  </si>
  <si>
    <t xml:space="preserve">Spiraea bumalda Anthony Waterer - tavolník nízký   </t>
  </si>
  <si>
    <t>Pol89</t>
  </si>
  <si>
    <t xml:space="preserve">Spiraea cinerea Grefsheim - tavolník popelavý   </t>
  </si>
  <si>
    <t>Pol90</t>
  </si>
  <si>
    <t xml:space="preserve">Zahradnický kompost v dávce 2 l/rostlina   </t>
  </si>
  <si>
    <t>Pol91</t>
  </si>
  <si>
    <t xml:space="preserve">Půdní kondicioner 0,05 kg/jamka (např. Terracottem)   </t>
  </si>
  <si>
    <t>Pol92</t>
  </si>
  <si>
    <t xml:space="preserve">Plné konbinované hnojivo s postupným uvolňováním 2 roky, např. Sylvamix Forte v dávce 40 g / keř   </t>
  </si>
  <si>
    <t>Pol93</t>
  </si>
  <si>
    <t xml:space="preserve">Voda pro zálivku (cena vodné + stočné Praha 2019) 10 l/ks   </t>
  </si>
  <si>
    <t>Výsadba trvalkových</t>
  </si>
  <si>
    <t xml:space="preserve">Výsadba trvalkových záhonů   </t>
  </si>
  <si>
    <t>183111213</t>
  </si>
  <si>
    <t xml:space="preserve">Hloubení jamek pro vysazování rostlin v hornině 1 až 4 s výměnou půdy 50%, s případným naložením přebytečných výkopků na dopr. prostředek, s odvozem na vzdál. do 20km a se složením, v rov. nebo svahu 1:5 objemu do 0,01m3   </t>
  </si>
  <si>
    <t>R - položka.2.2</t>
  </si>
  <si>
    <t>183211322</t>
  </si>
  <si>
    <t xml:space="preserve">Výsadba květin hrnkovaných přes 80 do 120mm do předem připravené půdy se zalitím   </t>
  </si>
  <si>
    <t>D11</t>
  </si>
  <si>
    <t xml:space="preserve">TRVALKY k 9 a větší   </t>
  </si>
  <si>
    <t>Pol94</t>
  </si>
  <si>
    <t xml:space="preserve">Lavandula angustifolia Hidcote Blue - levandule   </t>
  </si>
  <si>
    <t>Pol95</t>
  </si>
  <si>
    <t xml:space="preserve">Salvia nemorosa Mainacht - šalvěj hajní   </t>
  </si>
  <si>
    <t>Pol96</t>
  </si>
  <si>
    <t xml:space="preserve">Sedum telephyum Herbstfreude - rozchodník   </t>
  </si>
  <si>
    <t>Pol97</t>
  </si>
  <si>
    <t xml:space="preserve">Zahradnický kompost v dávce 1 l/rostlina   </t>
  </si>
  <si>
    <t>Pol98</t>
  </si>
  <si>
    <t xml:space="preserve">Půdní kondicioner 0,025 kg/jamka (např. Terracottem)   </t>
  </si>
  <si>
    <t>Pol99</t>
  </si>
  <si>
    <t xml:space="preserve">Mulčovovací kůra drcená hrubá prosátá vrstva 50 mm   </t>
  </si>
  <si>
    <t>Pol100</t>
  </si>
  <si>
    <t xml:space="preserve">Voda pro zálivku (cena vodné + stočné Praha 2019) 5 l/ks   </t>
  </si>
  <si>
    <t>Trávník hřišťový a p</t>
  </si>
  <si>
    <t xml:space="preserve">Trávník hřišťový a parkový založený výsevem   </t>
  </si>
  <si>
    <t>181411131</t>
  </si>
  <si>
    <t xml:space="preserve">Založení parkového trávníku výsevem plochy do 1000 m2 v rovině a ve svahu do 1:5   </t>
  </si>
  <si>
    <t>181411132</t>
  </si>
  <si>
    <t xml:space="preserve">Založení parkového trávníku výsevem plochy do 1000 m2 ve svahu do 1:2   </t>
  </si>
  <si>
    <t>185802113</t>
  </si>
  <si>
    <t xml:space="preserve">Hnojení půdy nebo trávníku v rovině a svahu do 1:5 umělým hnojivem na široko   </t>
  </si>
  <si>
    <t>185802123</t>
  </si>
  <si>
    <t xml:space="preserve">Hnojení půdy nebo trávníku na svahu od 1:5 do 1:2 umělým hnojivem na široko   </t>
  </si>
  <si>
    <t>184911312</t>
  </si>
  <si>
    <t xml:space="preserve">Položení mulčovací textilie ve svahu do 1:2   </t>
  </si>
  <si>
    <t>185804312</t>
  </si>
  <si>
    <t xml:space="preserve">Zalití plochy jednotlivě přes 20 m2 (14 x 10 l /m2)   </t>
  </si>
  <si>
    <t>Pol101</t>
  </si>
  <si>
    <t xml:space="preserve">Travní směs hřišťová 25 g/m2   </t>
  </si>
  <si>
    <t>Pol102</t>
  </si>
  <si>
    <t xml:space="preserve">Travní směs parková 25 g/m2   </t>
  </si>
  <si>
    <t>Pol103</t>
  </si>
  <si>
    <t xml:space="preserve">Plné kombinované hnojivo, např. NPK   </t>
  </si>
  <si>
    <t>Pol104</t>
  </si>
  <si>
    <t xml:space="preserve">Kokosová geotextilie 700g/m2 např. Geomanet K700 EKO (x 1,2 koeficient prostřihu a překrytí )   </t>
  </si>
  <si>
    <t>Pol105</t>
  </si>
  <si>
    <t xml:space="preserve">Ocelová kotvící skoba 20 cm např. Geopin steel 20 cm, 5 ks/ m2   </t>
  </si>
  <si>
    <t>Pol106</t>
  </si>
  <si>
    <t xml:space="preserve">Voda pro zálivku (cena vodné + stočné Praha 2019) 10 l/m2 14x   </t>
  </si>
  <si>
    <t>D12</t>
  </si>
  <si>
    <t xml:space="preserve">Rozvojová péče - první vegetační období   </t>
  </si>
  <si>
    <t xml:space="preserve">Udržovací a zdravotní řez stromů (pokud bude nutné tak i výchovný řez podporující tvar stromu s průběžným kmenem)   </t>
  </si>
  <si>
    <t xml:space="preserve">Kontrola úvazků a kůlů vč. případné výměny poškozených kůlů   </t>
  </si>
  <si>
    <t xml:space="preserve">Zalití rostlin vč. ceny vody - 80l/strom   </t>
  </si>
  <si>
    <t xml:space="preserve">Odplevelení a úprava kořenové mísy   </t>
  </si>
  <si>
    <t xml:space="preserve">Doplnění mulčovací kůry vrstva 50 mm   </t>
  </si>
  <si>
    <t>R-položka.6</t>
  </si>
  <si>
    <t xml:space="preserve">Udržovací a výchovný řez keřů   </t>
  </si>
  <si>
    <t>R-položka.7</t>
  </si>
  <si>
    <t xml:space="preserve">Zalití rostlin vč. ceny vody - 50l/m2   </t>
  </si>
  <si>
    <t>R-položka.8</t>
  </si>
  <si>
    <t xml:space="preserve">Odplevelení mulčovaných ploch   </t>
  </si>
  <si>
    <t>R-položka.9</t>
  </si>
  <si>
    <t>R-položka.10</t>
  </si>
  <si>
    <t xml:space="preserve">Odstranění odkvetlých květenství a ostranění nadzemních částí před zimou   </t>
  </si>
  <si>
    <t>R-položka.11</t>
  </si>
  <si>
    <t xml:space="preserve">Zalití rostlin vč. ceny vody - 30l/m2   </t>
  </si>
  <si>
    <t>D13</t>
  </si>
  <si>
    <t xml:space="preserve">Rozvojová péče - druhé vegetační období   </t>
  </si>
  <si>
    <t>D14</t>
  </si>
  <si>
    <t xml:space="preserve">Rozvojová péče - třetí vegetační období   </t>
  </si>
  <si>
    <t>D15</t>
  </si>
  <si>
    <t xml:space="preserve">Rozvojová péče - čtvrté vegetační období   </t>
  </si>
  <si>
    <t>R-položka.12</t>
  </si>
  <si>
    <t xml:space="preserve">Odstranění kotvení   </t>
  </si>
  <si>
    <t>R-položka.13</t>
  </si>
  <si>
    <t xml:space="preserve">Instalace a dodávka plastové děrované ochrany před poškozením báze kmene vyžínačem (např.TreeProtector - chránička)   </t>
  </si>
  <si>
    <t>D16</t>
  </si>
  <si>
    <t xml:space="preserve">Rozvojová péče - páté vegetační období   </t>
  </si>
  <si>
    <t>Objekt:   Oplocení a terenní úpravy</t>
  </si>
  <si>
    <t>122251103</t>
  </si>
  <si>
    <t xml:space="preserve">Odkopávky a prokopávky nezapažené v hornině třídy těžitelnosti I, skupiny 3 objem do 100 m3 strojně   </t>
  </si>
  <si>
    <t>133251101</t>
  </si>
  <si>
    <t xml:space="preserve">Hloubení šachet nezapažených v hornině třídy těžitelnosti I, skupiny 3 objem do 20 m3   </t>
  </si>
  <si>
    <t>338171113</t>
  </si>
  <si>
    <t xml:space="preserve">Osazování sloupků a vzpěr plotových ocelových v do 2,00 m se zabetonováním beton C30/37   </t>
  </si>
  <si>
    <t>58932933</t>
  </si>
  <si>
    <t xml:space="preserve">beton C 25/30 X0 kamenivo frakce 0/22   </t>
  </si>
  <si>
    <t>55342255</t>
  </si>
  <si>
    <t xml:space="preserve">sloupek plotový průběžný Pz a komaxitový 2500/38x1,5mm   </t>
  </si>
  <si>
    <t>55342270</t>
  </si>
  <si>
    <t xml:space="preserve">vzpěra plotová 48x1,5mm včetně krytky s uchem 1500mm   </t>
  </si>
  <si>
    <t>348121221</t>
  </si>
  <si>
    <t xml:space="preserve">Osazení podhrabových desek délky do 3 m na ocelové plotové sloupky   </t>
  </si>
  <si>
    <t>59231510</t>
  </si>
  <si>
    <t xml:space="preserve">držák plotového pole Pz (bílý,žlutý) 30x30mm   </t>
  </si>
  <si>
    <t>5923312R</t>
  </si>
  <si>
    <t xml:space="preserve">deska plotová betonová 2950x50x290mm   </t>
  </si>
  <si>
    <t>348273902</t>
  </si>
  <si>
    <t xml:space="preserve">Držák plotových polí průběžný dl 300 mm vkládaný do ložných spár plotového sloupku   </t>
  </si>
  <si>
    <t>348401120</t>
  </si>
  <si>
    <t xml:space="preserve">Montáž oplocení ze strojového pletiva s napínacími dráty výšky do 1,6 m   </t>
  </si>
  <si>
    <t>31324810</t>
  </si>
  <si>
    <t xml:space="preserve">svařované plotové pletivo v rolích 25m výšky 1,50m průměr drátu 3mm rozměr oka 38x76mm povrchová úprava Pz a komaxit   </t>
  </si>
  <si>
    <t>564801111</t>
  </si>
  <si>
    <t xml:space="preserve">Podklad ze štěrkodrtě ŠD tl 30 mm fr 0-4   </t>
  </si>
  <si>
    <t>58344155</t>
  </si>
  <si>
    <t xml:space="preserve">štěrkodrť frakce 0/22   </t>
  </si>
  <si>
    <t xml:space="preserve">Podklad ze štěrkodrtě ŠD tl 200 mm fr 0-32   </t>
  </si>
  <si>
    <t>5792313R1</t>
  </si>
  <si>
    <t xml:space="preserve">Ručně litý pryžový povrch stabilizační EPDM tl. 35mm horní vrstva probarvená ve hmotě   </t>
  </si>
  <si>
    <t>91623211R</t>
  </si>
  <si>
    <t xml:space="preserve">Obruba ploch pro tělovýchovu z obrubníků do betonového lože výšky 25 mm (pryžový obrubník)   </t>
  </si>
  <si>
    <t>9162391R1</t>
  </si>
  <si>
    <t xml:space="preserve">D+M herní prvek - prolézačka se skluzavkou J2687   </t>
  </si>
  <si>
    <t>998232110</t>
  </si>
  <si>
    <t xml:space="preserve">Přesun hmot pro oplocení zděné z cihel nebo tvárnic v do 3 m   </t>
  </si>
  <si>
    <t>998766201</t>
  </si>
  <si>
    <t xml:space="preserve">Přesun hmot procentní pro konstrukce truhlářské v objektech v do 6 m   </t>
  </si>
  <si>
    <t>783301303</t>
  </si>
  <si>
    <t xml:space="preserve">Bezoplachové odrezivění zámečnických konstrukcí   </t>
  </si>
  <si>
    <t>24626773</t>
  </si>
  <si>
    <t xml:space="preserve">odrezovač bezoplachový   </t>
  </si>
  <si>
    <t>783301311</t>
  </si>
  <si>
    <t xml:space="preserve">Odmaštění zámečnických konstrukcí vodou ředitelným odmašťovačem   </t>
  </si>
  <si>
    <t>24618220</t>
  </si>
  <si>
    <t xml:space="preserve">koncentrát pro přípravu nepěnivého odmašťovače   </t>
  </si>
  <si>
    <t>783306811</t>
  </si>
  <si>
    <t xml:space="preserve">Odstranění nátěru ze zámečnických konstrukcí oškrábáním   </t>
  </si>
  <si>
    <t xml:space="preserve">Krycí jednonásobný syntetický standardní nátěr zámečnických konstrukcí (nátěr dle stávajícího ve třech odstínech RAL- žlutá, zelená, oranžová.)   </t>
  </si>
  <si>
    <t xml:space="preserve">cenová soustava ÚRS </t>
  </si>
  <si>
    <t xml:space="preserve">nárůst materiálu 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</si>
  <si>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</si>
  <si>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</si>
  <si>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</si>
  <si>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</si>
  <si>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</si>
  <si>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</si>
  <si>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</si>
  <si>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</si>
  <si>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</si>
  <si>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</si>
  <si>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</si>
  <si>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</si>
  <si>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n</t>
  </si>
  <si>
    <t xml:space="preserve">č. </t>
  </si>
  <si>
    <t>kód položky</t>
  </si>
  <si>
    <t>popis</t>
  </si>
  <si>
    <t xml:space="preserve">množství </t>
  </si>
  <si>
    <t>jednotková cena SoD</t>
  </si>
  <si>
    <t>20/II (podání nabídky)</t>
  </si>
  <si>
    <t xml:space="preserve"> 22/I</t>
  </si>
  <si>
    <t>index navýšení     (d/c)</t>
  </si>
  <si>
    <t>index navýšení snížený o průměr nárustu materiálu za 2018-2020   (e-m)</t>
  </si>
  <si>
    <t>smluvní cena * index upravený (b*f)</t>
  </si>
  <si>
    <t>doplatek za jednotkovou cenu uvedenou v SoD  (g-b)</t>
  </si>
  <si>
    <t>doplatek ke smluvní ceně celkem (a*h)</t>
  </si>
  <si>
    <t>průměr nárůstu materiálu 2018-2020</t>
  </si>
  <si>
    <t>poznámka</t>
  </si>
  <si>
    <t>SO 21</t>
  </si>
  <si>
    <t>SO 22</t>
  </si>
  <si>
    <t>SO 23.1</t>
  </si>
  <si>
    <t>SO 23.2</t>
  </si>
  <si>
    <t>SO 23.3</t>
  </si>
  <si>
    <t>SO 23.4</t>
  </si>
  <si>
    <t>SO 23.5</t>
  </si>
  <si>
    <t>SO 23.6</t>
  </si>
  <si>
    <t>SO 23.7</t>
  </si>
  <si>
    <t>SO 23.8</t>
  </si>
  <si>
    <t>SO 24</t>
  </si>
  <si>
    <t>SO 25</t>
  </si>
  <si>
    <t>SO 26</t>
  </si>
  <si>
    <t>SO 29</t>
  </si>
  <si>
    <t>SO 30.1</t>
  </si>
  <si>
    <t>SO 30.2</t>
  </si>
  <si>
    <t>SO 31</t>
  </si>
  <si>
    <t>navýšení % dle URS 08211321</t>
  </si>
  <si>
    <t>dle URS 61894013</t>
  </si>
  <si>
    <t>dle URS 02650442</t>
  </si>
  <si>
    <t>dle URS 00572440</t>
  </si>
  <si>
    <t>dle URS 00572420</t>
  </si>
  <si>
    <t>dle URS 69311057</t>
  </si>
  <si>
    <t>Zdivo jednovrstvé z cihel děrovaných do P10 na maltu M5 tl 380 mm</t>
  </si>
  <si>
    <t>pro výpočet % navýšení ceny použita položka URS 311234081 Zdivo jednovrstvé z cihel děrovaných do P10 na maltu M5 tl 380 mm</t>
  </si>
  <si>
    <t>cihelný blok děrovaný do P10 pro zdivo tl 380mm</t>
  </si>
  <si>
    <t>panel stropní předpjatý š 1190mm v 250mm, počet lan 6 + 0</t>
  </si>
  <si>
    <t>pro výpočet % navýšení ceny použita položka URS 59346861</t>
  </si>
  <si>
    <t>potěr cementový samonivelační litý C25</t>
  </si>
  <si>
    <t>přístroj hasicí ruční práškový PG 6 LE</t>
  </si>
  <si>
    <t>deska kompaktní laminátová jádro bílé tl 10mm</t>
  </si>
  <si>
    <t>Oplechování rovných parapetů mechanicky kotvené z Pz s povrchovou úpravou rš 250 mm</t>
  </si>
  <si>
    <t>tabule plechová tvrdá tl 0,6mm s povrchovou úpravou</t>
  </si>
  <si>
    <t>chrlič atikový DN 110 s manžetou pro hydroizolaci z PVC-P</t>
  </si>
  <si>
    <t>manžeta těsnící pro prostupy hydroizolací z PVC uzavřená kruhová vnitřní průměr 90-114</t>
  </si>
  <si>
    <t>manžeta těsnící pro prostupy hydroizolací z PVC uzavřená kruhová vnitřní průměr 40-70</t>
  </si>
  <si>
    <t>příčka interiérová plná závěsná mobilní, 37dB, šířka modulu 0,6 - 1,25m, výška 3-4m, tl 100mm</t>
  </si>
  <si>
    <t>okno dřevěné otevíravé/sklopné trojsklo přes plochu 1m2 do v 1,5m</t>
  </si>
  <si>
    <t>pro výpočet % navýšení ceny použita položka URS 61110013</t>
  </si>
  <si>
    <t>okno dřevěné otevíravé/sklopné trojsklo přes plochu 1m2 v 1,5-2,5m</t>
  </si>
  <si>
    <t>okno dřevěné otevíravé/sklopné dvojsklo přes plochu 1m2 do v 1,5m</t>
  </si>
  <si>
    <t>pro výpočet % navýšení ceny použita položka URS 61110010</t>
  </si>
  <si>
    <t>okno dřevěné s fixním zasklením dvojsklo do plochy 1m2</t>
  </si>
  <si>
    <t>dveře jednokřídlé dřevotřískové protipožární EI (EW) 30 D3 povrch laminátový plné 800x1970-2100mm</t>
  </si>
  <si>
    <t>pro výpočet % navýšení ceny použita položka URS 61162098</t>
  </si>
  <si>
    <t>dveře jednokřídlé dřevotřískové protipožární EI (EW) 30 D3 povrch laminátový plné 900x1970-2100mm</t>
  </si>
  <si>
    <t>pro výpočet % navýšení ceny použita položka URS 61165314</t>
  </si>
  <si>
    <t>dveře dvoukřídlé dřevotřískové protipožární EI (EW) 30 D3 povrch laminátový plné 1250x1970-2100mm</t>
  </si>
  <si>
    <t>pro výpočet % navýšení ceny použita položka URS 61162126</t>
  </si>
  <si>
    <t>kotvicí bod do prefabrikovaných dutinových panelů dl 500mm</t>
  </si>
  <si>
    <t>stříška vchodová rovná, kotvená pomocí konzol s integrovaným okapem, hliníkový rám, výplň akrylové sklo 1600x900mm</t>
  </si>
  <si>
    <t>pro výpočet % navýšení ceny použita položka URS 28315017</t>
  </si>
  <si>
    <t>stěrka cementová samonivelační vyrovnávací pod povlakové krytiny a dlažby</t>
  </si>
  <si>
    <t>dle URS 58581289 x 2</t>
  </si>
  <si>
    <t>dlažba keramická slinutá hladká do interiéru i exteriéru pro vysoké mechanické namáhání přes 9 do 12ks/m2</t>
  </si>
  <si>
    <t>pro výpočet % navýšení ceny použita položka URS 59761434</t>
  </si>
  <si>
    <t>lišta soklová PVC 9,7x58mm</t>
  </si>
  <si>
    <t>cena URS 21-I</t>
  </si>
  <si>
    <t>cena URS 22-I</t>
  </si>
  <si>
    <t>žaluzie Z-90 fasádní ovládaná základním motorem příslušenství plochy do 2,0m2</t>
  </si>
  <si>
    <t>použita položka URS 55342545, kpl přepočteny na m2</t>
  </si>
  <si>
    <t>žaluzie Z-90 fasádní ovládaná základním motorem příslušenství plochy do 6,0m2</t>
  </si>
  <si>
    <t>dle URS 58581289 x 3,5</t>
  </si>
  <si>
    <t>dle URS 42210770</t>
  </si>
  <si>
    <t>dle URS 42210773</t>
  </si>
  <si>
    <t>hydrantový systém s tvarově stálou hadicí D25 30 m</t>
  </si>
  <si>
    <t>pro výpočet % navýšení ceny použita položka URS 44981684</t>
  </si>
  <si>
    <t>dle URS 55144043</t>
  </si>
  <si>
    <t>dle URS 55167381</t>
  </si>
  <si>
    <t>dle URS 64211030</t>
  </si>
  <si>
    <t>dle URS 64211034</t>
  </si>
  <si>
    <t>dle URS 64236041</t>
  </si>
  <si>
    <t>dle URS 55167393</t>
  </si>
  <si>
    <t>dle URS 64211045</t>
  </si>
  <si>
    <t>pítko závěsné s automaticky ovládaným výtokem 350x350x240mm</t>
  </si>
  <si>
    <t>pro výpočet % navýšení ceny použita položka URS 42611925</t>
  </si>
  <si>
    <t>hlava termostatická kapalinová pro radiátorové tělesa s integrovaným ventilem</t>
  </si>
  <si>
    <t>teploměr axiální 0-120°C zadní napojení 1/2" s jímkou D 80/dl 50mm</t>
  </si>
  <si>
    <t>trubka Cu 99,99 tyče stav polotvrdý D 15 tl stěny 1,0mm</t>
  </si>
  <si>
    <t>trubka Cu 99,99 tyče stav polotvrdý D 18 tl stěny 1,0mm</t>
  </si>
  <si>
    <t>trubka Cu 99,99 stav tvrdý D 42 tl stěny 1,5mm</t>
  </si>
  <si>
    <t>trubka Cu 99,99 stav tvrdý D 35 tl stěny 1,5mm</t>
  </si>
  <si>
    <t>trubka Cu 99,99 stav tvrdý D 28 tl stěny 1,5mm</t>
  </si>
  <si>
    <t>trubka Cu 99,99 tyče stav polotvrdý D 22 tl stěny 1,0mm</t>
  </si>
  <si>
    <t>trubka Cu 99,99 stav tvrdý D 54 tl stěny 2,0mm</t>
  </si>
  <si>
    <t>trubka ocelová bezešvá hladká jakost 11 353 22x2,6mm</t>
  </si>
  <si>
    <t>trubka ocelová bezešvá hladká jakost 11 353 28x2,6mm</t>
  </si>
  <si>
    <t>trubka ocelová bezešvá hladká jakost 11 353 76x3,2mm</t>
  </si>
  <si>
    <t>trubka ocelová bezešvá hladká jakost 11 353 60,3x2,9mm</t>
  </si>
  <si>
    <t>trubka ocelová bezešvá hladká jakost 11 353 38x2,6mm</t>
  </si>
  <si>
    <t>trubka ocelová bezešvá hladká jakost 11 353 31,8x4,0mm</t>
  </si>
  <si>
    <t>pouzdro izolační potrubní z minerální vlny s Al fólií max. 250/100°C 18/30mm</t>
  </si>
  <si>
    <t>pouzdro izolační potrubní z minerální vlny s Al fólií max. 250/100°C 22/30mm</t>
  </si>
  <si>
    <t>pouzdro izolační potrubní z minerální vlny s Al fólií max. 250/100°C 28/30mm</t>
  </si>
  <si>
    <t>pouzdro izolační potrubní z minerální vlny s Al fólií max. 250/100°C 35/30mm</t>
  </si>
  <si>
    <t>pouzdro izolační potrubní z minerální vlny s Al fólií max. 250/100°C 42/30mm</t>
  </si>
  <si>
    <t>pouzdro izolační potrubní z minerální vlny s Al fólií max. 250/100°C 60/30mm</t>
  </si>
  <si>
    <t>pouzdro izolační potrubní z minerální vlny s Al fólií max. 250/100°C 76/30mm</t>
  </si>
  <si>
    <t>kabel instalační jádro Cu plné izolace PVC plášť PVC 450/750V (CYKY) 5x4mm2</t>
  </si>
  <si>
    <t>kabel instalační jádro Cu plné izolace PVC plášť PVC 450/750V (CYKY) 5x2,5mm2</t>
  </si>
  <si>
    <t>kabel instalační jádro Cu plné izolace PVC plášť PVC 450/750V (CYKY) 3x2,5mm2</t>
  </si>
  <si>
    <t>kabel instalační jádro Cu plné izolace PVC plášť PVC 450/750V (CYKY) 5x1,5mm2</t>
  </si>
  <si>
    <t>kabel instalační jádro Cu plné izolace PVC plášť PVC 450/750V (CYKY) 3x1,5mm2</t>
  </si>
  <si>
    <t>dlažba zámková tvaru I 200x165x60mm přírodní</t>
  </si>
  <si>
    <t>dlažba zámková profilová 230x140x80mm přírodní</t>
  </si>
  <si>
    <t>kotva pro uchycení fasádních panelů s upevňovacím šroubem t = 11,0  M6x13mm</t>
  </si>
  <si>
    <t>držák upevnění TI odvětrávané fasády dl 200mm</t>
  </si>
  <si>
    <t>T-profil Al pro hliníkové nosné fasádní konstrukce 80x52mm</t>
  </si>
  <si>
    <t>L-profil Al pro hliníkové nosné fasádní konstrukce 50x42mm</t>
  </si>
  <si>
    <t>profil Al pro skryté upevnění desek na nosné fasádní konstrukci 60x20mm</t>
  </si>
  <si>
    <t>nýt barevný otevřený 5x12mm hlava 14mm svěrná tl 6-8mm</t>
  </si>
  <si>
    <t>úhelník stěnový Al tl 3mm pro hliníkové nosné fasádní konstrukce 150x200mm</t>
  </si>
  <si>
    <t>úhelník stěnový Al tl 3mm pro hliníkové nosné fasádní konstrukce 80x200mm</t>
  </si>
  <si>
    <t>podložka PP pro stěnové Al úhelníky š 80mm nosné fasádní konstrukce pro přerušení tepelného mostu</t>
  </si>
  <si>
    <t>podložka PP pro stěnové Al úhelníky š 150mm nosné fasádní konstrukce pro přerušení tepelného mostu</t>
  </si>
  <si>
    <t>patka Al standardní pro skryté upevnění desek na nosné fasádní konstrukci 60x50x20mm</t>
  </si>
  <si>
    <t>patka Al stavitelná pro skryté upevnění desek na nosné fasádní konstrukci 60x50x20mm</t>
  </si>
  <si>
    <t>deska cementovláknitá fasádní probarvená tl 8mm</t>
  </si>
  <si>
    <t>pro výpočet navýšení ceny materiálu použity materiálové položky z položky  URS 622273271 Montáž odvětrávané fasády stěn na hliníkový obousměrný rošt izolace tl. 180 mm</t>
  </si>
  <si>
    <t>pro výpočet navýšení ceny materiálu  použita materiálová položka  URS 59155104</t>
  </si>
  <si>
    <t>pro výpočet navýšení ceny materiálu použita položka URS 58915121 potěr cementový samonivelační litý C25, množství přepočteno na m3</t>
  </si>
  <si>
    <t>pro výpočet navýšení ceny materiálu použita položka URS 44932114</t>
  </si>
  <si>
    <t>pás asfaltový natavitelný oxidovaný tl 4,0mm s vložkou z hliníkové fólie / hliníkové fólie s textilií, se spalitelnou PE folií nebo jemnozrnným minerálním posypem</t>
  </si>
  <si>
    <t>obdobná položka URS 62836110</t>
  </si>
  <si>
    <t>pro výpočet % navýšení ceny použita položka URS 62836110</t>
  </si>
  <si>
    <t>pás asfaltový natavitelný modifikovaný SBS tl 5,0mm s vložkou z polyesterové rohože a spalitelnou PE fólií nebo jemnozrnným minerálním posypem na horním povrchu</t>
  </si>
  <si>
    <t>obdobná položka URS 62855002</t>
  </si>
  <si>
    <t>pro výpočet % navýšení ceny použita položka URS 62855002</t>
  </si>
  <si>
    <t>fólie hydroizolační střešní mPVC mechanicky kotvená tl 1,8mm šedá</t>
  </si>
  <si>
    <t>obdobná položka URS  URS 28322011</t>
  </si>
  <si>
    <t>pro výpočet % navýšení ceny použita položka URS 28322011</t>
  </si>
  <si>
    <t>deska EPS 100 pro konstrukce s běžným zatížením lambda=0,037 tl 90mm</t>
  </si>
  <si>
    <t>obdobná položka URS 28372310</t>
  </si>
  <si>
    <t>pro výpočet % navýšení ceny použita položka URS 28372310</t>
  </si>
  <si>
    <t>pás asfaltový natavitelný modifikovaný SBS tl 4,0mm s vložkou ze skleněné tkaniny a spalitelnou PE fólií nebo jemnozrnným minerálním posypem na horním povrchu</t>
  </si>
  <si>
    <t>obdobná položka  URS 62853004</t>
  </si>
  <si>
    <t xml:space="preserve">pro výpočet % navýšení ceny použita položka URS 62853004 </t>
  </si>
  <si>
    <t>pro výpočet navýšení ceny materiálu použita materiálova položky z položky  URS 763411215  Dělící přepážky k pisoárům, kompaktní desky tl 10 mm, 32kpl přepočteno na m2 (32*0,6*1,2*1,08)</t>
  </si>
  <si>
    <t>podhled kazetový bez děrování polozapuštěná hrana tl 10mm 600x600mm</t>
  </si>
  <si>
    <t>obdobná položka URS 590030571</t>
  </si>
  <si>
    <t>pro výpočet % navýšení ceny použita položka URS 590030571</t>
  </si>
  <si>
    <t>pro výpočet navýšení ceny materiálu použita materiálova položky z položky  URS 764216603</t>
  </si>
  <si>
    <t>pro výpočet navýšení ceny materiálu použita položka URS 59054803, přepočteno na m2 (4*7*3,05)</t>
  </si>
  <si>
    <t>položka URS 61110013</t>
  </si>
  <si>
    <t>položka URS 61110010</t>
  </si>
  <si>
    <t>dveře jednokřídlé dřevotřískové povrch laminátový plné 700x1970-2100mm</t>
  </si>
  <si>
    <t>pro výpočet % navýšení ceny použita položka URS 61162085</t>
  </si>
  <si>
    <t>položka URS 61162085</t>
  </si>
  <si>
    <t>dveře jednokřídlé dřevotřískové povrch laminátový plné 900x1970-2100mm</t>
  </si>
  <si>
    <t>pro výpočet % navýšení ceny použita položka URS 61162086</t>
  </si>
  <si>
    <t>položka URS 61162086</t>
  </si>
  <si>
    <t>položka URS 61162087</t>
  </si>
  <si>
    <t>pro výpočet % navýšení ceny použita položka URS 61162087</t>
  </si>
  <si>
    <t>položka URS 61162098</t>
  </si>
  <si>
    <t>položka URS 61165314</t>
  </si>
  <si>
    <t>položka URS 61162126</t>
  </si>
  <si>
    <t>zárubeň jednokřídlá obložková s laminátovým povrchem tl stěny 60-150mm rozměru 600-1100/1970, 2100mm</t>
  </si>
  <si>
    <t>položka URS 61182307</t>
  </si>
  <si>
    <t>pro výpočet % navýšení ceny použita položka URS 61182307</t>
  </si>
  <si>
    <t>parapet dřevotřískový vnitřní povrch laminátový š 300mm</t>
  </si>
  <si>
    <t>položka URS 60794103</t>
  </si>
  <si>
    <t>pro výpočet % navýšení ceny použita položka URS 60794103</t>
  </si>
  <si>
    <t>rohož vstupní provedení hliník nebo mosaz/gumové vlnovky/</t>
  </si>
  <si>
    <t>položka URS 69752030</t>
  </si>
  <si>
    <t>pro výpočet % navýšení ceny použita položka URS 69752030</t>
  </si>
  <si>
    <t>položka URS 69752110</t>
  </si>
  <si>
    <t>pro výpočet % navýšení ceny použita položka URS 69752110</t>
  </si>
  <si>
    <t>rohož textilní provedení PA, hustý povrch, jemné dočištění</t>
  </si>
  <si>
    <t>pro výpočet navýšení ceny materiálu použita položka URS  70921335 (celkem 20ks)</t>
  </si>
  <si>
    <t xml:space="preserve"> položka URS 28315017</t>
  </si>
  <si>
    <t>položka URS 59761434</t>
  </si>
  <si>
    <t>pro výpočet navýšení ceny materiálu použita obdobná položka URS  28342470</t>
  </si>
  <si>
    <t>pro výpočet navýšení ceny materiálu použita obdobná položka URSS  28342470</t>
  </si>
  <si>
    <t>kabel silový jádro Cu izolace PVC plášť PVC 0,6/1kV (1-CYKY) 5x50mm2</t>
  </si>
  <si>
    <t>URS 2021-I</t>
  </si>
  <si>
    <t>URS 2022-I</t>
  </si>
  <si>
    <t>pro výpočet  navýšení ceny použita položka URS 34113136</t>
  </si>
  <si>
    <t>kabel instalační jádro Cu plné izolace PVC plášť PVC 450/750V (CYKY) 5x16mm2</t>
  </si>
  <si>
    <t>pro výpočet  navýšení ceny použita položka URS 34113035</t>
  </si>
  <si>
    <t>pro výpočet  navýšení ceny použita položka URS 34111098</t>
  </si>
  <si>
    <t>pro výpočet  navýšení ceny použita položka URS 34111094</t>
  </si>
  <si>
    <t>pro výpočet  navýšení ceny použita položka URS 34111090</t>
  </si>
  <si>
    <t>pro výpočet  navýšení ceny použita položka URS URS 34111036</t>
  </si>
  <si>
    <t>pro výpočet  navýšení ceny použita položka URS URS 34111030</t>
  </si>
  <si>
    <t>pro výpočet % navýšení ceny použita položka URS 34111030</t>
  </si>
  <si>
    <t>položka URS 34111030</t>
  </si>
  <si>
    <t>vodič propojovací flexibilní jádro Cu lanované izolace PVC 450/750V (H07V-K) 1x6mm2</t>
  </si>
  <si>
    <t>položka URS 34141027</t>
  </si>
  <si>
    <t>vodič propojovací flexibilní jádro Cu lanované izolace PVC 450/750V (H07V-K) 1x25mm2</t>
  </si>
  <si>
    <t>položka URS 34141030</t>
  </si>
  <si>
    <t>pás zemnící 30x4mm FeZn</t>
  </si>
  <si>
    <t>položka URS 35442062</t>
  </si>
  <si>
    <t>pro výpočet % navýšení ceny použita položka URS 35442062</t>
  </si>
  <si>
    <t>použito % navýšení dtto položka  URS 35442062</t>
  </si>
  <si>
    <t>vodič propojovací flexibilní jádro Cu lanované izolace PVC 450/750V (H07V-K) 1x4mm2</t>
  </si>
  <si>
    <t>pro výpočet  navýšení ceny použita položka URS 34141026</t>
  </si>
  <si>
    <t>pro výpočet navýšení ceny materiálu uvažováno fixní okno plochy do 1m2 URS položka 61110000</t>
  </si>
  <si>
    <t>zrcadlo nemontované čiré tl 4mm max rozměr 3210x2250mm</t>
  </si>
  <si>
    <t>použita položka materiál URS 63465124</t>
  </si>
  <si>
    <t>REKAPITULACE OBJEKTŮ STAVBY -  2 ČÁST</t>
  </si>
  <si>
    <t>So 23.2.1</t>
  </si>
  <si>
    <t>obdobná položka URS 59346861</t>
  </si>
  <si>
    <t>sokl-dlažba keramická slinutá hladká do interiéru i exteriéru 300x80mm</t>
  </si>
  <si>
    <t>pro výpočet % navýšení ceny použita položka URS 59761416</t>
  </si>
  <si>
    <t>obdobná položka URS 59761416</t>
  </si>
  <si>
    <t>pro výpočet navýšení ceny použita položka URS 284411027</t>
  </si>
  <si>
    <t>pro výpočet navýšení ceny použita položka URS 28411001</t>
  </si>
  <si>
    <t>pro výpočet navýšení ceny použita položka URS 55343120</t>
  </si>
  <si>
    <t>obdobná položka URS 59245015</t>
  </si>
  <si>
    <t>pro výpočet % navýšení ceny použita položka URS59245015</t>
  </si>
  <si>
    <t>öbdobná položka URS 59245090</t>
  </si>
  <si>
    <t>pro výpočet % navýšení ceny použita položka  URS 59245090</t>
  </si>
  <si>
    <t>granulát EPDM pro zásyp umělých trávníků</t>
  </si>
  <si>
    <t xml:space="preserve"> položka URS 27344000</t>
  </si>
  <si>
    <t>pro výpočet % navýšení ceny materiálu použita materiál položka URS 27344000 granulát EPDM pro zásyp umělých trávníků</t>
  </si>
  <si>
    <t>deska plotová betonová 2900x50x290mm</t>
  </si>
  <si>
    <t>pro výpočet % navýšení ceny materiálu použita materiál položka URS 592233120</t>
  </si>
  <si>
    <t>obdobná položka URS 592233120</t>
  </si>
  <si>
    <t>pro výpočet % navýšení ceny materiálu použita materiál položka URS 27251010 podlahovina pryžová průmyslová tl 3mm š 1250mm černá</t>
  </si>
  <si>
    <t>položka URS 27251010</t>
  </si>
  <si>
    <t>podlahovina pryžová průmyslová tl 3mm š 1250mm černá</t>
  </si>
  <si>
    <t>položka URS 8211321</t>
  </si>
  <si>
    <t>pro výpočet  navýšení ceny použita položka URS   14011010</t>
  </si>
  <si>
    <t>pro výpočet  navýšení ceny použita položka URS   14011012</t>
  </si>
  <si>
    <t>pro výpočet  navýšení ceny použita položka URS   14011016</t>
  </si>
  <si>
    <t>pro výpočet  navýšení ceny použita položka URS   14011018</t>
  </si>
  <si>
    <t>pro výpočet  navýšení ceny použita položka URS   14011034</t>
  </si>
  <si>
    <t>pro výpočet  navýšení ceny použita položka URS   14011050</t>
  </si>
  <si>
    <t>pro výpočet  navýšení ceny použita položka URS   19632762</t>
  </si>
  <si>
    <t>pro výpočet  navýšení ceny použita položka URS  S 55128018</t>
  </si>
  <si>
    <t>pro výpočet  navýšení ceny použita položka URS   55128134</t>
  </si>
  <si>
    <t>šroubení topenářské přímé mosaz 2"</t>
  </si>
  <si>
    <t>pro výpočet  navýšení ceny použita položka URS  31942770</t>
  </si>
  <si>
    <t>pro výpočet  navýšení ceny použita položka URS 63154013</t>
  </si>
  <si>
    <t>pro výpočet  navýšení ceny použita položka URS 63154530</t>
  </si>
  <si>
    <t>pro výpočet  navýšení ceny použita položka URS 63154531</t>
  </si>
  <si>
    <t>pro výpočet  navýšení ceny použita položka URS 63154532</t>
  </si>
  <si>
    <t>pro výpočet  navýšení ceny použita položka URS 63154533</t>
  </si>
  <si>
    <t>pro výpočet  navýšení ceny použita položka URS 63154535</t>
  </si>
  <si>
    <t>pro výpočet  navýšení ceny použita položka URS 63154537</t>
  </si>
  <si>
    <t>těleso otopné panelové 2 deskové VK 2 přídavné přestupní plochy v 500mm dl 900mm 1307W</t>
  </si>
  <si>
    <t>pro výpočet  navýšení ceny použita položka URS 48457400</t>
  </si>
  <si>
    <t>těleso otopné panelové 2 deskové VK 2 přídavné přestupní plochy v 500mm dl 700mm 1016W</t>
  </si>
  <si>
    <t>pro výpočet  navýšení ceny použita položka URS 48457398</t>
  </si>
  <si>
    <t>těleso otopné panelové 2 deskové VK 1 přídavná přestupní plocha v 900mm dl 1200mm 2105W</t>
  </si>
  <si>
    <t>pro výpočet  navýšení ceny použita položka URS 48457364</t>
  </si>
  <si>
    <t>těleso otopné panelové 2 deskové VK 1 přídavná přestupní plocha v 900mm dl 700mm 1228W</t>
  </si>
  <si>
    <t>pro výpočet  navýšení ceny použita položka URS 48457359</t>
  </si>
  <si>
    <t>těleso otopné panelové 2 deskové VK 1 přídavná přestupní plocha v 500mm dl 1200mm 1340W</t>
  </si>
  <si>
    <t>pro výpočet  navýšení ceny použita položka URS 48457515</t>
  </si>
  <si>
    <t>těleso otopné panelové 2 deskové VK 1 přídavná přestupní plocha v 500mm dl 1000mm 1117W</t>
  </si>
  <si>
    <t>pro výpočet  navýšení ceny použita položka URS 48457513</t>
  </si>
  <si>
    <t>těleso otopné panelové 2 deskové VK 1 přídavná přestupní plocha v 500mm dl 800mm 894W</t>
  </si>
  <si>
    <t>pro výpočet  navýšení ceny použita položka URS 48457511</t>
  </si>
  <si>
    <t>těleso otopné panelové 2 deskové VK 1 přídavná přestupní plocha v 500mm dl 700mm 782W</t>
  </si>
  <si>
    <t>pro výpočet  navýšení ceny použita položka URS 48457510</t>
  </si>
  <si>
    <t>těleso otopné panelové 2 deskové VK 1 přídavná přestupní plocha v 500mm dl 600mm 670W</t>
  </si>
  <si>
    <t>pro výpočet  navýšení ceny použita položka URS 48457509</t>
  </si>
  <si>
    <t>těleso otopné panelové 2 deskové VK 1 přídavná přestupní plocha v 500mm dl 500mm 559W</t>
  </si>
  <si>
    <t>pro výpočet  navýšení ceny použita položka URS 48457508</t>
  </si>
  <si>
    <t>těleso otopné panelové 2 deskové VK 1 přídavná přestupní plocha v 500mm dl 400mm 447W</t>
  </si>
  <si>
    <t>pro výpočet  navýšení ceny použita položka URS 48457507</t>
  </si>
  <si>
    <t>těleso otopné panelové 2 deskové VK bez přídavné přestupní plochy v 500mm dl 400mm 335W</t>
  </si>
  <si>
    <t>pro výpočet  navýšení ceny použita položka URS 48454432</t>
  </si>
  <si>
    <t>těleso otopné panelové 2 deskové VK bez přídavné přestupní plochy v 500mm dl 500mm 419W</t>
  </si>
  <si>
    <t>pro výpočet  navýšení ceny použita položka URS 48454433</t>
  </si>
  <si>
    <t>těleso trubkové přímotopné 1220x450mm 300W</t>
  </si>
  <si>
    <t>pro výpočet  navýšení ceny použita položka URS 54153016</t>
  </si>
  <si>
    <t>těleso trubkové přímotopné 1500x600mm 500W</t>
  </si>
  <si>
    <t>pro výpočet  navýšení ceny použita položka URS 54153024</t>
  </si>
  <si>
    <t>trubka elektroinstalační ohebná z PVC (EN) 2350</t>
  </si>
  <si>
    <t>pro výpočet  navýšení ceny použita položka URS 34571076</t>
  </si>
  <si>
    <t>trubka elektroinstalační ohebná z PH, D 35,9/42,2mm</t>
  </si>
  <si>
    <t>pro výpočet  navýšení ceny použita položka URS 34571157</t>
  </si>
  <si>
    <t>žlab kabelový pozinkovaný 2m/ks 50X125</t>
  </si>
  <si>
    <t>pro výpočet  navýšení ceny použita položka URS 34575492</t>
  </si>
  <si>
    <t>žlab kabelový pozinkovaný 2m/ks 50X62</t>
  </si>
  <si>
    <t>pro výpočet % navýšení ceny použita položka URS 34575491</t>
  </si>
  <si>
    <t>položka URS 34575491</t>
  </si>
  <si>
    <t>příchytka kabelová 11-18mm</t>
  </si>
  <si>
    <t>položka URS 35432540</t>
  </si>
  <si>
    <t>pro výpočet % navýšení ceny použita položka URS 35432540</t>
  </si>
  <si>
    <t>trubka elektroinstalační tuhá z PVC D 45,9/50 mm, délka 3m</t>
  </si>
  <si>
    <t>položka URS 34557096</t>
  </si>
  <si>
    <t>trubka elektroinstalační tuhá z PVC D 28,6/32 mm, délka 3m</t>
  </si>
  <si>
    <t>pro výpočet  navýšení ceny použita položka URS 34111030</t>
  </si>
  <si>
    <t>trubka elektroinstalační ohebná z PVC (ČSN) 2336</t>
  </si>
  <si>
    <t>pro výpočet  navýšení ceny použita položka URS  34575491</t>
  </si>
  <si>
    <t>pro výpočet  navýšení ceny použita položka URS  34571094</t>
  </si>
  <si>
    <t>pro výpočet  navýšení ceny použita položka URS 34571094</t>
  </si>
  <si>
    <t>pro výpočet  navýšení ceny použita položka URS 34111673</t>
  </si>
  <si>
    <t>kabel instalační jádro Cu plné izolace PVC plášť PVC 450/750V (CYKY) 5x10mm2</t>
  </si>
  <si>
    <t>URS 22-I</t>
  </si>
  <si>
    <t>URS 21-II</t>
  </si>
  <si>
    <t>trubka elektroinstalační ohebná dvouplášťová korugovaná (chránička) D 94/110mm, HDPE+LDPE</t>
  </si>
  <si>
    <t>pro výpočet  navýšení ceny použita položka URS 34571355</t>
  </si>
  <si>
    <t>pro výpočet % navýšení ceny použita položka URS HLE.HL62B2</t>
  </si>
  <si>
    <t>obdobná položka URS HLE.HL62B2</t>
  </si>
  <si>
    <t>trubka kanalizační PVC DN 110x1000mm SN4</t>
  </si>
  <si>
    <t xml:space="preserve">herní prvek - prolézačka se skluzavkou J2687   </t>
  </si>
  <si>
    <t>dle nabídky dodavatele Hřiště hrou s.r.o.</t>
  </si>
  <si>
    <t>rozvaděče staveništní jednotarifní vystrojené, 230/400V, 50Hz, 40A</t>
  </si>
  <si>
    <t>pro výpočet  % navýšení ceny použita položka URS 35718100</t>
  </si>
  <si>
    <t>dvířka vanová bílá 300x300mm</t>
  </si>
  <si>
    <t>pro výpočet navýšení ceny materiálu použita položka URS  56245721</t>
  </si>
  <si>
    <t>ventil talířový pro přívod a odvod vzduchu plastový D 150mm</t>
  </si>
  <si>
    <t>pro výpočet  navýšení ceny použita položka URS 42972203</t>
  </si>
  <si>
    <t>ventil talířový pro přívod a odvod vzduchu plastový D 100mm</t>
  </si>
  <si>
    <t>mřížka stěnová otevřená jednořadá kovová úhel lamel 0° 600x300mm</t>
  </si>
  <si>
    <t>mřížka stěnová otevřená jednořadá kovová úhel lamel 0° 600x200mm</t>
  </si>
  <si>
    <t>mřížka stěnová otevřená jednořadá kovová úhel lamel 0° 300x100mm</t>
  </si>
  <si>
    <t>pro výpočet  navýšení ceny použita položka URS 42972315</t>
  </si>
  <si>
    <t>pro výpočet  navýšení ceny použita položka URS 42972314</t>
  </si>
  <si>
    <t>pro výpočet  navýšení ceny použita položka URS 42972302</t>
  </si>
  <si>
    <t>mřížka stěnová otevřená jednořadá kovová úhel lamel 0° 800x300mm</t>
  </si>
  <si>
    <t>ventilátor radiální střešní dvouotáčkový pro odvod/přívod úsporný ocelový IP44 výkon 130-150W připojení D 250mm</t>
  </si>
  <si>
    <t>ventilátor radiální střešní dvouotáčkový pro odvod/přívod úsporný ocelový IP44 výkon 90-110W připojení D 200mm</t>
  </si>
  <si>
    <t>pro výpočet  navýšení ceny použita položka URS 42914584</t>
  </si>
  <si>
    <t>pro výpočet  navýšení ceny použita položka URS 42914583</t>
  </si>
  <si>
    <t>plech ocelový hladký jakost 11321.21 tl 0,6mm tabule</t>
  </si>
  <si>
    <t>položka URS 13756520</t>
  </si>
  <si>
    <t>pro výpočet % navýšení ceny použita položka URS 13756520</t>
  </si>
  <si>
    <t>deska speciální akustická a tepelně izolační z čedičových vláken tl 60mm</t>
  </si>
  <si>
    <t>položka URS 63231221</t>
  </si>
  <si>
    <t>pro výpočet % navýšení ceny použita položka URS 63231221</t>
  </si>
  <si>
    <t>pro výpočet % navýšení ceny použita položka URS 42914584</t>
  </si>
  <si>
    <t>pro výpočet % navýšení ceny použita položka URS 42914583</t>
  </si>
  <si>
    <t>výlevka keramická bílá</t>
  </si>
  <si>
    <t>pro výpočet % navýšení ceny použita položka URS 64271101</t>
  </si>
  <si>
    <t>položka URS 64271101</t>
  </si>
  <si>
    <t>položka URS 42611925</t>
  </si>
  <si>
    <t>koberec zátěžový vpichovaný role š 2m, vlákno 100% PA, hm 400g/m2, zátěž 33, útlum 21dB, hořlavost</t>
  </si>
  <si>
    <t>položka URS 69751061</t>
  </si>
  <si>
    <t>pro výpočet % navýšení ceny použita položka URS 69751061</t>
  </si>
  <si>
    <t>CN ALSTECH</t>
  </si>
  <si>
    <t>položka URS 590030571</t>
  </si>
  <si>
    <t>tyč ocelová plochá jakost S235JR (11 375) 50x6mm</t>
  </si>
  <si>
    <t>pro výpočet navýšení ceny použita převažující materiálová položka URS 13010220</t>
  </si>
  <si>
    <t>profil ocelový svařovaný jakost S235 průřez čtvercový 40x40x3mm</t>
  </si>
  <si>
    <t>pro výpočet navýšení ceny použita převažující materiálová položka URS 13010412</t>
  </si>
  <si>
    <t>dodavatel McLED průměrné navýšení ceníkových cen od 12/2022 do 04/2022 ve výši 25%</t>
  </si>
  <si>
    <t>obdobná položka URS 35718100</t>
  </si>
  <si>
    <t>CN GASTROART</t>
  </si>
  <si>
    <t>dle URS 722174075</t>
  </si>
  <si>
    <t>dle URS 64236021</t>
  </si>
  <si>
    <t>dle URS 55143976</t>
  </si>
  <si>
    <t>dle URS 48455984</t>
  </si>
  <si>
    <t>URS 55144102</t>
  </si>
  <si>
    <t xml:space="preserve">
pro výpočet % navýšení ceny použita položka URS 62855002</t>
  </si>
  <si>
    <t>přípočet  ZL 005
pro výpočet % navýšení ceny použita položka URS 62855002</t>
  </si>
  <si>
    <t>odečtet v ZL 007</t>
  </si>
  <si>
    <t>přípočet v ZL 007</t>
  </si>
  <si>
    <t>doplatek ke smluvní ceně celkem bez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</si>
</sst>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#,##0.000;\-#,##0.000"/>
    <numFmt numFmtId="165" formatCode="#,##0.0000"/>
    <numFmt numFmtId="166" formatCode="#,##0.00_ ;\-#,##0.00\ "/>
    <numFmt numFmtId="167" formatCode="0.000%"/>
    <numFmt numFmtId="168" formatCode="#,##0.000"/>
    <numFmt numFmtId="169" formatCode="#,##0.00\ &quot;Kč&quot;"/>
  </numFmts>
  <fonts count="37" x14ac:knownFonts="1">
    <font>
      <sz val="11"/>
      <color theme="1"/>
      <name val="Calibri"/>
      <family val="2"/>
      <charset val="238"/>
      <scheme val="minor"/>
    </font>
    <font>
      <b/>
      <sz val="14"/>
      <name val="Arial CE"/>
      <family val="2"/>
      <charset val="238"/>
    </font>
    <font>
      <b/>
      <sz val="9"/>
      <name val="Arial CE"/>
      <family val="2"/>
      <charset val="238"/>
    </font>
    <font>
      <b/>
      <sz val="9"/>
      <name val="MS Sans Serif"/>
      <charset val="238"/>
    </font>
    <font>
      <b/>
      <sz val="8"/>
      <name val="Arial CE"/>
      <family val="2"/>
      <charset val="238"/>
    </font>
    <font>
      <b/>
      <sz val="8"/>
      <name val="MS Sans Serif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7"/>
      <name val="MS Sans Serif"/>
      <charset val="238"/>
    </font>
    <font>
      <b/>
      <sz val="11"/>
      <color indexed="18"/>
      <name val="Arial CE"/>
      <family val="2"/>
      <charset val="238"/>
    </font>
    <font>
      <b/>
      <sz val="10"/>
      <color indexed="18"/>
      <name val="Arial CE"/>
      <family val="2"/>
      <charset val="238"/>
    </font>
    <font>
      <sz val="8"/>
      <color indexed="63"/>
      <name val="Arial CE"/>
      <family val="2"/>
      <charset val="238"/>
    </font>
    <font>
      <sz val="7"/>
      <color indexed="48"/>
      <name val="Arial CE"/>
      <family val="2"/>
      <charset val="238"/>
    </font>
    <font>
      <sz val="8"/>
      <color indexed="61"/>
      <name val="Arial CE"/>
      <family val="2"/>
      <charset val="238"/>
    </font>
    <font>
      <i/>
      <sz val="8"/>
      <color indexed="12"/>
      <name val="Arial CE"/>
      <family val="2"/>
      <charset val="238"/>
    </font>
    <font>
      <b/>
      <sz val="10"/>
      <color indexed="12"/>
      <name val="Arial CE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name val="Arial CE"/>
      <family val="2"/>
      <charset val="238"/>
    </font>
    <font>
      <b/>
      <i/>
      <sz val="10"/>
      <color theme="1"/>
      <name val="Calibri"/>
      <family val="2"/>
      <charset val="238"/>
      <scheme val="minor"/>
    </font>
    <font>
      <i/>
      <sz val="8"/>
      <color rgb="FF0000FF"/>
      <name val="Arial CE"/>
      <family val="2"/>
      <charset val="238"/>
    </font>
    <font>
      <sz val="8"/>
      <name val="Arial CE"/>
      <family val="2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8"/>
      <name val="Arial CE"/>
      <family val="2"/>
      <charset val="238"/>
    </font>
    <font>
      <i/>
      <sz val="8"/>
      <color indexed="12"/>
      <name val="Arial CE"/>
      <family val="2"/>
      <charset val="238"/>
    </font>
    <font>
      <sz val="7"/>
      <color indexed="48"/>
      <name val="Arial CE"/>
      <charset val="238"/>
    </font>
    <font>
      <i/>
      <sz val="8"/>
      <color rgb="FF0000FF"/>
      <name val="Arial CE"/>
    </font>
    <font>
      <sz val="8"/>
      <name val="Calibri"/>
      <family val="2"/>
      <charset val="238"/>
      <scheme val="minor"/>
    </font>
    <font>
      <sz val="8"/>
      <name val="Arial CE"/>
      <charset val="238"/>
    </font>
    <font>
      <b/>
      <i/>
      <sz val="10"/>
      <color rgb="FFFF0000"/>
      <name val="Arial CE"/>
      <family val="2"/>
      <charset val="238"/>
    </font>
    <font>
      <b/>
      <sz val="16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</patternFill>
    </fill>
  </fills>
  <borders count="4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16" fillId="0" borderId="0" applyFont="0" applyFill="0" applyBorder="0" applyAlignment="0" applyProtection="0"/>
    <xf numFmtId="0" fontId="24" fillId="0" borderId="0"/>
  </cellStyleXfs>
  <cellXfs count="278">
    <xf numFmtId="0" fontId="0" fillId="0" borderId="0" xfId="0"/>
    <xf numFmtId="0" fontId="1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left" vertical="top"/>
      <protection locked="0"/>
    </xf>
    <xf numFmtId="0" fontId="2" fillId="0" borderId="0" xfId="0" applyFont="1" applyAlignment="1" applyProtection="1">
      <alignment horizontal="left"/>
      <protection locked="0"/>
    </xf>
    <xf numFmtId="0" fontId="3" fillId="0" borderId="0" xfId="0" applyFont="1" applyAlignment="1" applyProtection="1">
      <alignment horizontal="left" vertical="top"/>
      <protection locked="0"/>
    </xf>
    <xf numFmtId="0" fontId="3" fillId="0" borderId="0" xfId="0" applyFont="1" applyAlignment="1" applyProtection="1">
      <alignment horizontal="left" vertical="top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37" fontId="4" fillId="0" borderId="0" xfId="0" applyNumberFormat="1" applyFont="1" applyAlignment="1" applyProtection="1">
      <alignment horizontal="right" vertical="top"/>
      <protection locked="0"/>
    </xf>
    <xf numFmtId="0" fontId="5" fillId="0" borderId="0" xfId="0" applyFont="1" applyAlignment="1" applyProtection="1">
      <alignment horizontal="left" vertical="top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164" fontId="5" fillId="0" borderId="0" xfId="0" applyNumberFormat="1" applyFont="1" applyAlignment="1" applyProtection="1">
      <alignment horizontal="right" vertical="top"/>
      <protection locked="0"/>
    </xf>
    <xf numFmtId="39" fontId="5" fillId="0" borderId="0" xfId="0" applyNumberFormat="1" applyFont="1" applyAlignment="1" applyProtection="1">
      <alignment horizontal="right" vertical="top"/>
      <protection locked="0"/>
    </xf>
    <xf numFmtId="39" fontId="5" fillId="0" borderId="0" xfId="0" applyNumberFormat="1" applyFont="1" applyAlignment="1" applyProtection="1">
      <alignment horizontal="right" vertical="top"/>
      <protection locked="0"/>
    </xf>
    <xf numFmtId="0" fontId="7" fillId="0" borderId="0" xfId="0" applyFont="1" applyAlignment="1" applyProtection="1">
      <alignment horizontal="left"/>
      <protection locked="0"/>
    </xf>
    <xf numFmtId="0" fontId="3" fillId="0" borderId="0" xfId="0" applyFont="1" applyAlignment="1" applyProtection="1">
      <alignment horizontal="left" vertical="top" wrapText="1"/>
      <protection locked="0"/>
    </xf>
    <xf numFmtId="164" fontId="3" fillId="0" borderId="0" xfId="0" applyNumberFormat="1" applyFont="1" applyAlignment="1" applyProtection="1">
      <alignment horizontal="right" vertical="top"/>
      <protection locked="0"/>
    </xf>
    <xf numFmtId="39" fontId="3" fillId="0" borderId="0" xfId="0" applyNumberFormat="1" applyFont="1" applyAlignment="1" applyProtection="1">
      <alignment horizontal="right" vertical="top"/>
      <protection locked="0"/>
    </xf>
    <xf numFmtId="39" fontId="3" fillId="0" borderId="0" xfId="0" applyNumberFormat="1" applyFont="1" applyAlignment="1" applyProtection="1">
      <alignment horizontal="right" vertical="top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37" fontId="9" fillId="0" borderId="0" xfId="0" applyNumberFormat="1" applyFont="1" applyAlignment="1" applyProtection="1">
      <alignment horizontal="right"/>
      <protection locked="0"/>
    </xf>
    <xf numFmtId="0" fontId="9" fillId="0" borderId="0" xfId="0" applyFont="1" applyAlignment="1" applyProtection="1">
      <alignment horizontal="left"/>
      <protection locked="0"/>
    </xf>
    <xf numFmtId="0" fontId="9" fillId="0" borderId="0" xfId="0" applyFont="1" applyAlignment="1" applyProtection="1">
      <alignment horizontal="left" wrapText="1"/>
      <protection locked="0"/>
    </xf>
    <xf numFmtId="164" fontId="9" fillId="0" borderId="0" xfId="0" applyNumberFormat="1" applyFont="1" applyAlignment="1" applyProtection="1">
      <alignment horizontal="right"/>
      <protection locked="0"/>
    </xf>
    <xf numFmtId="39" fontId="9" fillId="0" borderId="0" xfId="0" applyNumberFormat="1" applyFont="1" applyAlignment="1" applyProtection="1">
      <alignment horizontal="right"/>
      <protection locked="0"/>
    </xf>
    <xf numFmtId="37" fontId="10" fillId="0" borderId="0" xfId="0" applyNumberFormat="1" applyFont="1" applyAlignment="1" applyProtection="1">
      <alignment horizontal="right"/>
      <protection locked="0"/>
    </xf>
    <xf numFmtId="0" fontId="10" fillId="0" borderId="0" xfId="0" applyFont="1" applyAlignment="1" applyProtection="1">
      <alignment horizontal="left"/>
      <protection locked="0"/>
    </xf>
    <xf numFmtId="0" fontId="10" fillId="0" borderId="0" xfId="0" applyFont="1" applyAlignment="1" applyProtection="1">
      <alignment horizontal="left" wrapText="1"/>
      <protection locked="0"/>
    </xf>
    <xf numFmtId="164" fontId="10" fillId="0" borderId="0" xfId="0" applyNumberFormat="1" applyFont="1" applyAlignment="1" applyProtection="1">
      <alignment horizontal="right"/>
      <protection locked="0"/>
    </xf>
    <xf numFmtId="39" fontId="10" fillId="0" borderId="0" xfId="0" applyNumberFormat="1" applyFont="1" applyAlignment="1" applyProtection="1">
      <alignment horizontal="right"/>
      <protection locked="0"/>
    </xf>
    <xf numFmtId="37" fontId="6" fillId="0" borderId="2" xfId="0" applyNumberFormat="1" applyFont="1" applyBorder="1" applyAlignment="1" applyProtection="1">
      <alignment horizontal="right"/>
      <protection locked="0"/>
    </xf>
    <xf numFmtId="0" fontId="6" fillId="0" borderId="3" xfId="0" applyFont="1" applyBorder="1" applyAlignment="1" applyProtection="1">
      <alignment horizontal="left"/>
      <protection locked="0"/>
    </xf>
    <xf numFmtId="0" fontId="6" fillId="0" borderId="3" xfId="0" applyFont="1" applyBorder="1" applyAlignment="1" applyProtection="1">
      <alignment horizontal="left" wrapText="1"/>
      <protection locked="0"/>
    </xf>
    <xf numFmtId="164" fontId="6" fillId="0" borderId="3" xfId="0" applyNumberFormat="1" applyFont="1" applyBorder="1" applyAlignment="1" applyProtection="1">
      <alignment horizontal="right"/>
      <protection locked="0"/>
    </xf>
    <xf numFmtId="39" fontId="6" fillId="0" borderId="3" xfId="0" applyNumberFormat="1" applyFont="1" applyBorder="1" applyAlignment="1" applyProtection="1">
      <alignment horizontal="right"/>
      <protection locked="0"/>
    </xf>
    <xf numFmtId="39" fontId="6" fillId="0" borderId="4" xfId="0" applyNumberFormat="1" applyFont="1" applyBorder="1" applyAlignment="1" applyProtection="1">
      <alignment horizontal="right"/>
      <protection locked="0"/>
    </xf>
    <xf numFmtId="37" fontId="6" fillId="0" borderId="5" xfId="0" applyNumberFormat="1" applyFont="1" applyBorder="1" applyAlignment="1" applyProtection="1">
      <alignment horizontal="right"/>
      <protection locked="0"/>
    </xf>
    <xf numFmtId="0" fontId="6" fillId="0" borderId="1" xfId="0" applyFont="1" applyBorder="1" applyAlignment="1" applyProtection="1">
      <alignment horizontal="left"/>
      <protection locked="0"/>
    </xf>
    <xf numFmtId="0" fontId="6" fillId="0" borderId="1" xfId="0" applyFont="1" applyBorder="1" applyAlignment="1" applyProtection="1">
      <alignment horizontal="left" wrapText="1"/>
      <protection locked="0"/>
    </xf>
    <xf numFmtId="164" fontId="6" fillId="0" borderId="1" xfId="0" applyNumberFormat="1" applyFont="1" applyBorder="1" applyAlignment="1" applyProtection="1">
      <alignment horizontal="right"/>
      <protection locked="0"/>
    </xf>
    <xf numFmtId="39" fontId="6" fillId="0" borderId="1" xfId="0" applyNumberFormat="1" applyFont="1" applyBorder="1" applyAlignment="1" applyProtection="1">
      <alignment horizontal="right"/>
      <protection locked="0"/>
    </xf>
    <xf numFmtId="39" fontId="6" fillId="0" borderId="6" xfId="0" applyNumberFormat="1" applyFont="1" applyBorder="1" applyAlignment="1" applyProtection="1">
      <alignment horizontal="right"/>
      <protection locked="0"/>
    </xf>
    <xf numFmtId="37" fontId="6" fillId="0" borderId="7" xfId="0" applyNumberFormat="1" applyFont="1" applyBorder="1" applyAlignment="1" applyProtection="1">
      <alignment horizontal="right"/>
      <protection locked="0"/>
    </xf>
    <xf numFmtId="0" fontId="6" fillId="0" borderId="8" xfId="0" applyFont="1" applyBorder="1" applyAlignment="1" applyProtection="1">
      <alignment horizontal="left"/>
      <protection locked="0"/>
    </xf>
    <xf numFmtId="0" fontId="6" fillId="0" borderId="8" xfId="0" applyFont="1" applyBorder="1" applyAlignment="1" applyProtection="1">
      <alignment horizontal="left" wrapText="1"/>
      <protection locked="0"/>
    </xf>
    <xf numFmtId="164" fontId="6" fillId="0" borderId="8" xfId="0" applyNumberFormat="1" applyFont="1" applyBorder="1" applyAlignment="1" applyProtection="1">
      <alignment horizontal="right"/>
      <protection locked="0"/>
    </xf>
    <xf numFmtId="39" fontId="6" fillId="0" borderId="8" xfId="0" applyNumberFormat="1" applyFont="1" applyBorder="1" applyAlignment="1" applyProtection="1">
      <alignment horizontal="right"/>
      <protection locked="0"/>
    </xf>
    <xf numFmtId="39" fontId="6" fillId="0" borderId="9" xfId="0" applyNumberFormat="1" applyFont="1" applyBorder="1" applyAlignment="1" applyProtection="1">
      <alignment horizontal="right"/>
      <protection locked="0"/>
    </xf>
    <xf numFmtId="37" fontId="0" fillId="0" borderId="0" xfId="0" applyNumberFormat="1" applyAlignment="1" applyProtection="1">
      <alignment horizontal="right" vertical="top"/>
      <protection locked="0"/>
    </xf>
    <xf numFmtId="0" fontId="0" fillId="0" borderId="0" xfId="0" applyAlignment="1" applyProtection="1">
      <alignment horizontal="left" vertical="top" wrapText="1"/>
      <protection locked="0"/>
    </xf>
    <xf numFmtId="164" fontId="0" fillId="0" borderId="0" xfId="0" applyNumberFormat="1" applyAlignment="1" applyProtection="1">
      <alignment horizontal="right" vertical="top"/>
      <protection locked="0"/>
    </xf>
    <xf numFmtId="39" fontId="0" fillId="0" borderId="0" xfId="0" applyNumberFormat="1" applyAlignment="1" applyProtection="1">
      <alignment horizontal="right" vertical="top"/>
      <protection locked="0"/>
    </xf>
    <xf numFmtId="39" fontId="3" fillId="0" borderId="0" xfId="0" applyNumberFormat="1" applyFont="1" applyAlignment="1" applyProtection="1">
      <alignment horizontal="right" vertical="top"/>
      <protection locked="0"/>
    </xf>
    <xf numFmtId="0" fontId="0" fillId="0" borderId="0" xfId="0" applyAlignment="1" applyProtection="1">
      <alignment horizontal="left" vertical="top"/>
      <protection locked="0"/>
    </xf>
    <xf numFmtId="0" fontId="3" fillId="0" borderId="0" xfId="0" applyFont="1" applyAlignment="1" applyProtection="1">
      <alignment horizontal="left" vertical="top"/>
      <protection locked="0"/>
    </xf>
    <xf numFmtId="39" fontId="5" fillId="0" borderId="0" xfId="0" applyNumberFormat="1" applyFont="1" applyAlignment="1" applyProtection="1">
      <alignment horizontal="right" vertical="top"/>
      <protection locked="0"/>
    </xf>
    <xf numFmtId="0" fontId="17" fillId="0" borderId="0" xfId="0" applyFont="1" applyAlignment="1" applyProtection="1">
      <alignment horizontal="left"/>
      <protection locked="0"/>
    </xf>
    <xf numFmtId="0" fontId="18" fillId="0" borderId="0" xfId="0" applyFont="1" applyAlignment="1" applyProtection="1">
      <alignment horizontal="left" vertical="top"/>
      <protection locked="0"/>
    </xf>
    <xf numFmtId="0" fontId="19" fillId="0" borderId="0" xfId="0" applyFont="1" applyAlignment="1" applyProtection="1">
      <alignment horizontal="left" vertical="top"/>
      <protection locked="0"/>
    </xf>
    <xf numFmtId="0" fontId="18" fillId="0" borderId="0" xfId="0" applyFont="1" applyAlignment="1" applyProtection="1">
      <alignment horizontal="left" vertical="top" wrapText="1"/>
      <protection locked="0"/>
    </xf>
    <xf numFmtId="164" fontId="18" fillId="0" borderId="0" xfId="0" applyNumberFormat="1" applyFont="1" applyAlignment="1" applyProtection="1">
      <alignment horizontal="right" vertical="top"/>
      <protection locked="0"/>
    </xf>
    <xf numFmtId="164" fontId="18" fillId="0" borderId="13" xfId="0" applyNumberFormat="1" applyFont="1" applyBorder="1" applyAlignment="1" applyProtection="1">
      <alignment horizontal="right" vertical="top"/>
      <protection locked="0"/>
    </xf>
    <xf numFmtId="39" fontId="18" fillId="0" borderId="14" xfId="0" applyNumberFormat="1" applyFont="1" applyBorder="1" applyAlignment="1" applyProtection="1">
      <alignment horizontal="right" vertical="top"/>
      <protection locked="0"/>
    </xf>
    <xf numFmtId="0" fontId="19" fillId="0" borderId="14" xfId="0" applyFont="1" applyBorder="1" applyAlignment="1" applyProtection="1">
      <alignment horizontal="left" vertical="top"/>
      <protection locked="0"/>
    </xf>
    <xf numFmtId="0" fontId="19" fillId="0" borderId="15" xfId="0" applyFont="1" applyBorder="1" applyAlignment="1" applyProtection="1">
      <alignment horizontal="left" vertical="top"/>
      <protection locked="0"/>
    </xf>
    <xf numFmtId="165" fontId="20" fillId="0" borderId="16" xfId="0" applyNumberFormat="1" applyFont="1" applyBorder="1" applyAlignment="1">
      <alignment horizontal="center"/>
    </xf>
    <xf numFmtId="0" fontId="21" fillId="2" borderId="1" xfId="0" applyFont="1" applyFill="1" applyBorder="1" applyAlignment="1" applyProtection="1">
      <alignment horizontal="center" vertical="center" wrapText="1"/>
      <protection locked="0"/>
    </xf>
    <xf numFmtId="165" fontId="20" fillId="0" borderId="17" xfId="0" applyNumberFormat="1" applyFont="1" applyBorder="1" applyAlignment="1">
      <alignment horizontal="center" vertical="center"/>
    </xf>
    <xf numFmtId="0" fontId="20" fillId="0" borderId="17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/>
    </xf>
    <xf numFmtId="0" fontId="20" fillId="0" borderId="17" xfId="0" applyFont="1" applyBorder="1" applyAlignment="1">
      <alignment horizontal="center" vertical="center"/>
    </xf>
    <xf numFmtId="166" fontId="0" fillId="0" borderId="0" xfId="0" applyNumberFormat="1" applyAlignment="1" applyProtection="1">
      <alignment horizontal="left" vertical="top"/>
      <protection locked="0"/>
    </xf>
    <xf numFmtId="167" fontId="23" fillId="0" borderId="18" xfId="1" applyNumberFormat="1" applyFont="1" applyBorder="1" applyAlignment="1">
      <alignment vertical="center"/>
    </xf>
    <xf numFmtId="168" fontId="23" fillId="0" borderId="18" xfId="2" applyNumberFormat="1" applyFont="1" applyBorder="1" applyAlignment="1">
      <alignment vertical="center"/>
    </xf>
    <xf numFmtId="39" fontId="12" fillId="0" borderId="0" xfId="0" applyNumberFormat="1" applyFont="1" applyAlignment="1" applyProtection="1">
      <alignment horizontal="right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39" fontId="12" fillId="0" borderId="0" xfId="0" applyNumberFormat="1" applyFont="1" applyFill="1" applyAlignment="1" applyProtection="1">
      <alignment horizontal="right"/>
      <protection locked="0"/>
    </xf>
    <xf numFmtId="39" fontId="0" fillId="0" borderId="0" xfId="0" applyNumberFormat="1" applyFill="1" applyAlignment="1" applyProtection="1">
      <alignment horizontal="right" vertical="top"/>
      <protection locked="0"/>
    </xf>
    <xf numFmtId="0" fontId="0" fillId="0" borderId="0" xfId="0" applyFill="1" applyAlignment="1" applyProtection="1">
      <alignment horizontal="left" vertical="top"/>
      <protection locked="0"/>
    </xf>
    <xf numFmtId="167" fontId="23" fillId="0" borderId="18" xfId="1" applyNumberFormat="1" applyFont="1" applyFill="1" applyBorder="1" applyAlignment="1">
      <alignment vertical="center"/>
    </xf>
    <xf numFmtId="168" fontId="23" fillId="0" borderId="18" xfId="2" applyNumberFormat="1" applyFont="1" applyFill="1" applyBorder="1" applyAlignment="1">
      <alignment vertical="center"/>
    </xf>
    <xf numFmtId="166" fontId="0" fillId="0" borderId="0" xfId="0" applyNumberFormat="1" applyFill="1" applyAlignment="1" applyProtection="1">
      <alignment horizontal="left" vertical="top"/>
      <protection locked="0"/>
    </xf>
    <xf numFmtId="39" fontId="29" fillId="0" borderId="0" xfId="0" applyNumberFormat="1" applyFont="1" applyFill="1" applyAlignment="1" applyProtection="1">
      <alignment horizontal="right" vertical="center"/>
      <protection locked="0"/>
    </xf>
    <xf numFmtId="0" fontId="0" fillId="0" borderId="0" xfId="0" applyFill="1" applyAlignment="1" applyProtection="1">
      <alignment horizontal="left" vertical="center"/>
      <protection locked="0"/>
    </xf>
    <xf numFmtId="167" fontId="30" fillId="0" borderId="18" xfId="1" applyNumberFormat="1" applyFont="1" applyFill="1" applyBorder="1" applyAlignment="1">
      <alignment vertical="center"/>
    </xf>
    <xf numFmtId="168" fontId="30" fillId="0" borderId="18" xfId="2" applyNumberFormat="1" applyFont="1" applyFill="1" applyBorder="1" applyAlignment="1">
      <alignment vertical="center"/>
    </xf>
    <xf numFmtId="0" fontId="0" fillId="0" borderId="0" xfId="0" applyAlignment="1" applyProtection="1">
      <alignment horizontal="left" vertical="top"/>
      <protection locked="0"/>
    </xf>
    <xf numFmtId="167" fontId="23" fillId="0" borderId="18" xfId="1" applyNumberFormat="1" applyFont="1" applyFill="1" applyBorder="1" applyAlignment="1">
      <alignment vertical="center" wrapText="1"/>
    </xf>
    <xf numFmtId="4" fontId="33" fillId="0" borderId="19" xfId="2" applyNumberFormat="1" applyFont="1" applyBorder="1" applyAlignment="1">
      <alignment vertical="center"/>
    </xf>
    <xf numFmtId="0" fontId="34" fillId="0" borderId="0" xfId="0" applyFont="1"/>
    <xf numFmtId="0" fontId="0" fillId="0" borderId="20" xfId="0" applyBorder="1"/>
    <xf numFmtId="0" fontId="22" fillId="0" borderId="17" xfId="0" applyFont="1" applyFill="1" applyBorder="1" applyAlignment="1">
      <alignment horizontal="center" vertical="center" wrapText="1"/>
    </xf>
    <xf numFmtId="4" fontId="0" fillId="0" borderId="0" xfId="0" applyNumberFormat="1"/>
    <xf numFmtId="0" fontId="0" fillId="0" borderId="20" xfId="0" applyBorder="1" applyAlignment="1">
      <alignment wrapText="1"/>
    </xf>
    <xf numFmtId="0" fontId="0" fillId="0" borderId="0" xfId="0" applyFill="1"/>
    <xf numFmtId="37" fontId="6" fillId="0" borderId="10" xfId="0" applyNumberFormat="1" applyFont="1" applyFill="1" applyBorder="1" applyAlignment="1" applyProtection="1">
      <alignment horizontal="right"/>
      <protection locked="0"/>
    </xf>
    <xf numFmtId="0" fontId="6" fillId="0" borderId="11" xfId="0" applyFont="1" applyFill="1" applyBorder="1" applyAlignment="1" applyProtection="1">
      <alignment horizontal="left"/>
      <protection locked="0"/>
    </xf>
    <xf numFmtId="0" fontId="27" fillId="0" borderId="11" xfId="0" applyFont="1" applyFill="1" applyBorder="1" applyAlignment="1" applyProtection="1">
      <alignment horizontal="left" wrapText="1"/>
      <protection locked="0"/>
    </xf>
    <xf numFmtId="0" fontId="6" fillId="0" borderId="11" xfId="0" applyFont="1" applyFill="1" applyBorder="1" applyAlignment="1" applyProtection="1">
      <alignment horizontal="left" wrapText="1"/>
      <protection locked="0"/>
    </xf>
    <xf numFmtId="164" fontId="6" fillId="0" borderId="11" xfId="0" applyNumberFormat="1" applyFont="1" applyFill="1" applyBorder="1" applyAlignment="1" applyProtection="1">
      <alignment horizontal="right"/>
      <protection locked="0"/>
    </xf>
    <xf numFmtId="39" fontId="6" fillId="0" borderId="11" xfId="0" applyNumberFormat="1" applyFont="1" applyFill="1" applyBorder="1" applyAlignment="1" applyProtection="1">
      <alignment horizontal="right"/>
      <protection locked="0"/>
    </xf>
    <xf numFmtId="39" fontId="6" fillId="0" borderId="12" xfId="0" applyNumberFormat="1" applyFont="1" applyFill="1" applyBorder="1" applyAlignment="1" applyProtection="1">
      <alignment horizontal="right"/>
      <protection locked="0"/>
    </xf>
    <xf numFmtId="37" fontId="14" fillId="0" borderId="1" xfId="0" applyNumberFormat="1" applyFont="1" applyFill="1" applyBorder="1" applyAlignment="1" applyProtection="1">
      <alignment horizontal="right"/>
      <protection locked="0"/>
    </xf>
    <xf numFmtId="0" fontId="14" fillId="0" borderId="1" xfId="0" applyFont="1" applyFill="1" applyBorder="1" applyAlignment="1" applyProtection="1">
      <alignment horizontal="left"/>
      <protection locked="0"/>
    </xf>
    <xf numFmtId="0" fontId="14" fillId="0" borderId="1" xfId="0" applyFont="1" applyFill="1" applyBorder="1" applyAlignment="1" applyProtection="1">
      <alignment horizontal="left" wrapText="1"/>
      <protection locked="0"/>
    </xf>
    <xf numFmtId="164" fontId="14" fillId="0" borderId="1" xfId="0" applyNumberFormat="1" applyFont="1" applyFill="1" applyBorder="1" applyAlignment="1" applyProtection="1">
      <alignment horizontal="right"/>
      <protection locked="0"/>
    </xf>
    <xf numFmtId="39" fontId="14" fillId="0" borderId="1" xfId="0" applyNumberFormat="1" applyFont="1" applyFill="1" applyBorder="1" applyAlignment="1" applyProtection="1">
      <alignment horizontal="right"/>
      <protection locked="0"/>
    </xf>
    <xf numFmtId="37" fontId="12" fillId="0" borderId="0" xfId="0" applyNumberFormat="1" applyFont="1" applyFill="1" applyAlignment="1" applyProtection="1">
      <alignment horizontal="right"/>
      <protection locked="0"/>
    </xf>
    <xf numFmtId="0" fontId="12" fillId="0" borderId="0" xfId="0" applyFont="1" applyFill="1" applyAlignment="1" applyProtection="1">
      <alignment horizontal="left"/>
      <protection locked="0"/>
    </xf>
    <xf numFmtId="0" fontId="12" fillId="0" borderId="0" xfId="0" applyFont="1" applyFill="1" applyAlignment="1" applyProtection="1">
      <alignment horizontal="left" wrapText="1"/>
      <protection locked="0"/>
    </xf>
    <xf numFmtId="164" fontId="12" fillId="0" borderId="0" xfId="0" applyNumberFormat="1" applyFont="1" applyFill="1" applyAlignment="1" applyProtection="1">
      <alignment horizontal="right"/>
      <protection locked="0"/>
    </xf>
    <xf numFmtId="39" fontId="6" fillId="0" borderId="8" xfId="0" applyNumberFormat="1" applyFont="1" applyFill="1" applyBorder="1" applyAlignment="1" applyProtection="1">
      <alignment horizontal="right"/>
      <protection locked="0"/>
    </xf>
    <xf numFmtId="39" fontId="14" fillId="0" borderId="21" xfId="0" applyNumberFormat="1" applyFont="1" applyFill="1" applyBorder="1" applyAlignment="1" applyProtection="1">
      <alignment horizontal="right"/>
      <protection locked="0"/>
    </xf>
    <xf numFmtId="39" fontId="12" fillId="0" borderId="20" xfId="0" applyNumberFormat="1" applyFont="1" applyFill="1" applyBorder="1" applyAlignment="1" applyProtection="1">
      <alignment horizontal="right"/>
      <protection locked="0"/>
    </xf>
    <xf numFmtId="0" fontId="0" fillId="0" borderId="20" xfId="0" applyFill="1" applyBorder="1" applyAlignment="1" applyProtection="1">
      <alignment horizontal="left" vertical="top"/>
      <protection locked="0"/>
    </xf>
    <xf numFmtId="0" fontId="0" fillId="0" borderId="0" xfId="0" applyFill="1" applyAlignment="1" applyProtection="1">
      <alignment horizontal="left" vertical="top"/>
      <protection locked="0"/>
    </xf>
    <xf numFmtId="0" fontId="1" fillId="0" borderId="0" xfId="0" applyFont="1" applyFill="1" applyAlignment="1" applyProtection="1">
      <alignment horizontal="center" vertical="center"/>
      <protection locked="0"/>
    </xf>
    <xf numFmtId="0" fontId="2" fillId="0" borderId="0" xfId="0" applyFont="1" applyFill="1" applyAlignment="1" applyProtection="1">
      <alignment horizontal="left"/>
      <protection locked="0"/>
    </xf>
    <xf numFmtId="0" fontId="3" fillId="0" borderId="0" xfId="0" applyFont="1" applyFill="1" applyAlignment="1" applyProtection="1">
      <alignment horizontal="left" vertical="top"/>
      <protection locked="0"/>
    </xf>
    <xf numFmtId="0" fontId="3" fillId="0" borderId="0" xfId="0" applyFont="1" applyFill="1" applyAlignment="1" applyProtection="1">
      <alignment horizontal="center" vertical="center"/>
      <protection locked="0"/>
    </xf>
    <xf numFmtId="37" fontId="4" fillId="0" borderId="0" xfId="0" applyNumberFormat="1" applyFont="1" applyFill="1" applyAlignment="1" applyProtection="1">
      <alignment horizontal="right" vertical="top"/>
      <protection locked="0"/>
    </xf>
    <xf numFmtId="0" fontId="5" fillId="0" borderId="0" xfId="0" applyFont="1" applyFill="1" applyAlignment="1" applyProtection="1">
      <alignment horizontal="left" vertical="top"/>
      <protection locked="0"/>
    </xf>
    <xf numFmtId="0" fontId="5" fillId="0" borderId="0" xfId="0" applyFont="1" applyFill="1" applyAlignment="1" applyProtection="1">
      <alignment horizontal="left" vertical="top" wrapText="1"/>
      <protection locked="0"/>
    </xf>
    <xf numFmtId="164" fontId="5" fillId="0" borderId="0" xfId="0" applyNumberFormat="1" applyFont="1" applyFill="1" applyAlignment="1" applyProtection="1">
      <alignment horizontal="right" vertical="top"/>
      <protection locked="0"/>
    </xf>
    <xf numFmtId="39" fontId="5" fillId="0" borderId="0" xfId="0" applyNumberFormat="1" applyFont="1" applyFill="1" applyAlignment="1" applyProtection="1">
      <alignment horizontal="right" vertical="top"/>
      <protection locked="0"/>
    </xf>
    <xf numFmtId="0" fontId="7" fillId="0" borderId="0" xfId="0" applyFont="1" applyFill="1" applyAlignment="1" applyProtection="1">
      <alignment horizontal="left"/>
      <protection locked="0"/>
    </xf>
    <xf numFmtId="0" fontId="3" fillId="0" borderId="0" xfId="0" applyFont="1" applyFill="1" applyAlignment="1" applyProtection="1">
      <alignment horizontal="left" vertical="top" wrapText="1"/>
      <protection locked="0"/>
    </xf>
    <xf numFmtId="164" fontId="3" fillId="0" borderId="0" xfId="0" applyNumberFormat="1" applyFont="1" applyFill="1" applyAlignment="1" applyProtection="1">
      <alignment horizontal="right" vertical="top"/>
      <protection locked="0"/>
    </xf>
    <xf numFmtId="39" fontId="3" fillId="0" borderId="0" xfId="0" applyNumberFormat="1" applyFont="1" applyFill="1" applyAlignment="1" applyProtection="1">
      <alignment horizontal="right" vertical="top"/>
      <protection locked="0"/>
    </xf>
    <xf numFmtId="0" fontId="17" fillId="0" borderId="0" xfId="0" applyFont="1" applyFill="1" applyAlignment="1" applyProtection="1">
      <alignment horizontal="left"/>
      <protection locked="0"/>
    </xf>
    <xf numFmtId="0" fontId="18" fillId="0" borderId="0" xfId="0" applyFont="1" applyFill="1" applyAlignment="1" applyProtection="1">
      <alignment horizontal="left" vertical="top"/>
      <protection locked="0"/>
    </xf>
    <xf numFmtId="0" fontId="19" fillId="0" borderId="0" xfId="0" applyFont="1" applyFill="1" applyAlignment="1" applyProtection="1">
      <alignment horizontal="left" vertical="top"/>
      <protection locked="0"/>
    </xf>
    <xf numFmtId="0" fontId="18" fillId="0" borderId="0" xfId="0" applyFont="1" applyFill="1" applyAlignment="1" applyProtection="1">
      <alignment horizontal="left" vertical="top" wrapText="1"/>
      <protection locked="0"/>
    </xf>
    <xf numFmtId="164" fontId="18" fillId="0" borderId="0" xfId="0" applyNumberFormat="1" applyFont="1" applyFill="1" applyAlignment="1" applyProtection="1">
      <alignment horizontal="right" vertical="top"/>
      <protection locked="0"/>
    </xf>
    <xf numFmtId="164" fontId="18" fillId="0" borderId="13" xfId="0" applyNumberFormat="1" applyFont="1" applyFill="1" applyBorder="1" applyAlignment="1" applyProtection="1">
      <alignment horizontal="right" vertical="top"/>
      <protection locked="0"/>
    </xf>
    <xf numFmtId="39" fontId="18" fillId="0" borderId="14" xfId="0" applyNumberFormat="1" applyFont="1" applyFill="1" applyBorder="1" applyAlignment="1" applyProtection="1">
      <alignment horizontal="right" vertical="top"/>
      <protection locked="0"/>
    </xf>
    <xf numFmtId="0" fontId="19" fillId="0" borderId="14" xfId="0" applyFont="1" applyFill="1" applyBorder="1" applyAlignment="1" applyProtection="1">
      <alignment horizontal="left" vertical="top"/>
      <protection locked="0"/>
    </xf>
    <xf numFmtId="0" fontId="19" fillId="0" borderId="15" xfId="0" applyFont="1" applyFill="1" applyBorder="1" applyAlignment="1" applyProtection="1">
      <alignment horizontal="left" vertical="top"/>
      <protection locked="0"/>
    </xf>
    <xf numFmtId="165" fontId="20" fillId="0" borderId="16" xfId="0" applyNumberFormat="1" applyFont="1" applyFill="1" applyBorder="1" applyAlignment="1">
      <alignment horizontal="center"/>
    </xf>
    <xf numFmtId="0" fontId="21" fillId="0" borderId="1" xfId="0" applyFont="1" applyFill="1" applyBorder="1" applyAlignment="1" applyProtection="1">
      <alignment horizontal="center" vertical="center" wrapText="1"/>
      <protection locked="0"/>
    </xf>
    <xf numFmtId="165" fontId="20" fillId="0" borderId="17" xfId="0" applyNumberFormat="1" applyFont="1" applyFill="1" applyBorder="1" applyAlignment="1">
      <alignment horizontal="center" vertical="center"/>
    </xf>
    <xf numFmtId="0" fontId="20" fillId="0" borderId="17" xfId="0" applyFont="1" applyFill="1" applyBorder="1" applyAlignment="1">
      <alignment horizontal="center" vertical="center" wrapText="1"/>
    </xf>
    <xf numFmtId="0" fontId="22" fillId="0" borderId="17" xfId="0" applyFont="1" applyFill="1" applyBorder="1" applyAlignment="1">
      <alignment horizontal="center" vertical="center"/>
    </xf>
    <xf numFmtId="0" fontId="20" fillId="0" borderId="17" xfId="0" applyFont="1" applyFill="1" applyBorder="1" applyAlignment="1">
      <alignment horizontal="center" vertical="center"/>
    </xf>
    <xf numFmtId="4" fontId="33" fillId="0" borderId="19" xfId="2" applyNumberFormat="1" applyFont="1" applyFill="1" applyBorder="1" applyAlignment="1">
      <alignment vertical="center"/>
    </xf>
    <xf numFmtId="37" fontId="9" fillId="0" borderId="0" xfId="0" applyNumberFormat="1" applyFont="1" applyFill="1" applyAlignment="1" applyProtection="1">
      <alignment horizontal="right"/>
      <protection locked="0"/>
    </xf>
    <xf numFmtId="0" fontId="9" fillId="0" borderId="0" xfId="0" applyFont="1" applyFill="1" applyAlignment="1" applyProtection="1">
      <alignment horizontal="left"/>
      <protection locked="0"/>
    </xf>
    <xf numFmtId="0" fontId="9" fillId="0" borderId="0" xfId="0" applyFont="1" applyFill="1" applyAlignment="1" applyProtection="1">
      <alignment horizontal="left" wrapText="1"/>
      <protection locked="0"/>
    </xf>
    <xf numFmtId="164" fontId="9" fillId="0" borderId="0" xfId="0" applyNumberFormat="1" applyFont="1" applyFill="1" applyAlignment="1" applyProtection="1">
      <alignment horizontal="right"/>
      <protection locked="0"/>
    </xf>
    <xf numFmtId="39" fontId="9" fillId="0" borderId="0" xfId="0" applyNumberFormat="1" applyFont="1" applyFill="1" applyAlignment="1" applyProtection="1">
      <alignment horizontal="right"/>
      <protection locked="0"/>
    </xf>
    <xf numFmtId="37" fontId="10" fillId="0" borderId="0" xfId="0" applyNumberFormat="1" applyFont="1" applyFill="1" applyAlignment="1" applyProtection="1">
      <alignment horizontal="right"/>
      <protection locked="0"/>
    </xf>
    <xf numFmtId="0" fontId="10" fillId="0" borderId="0" xfId="0" applyFont="1" applyFill="1" applyAlignment="1" applyProtection="1">
      <alignment horizontal="left"/>
      <protection locked="0"/>
    </xf>
    <xf numFmtId="0" fontId="10" fillId="0" borderId="0" xfId="0" applyFont="1" applyFill="1" applyAlignment="1" applyProtection="1">
      <alignment horizontal="left" wrapText="1"/>
      <protection locked="0"/>
    </xf>
    <xf numFmtId="164" fontId="10" fillId="0" borderId="0" xfId="0" applyNumberFormat="1" applyFont="1" applyFill="1" applyAlignment="1" applyProtection="1">
      <alignment horizontal="right"/>
      <protection locked="0"/>
    </xf>
    <xf numFmtId="39" fontId="10" fillId="0" borderId="0" xfId="0" applyNumberFormat="1" applyFont="1" applyFill="1" applyAlignment="1" applyProtection="1">
      <alignment horizontal="right"/>
      <protection locked="0"/>
    </xf>
    <xf numFmtId="37" fontId="6" fillId="0" borderId="2" xfId="0" applyNumberFormat="1" applyFont="1" applyFill="1" applyBorder="1" applyAlignment="1" applyProtection="1">
      <alignment horizontal="right"/>
      <protection locked="0"/>
    </xf>
    <xf numFmtId="0" fontId="6" fillId="0" borderId="3" xfId="0" applyFont="1" applyFill="1" applyBorder="1" applyAlignment="1" applyProtection="1">
      <alignment horizontal="left"/>
      <protection locked="0"/>
    </xf>
    <xf numFmtId="0" fontId="6" fillId="0" borderId="3" xfId="0" applyFont="1" applyFill="1" applyBorder="1" applyAlignment="1" applyProtection="1">
      <alignment horizontal="left" wrapText="1"/>
      <protection locked="0"/>
    </xf>
    <xf numFmtId="164" fontId="6" fillId="0" borderId="3" xfId="0" applyNumberFormat="1" applyFont="1" applyFill="1" applyBorder="1" applyAlignment="1" applyProtection="1">
      <alignment horizontal="right"/>
      <protection locked="0"/>
    </xf>
    <xf numFmtId="39" fontId="6" fillId="0" borderId="3" xfId="0" applyNumberFormat="1" applyFont="1" applyFill="1" applyBorder="1" applyAlignment="1" applyProtection="1">
      <alignment horizontal="right"/>
      <protection locked="0"/>
    </xf>
    <xf numFmtId="39" fontId="6" fillId="0" borderId="4" xfId="0" applyNumberFormat="1" applyFont="1" applyFill="1" applyBorder="1" applyAlignment="1" applyProtection="1">
      <alignment horizontal="right"/>
      <protection locked="0"/>
    </xf>
    <xf numFmtId="37" fontId="6" fillId="0" borderId="7" xfId="0" applyNumberFormat="1" applyFont="1" applyFill="1" applyBorder="1" applyAlignment="1" applyProtection="1">
      <alignment horizontal="right"/>
      <protection locked="0"/>
    </xf>
    <xf numFmtId="0" fontId="6" fillId="0" borderId="8" xfId="0" applyFont="1" applyFill="1" applyBorder="1" applyAlignment="1" applyProtection="1">
      <alignment horizontal="left"/>
      <protection locked="0"/>
    </xf>
    <xf numFmtId="0" fontId="6" fillId="0" borderId="8" xfId="0" applyFont="1" applyFill="1" applyBorder="1" applyAlignment="1" applyProtection="1">
      <alignment horizontal="left" wrapText="1"/>
      <protection locked="0"/>
    </xf>
    <xf numFmtId="164" fontId="6" fillId="0" borderId="8" xfId="0" applyNumberFormat="1" applyFont="1" applyFill="1" applyBorder="1" applyAlignment="1" applyProtection="1">
      <alignment horizontal="right"/>
      <protection locked="0"/>
    </xf>
    <xf numFmtId="39" fontId="6" fillId="0" borderId="9" xfId="0" applyNumberFormat="1" applyFont="1" applyFill="1" applyBorder="1" applyAlignment="1" applyProtection="1">
      <alignment horizontal="right"/>
      <protection locked="0"/>
    </xf>
    <xf numFmtId="37" fontId="12" fillId="0" borderId="0" xfId="0" applyNumberFormat="1" applyFont="1" applyFill="1" applyAlignment="1" applyProtection="1">
      <alignment horizontal="right" vertical="center"/>
      <protection locked="0"/>
    </xf>
    <xf numFmtId="0" fontId="12" fillId="0" borderId="0" xfId="0" applyFont="1" applyFill="1" applyAlignment="1" applyProtection="1">
      <alignment horizontal="left" vertical="center"/>
      <protection locked="0"/>
    </xf>
    <xf numFmtId="0" fontId="12" fillId="0" borderId="0" xfId="0" applyFont="1" applyFill="1" applyAlignment="1" applyProtection="1">
      <alignment horizontal="left" vertical="center" wrapText="1"/>
      <protection locked="0"/>
    </xf>
    <xf numFmtId="164" fontId="12" fillId="0" borderId="0" xfId="0" applyNumberFormat="1" applyFont="1" applyFill="1" applyAlignment="1" applyProtection="1">
      <alignment horizontal="right" vertical="center"/>
      <protection locked="0"/>
    </xf>
    <xf numFmtId="39" fontId="12" fillId="0" borderId="0" xfId="0" applyNumberFormat="1" applyFont="1" applyFill="1" applyAlignment="1" applyProtection="1">
      <alignment horizontal="right" vertical="center"/>
      <protection locked="0"/>
    </xf>
    <xf numFmtId="166" fontId="0" fillId="0" borderId="0" xfId="0" applyNumberFormat="1" applyFill="1" applyAlignment="1" applyProtection="1">
      <alignment horizontal="left" vertical="center"/>
      <protection locked="0"/>
    </xf>
    <xf numFmtId="37" fontId="6" fillId="0" borderId="5" xfId="0" applyNumberFormat="1" applyFont="1" applyFill="1" applyBorder="1" applyAlignment="1" applyProtection="1">
      <alignment horizontal="right"/>
      <protection locked="0"/>
    </xf>
    <xf numFmtId="0" fontId="6" fillId="0" borderId="1" xfId="0" applyFont="1" applyFill="1" applyBorder="1" applyAlignment="1" applyProtection="1">
      <alignment horizontal="left"/>
      <protection locked="0"/>
    </xf>
    <xf numFmtId="0" fontId="6" fillId="0" borderId="1" xfId="0" applyFont="1" applyFill="1" applyBorder="1" applyAlignment="1" applyProtection="1">
      <alignment horizontal="left" wrapText="1"/>
      <protection locked="0"/>
    </xf>
    <xf numFmtId="164" fontId="6" fillId="0" borderId="1" xfId="0" applyNumberFormat="1" applyFont="1" applyFill="1" applyBorder="1" applyAlignment="1" applyProtection="1">
      <alignment horizontal="right"/>
      <protection locked="0"/>
    </xf>
    <xf numFmtId="39" fontId="6" fillId="0" borderId="1" xfId="0" applyNumberFormat="1" applyFont="1" applyFill="1" applyBorder="1" applyAlignment="1" applyProtection="1">
      <alignment horizontal="right"/>
      <protection locked="0"/>
    </xf>
    <xf numFmtId="39" fontId="6" fillId="0" borderId="6" xfId="0" applyNumberFormat="1" applyFont="1" applyFill="1" applyBorder="1" applyAlignment="1" applyProtection="1">
      <alignment horizontal="right"/>
      <protection locked="0"/>
    </xf>
    <xf numFmtId="39" fontId="11" fillId="0" borderId="0" xfId="0" applyNumberFormat="1" applyFont="1" applyFill="1" applyAlignment="1" applyProtection="1">
      <alignment horizontal="right"/>
      <protection locked="0"/>
    </xf>
    <xf numFmtId="39" fontId="13" fillId="0" borderId="0" xfId="0" applyNumberFormat="1" applyFont="1" applyFill="1" applyAlignment="1" applyProtection="1">
      <alignment horizontal="right"/>
      <protection locked="0"/>
    </xf>
    <xf numFmtId="39" fontId="29" fillId="0" borderId="0" xfId="0" applyNumberFormat="1" applyFont="1" applyFill="1" applyAlignment="1" applyProtection="1">
      <alignment horizontal="right"/>
      <protection locked="0"/>
    </xf>
    <xf numFmtId="39" fontId="14" fillId="0" borderId="22" xfId="0" applyNumberFormat="1" applyFont="1" applyFill="1" applyBorder="1" applyAlignment="1" applyProtection="1">
      <alignment horizontal="right"/>
      <protection locked="0"/>
    </xf>
    <xf numFmtId="37" fontId="29" fillId="0" borderId="0" xfId="0" applyNumberFormat="1" applyFont="1" applyFill="1" applyAlignment="1" applyProtection="1">
      <alignment horizontal="right" vertical="center"/>
      <protection locked="0"/>
    </xf>
    <xf numFmtId="0" fontId="29" fillId="0" borderId="0" xfId="0" applyFont="1" applyFill="1" applyAlignment="1" applyProtection="1">
      <alignment horizontal="left" vertical="center"/>
      <protection locked="0"/>
    </xf>
    <xf numFmtId="0" fontId="29" fillId="0" borderId="0" xfId="0" applyFont="1" applyFill="1" applyAlignment="1" applyProtection="1">
      <alignment horizontal="left" vertical="center" wrapText="1"/>
      <protection locked="0"/>
    </xf>
    <xf numFmtId="164" fontId="29" fillId="0" borderId="0" xfId="0" applyNumberFormat="1" applyFont="1" applyFill="1" applyAlignment="1" applyProtection="1">
      <alignment horizontal="right" vertical="center"/>
      <protection locked="0"/>
    </xf>
    <xf numFmtId="167" fontId="30" fillId="0" borderId="18" xfId="1" applyNumberFormat="1" applyFont="1" applyFill="1" applyBorder="1" applyAlignment="1">
      <alignment vertical="center" wrapText="1"/>
    </xf>
    <xf numFmtId="37" fontId="29" fillId="0" borderId="0" xfId="0" applyNumberFormat="1" applyFont="1" applyFill="1" applyAlignment="1" applyProtection="1">
      <alignment horizontal="right"/>
      <protection locked="0"/>
    </xf>
    <xf numFmtId="0" fontId="29" fillId="0" borderId="0" xfId="0" applyFont="1" applyFill="1" applyAlignment="1" applyProtection="1">
      <alignment horizontal="left"/>
      <protection locked="0"/>
    </xf>
    <xf numFmtId="0" fontId="29" fillId="0" borderId="0" xfId="0" applyFont="1" applyFill="1" applyAlignment="1" applyProtection="1">
      <alignment horizontal="left" wrapText="1"/>
      <protection locked="0"/>
    </xf>
    <xf numFmtId="164" fontId="29" fillId="0" borderId="0" xfId="0" applyNumberFormat="1" applyFont="1" applyFill="1" applyAlignment="1" applyProtection="1">
      <alignment horizontal="right"/>
      <protection locked="0"/>
    </xf>
    <xf numFmtId="39" fontId="32" fillId="0" borderId="0" xfId="0" applyNumberFormat="1" applyFont="1" applyFill="1" applyAlignment="1" applyProtection="1">
      <alignment horizontal="right"/>
      <protection locked="0"/>
    </xf>
    <xf numFmtId="37" fontId="0" fillId="0" borderId="0" xfId="0" applyNumberFormat="1" applyFill="1" applyAlignment="1" applyProtection="1">
      <alignment horizontal="right" vertical="top"/>
      <protection locked="0"/>
    </xf>
    <xf numFmtId="0" fontId="0" fillId="0" borderId="0" xfId="0" applyFill="1" applyAlignment="1" applyProtection="1">
      <alignment horizontal="left" vertical="top" wrapText="1"/>
      <protection locked="0"/>
    </xf>
    <xf numFmtId="164" fontId="0" fillId="0" borderId="0" xfId="0" applyNumberFormat="1" applyFill="1" applyAlignment="1" applyProtection="1">
      <alignment horizontal="right" vertical="top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0" fontId="19" fillId="0" borderId="15" xfId="0" applyFont="1" applyFill="1" applyBorder="1" applyAlignment="1" applyProtection="1">
      <alignment horizontal="left" vertical="top" wrapText="1"/>
      <protection locked="0"/>
    </xf>
    <xf numFmtId="165" fontId="20" fillId="0" borderId="16" xfId="0" applyNumberFormat="1" applyFont="1" applyFill="1" applyBorder="1" applyAlignment="1">
      <alignment horizontal="center" wrapText="1"/>
    </xf>
    <xf numFmtId="168" fontId="0" fillId="0" borderId="0" xfId="0" applyNumberFormat="1" applyFill="1" applyAlignment="1" applyProtection="1">
      <alignment horizontal="left" vertical="top"/>
      <protection locked="0"/>
    </xf>
    <xf numFmtId="0" fontId="28" fillId="0" borderId="1" xfId="0" applyFont="1" applyFill="1" applyBorder="1" applyAlignment="1" applyProtection="1">
      <alignment horizontal="left" wrapText="1"/>
      <protection locked="0"/>
    </xf>
    <xf numFmtId="0" fontId="25" fillId="0" borderId="0" xfId="0" applyFont="1" applyFill="1" applyAlignment="1" applyProtection="1">
      <alignment horizontal="left" vertical="top"/>
      <protection locked="0"/>
    </xf>
    <xf numFmtId="0" fontId="25" fillId="0" borderId="15" xfId="0" applyFont="1" applyFill="1" applyBorder="1" applyAlignment="1" applyProtection="1">
      <alignment horizontal="left" vertical="top"/>
      <protection locked="0"/>
    </xf>
    <xf numFmtId="165" fontId="26" fillId="0" borderId="16" xfId="0" applyNumberFormat="1" applyFont="1" applyFill="1" applyBorder="1" applyAlignment="1">
      <alignment horizontal="center"/>
    </xf>
    <xf numFmtId="0" fontId="26" fillId="0" borderId="17" xfId="0" applyFont="1" applyFill="1" applyBorder="1" applyAlignment="1">
      <alignment horizontal="center" vertical="center"/>
    </xf>
    <xf numFmtId="37" fontId="15" fillId="0" borderId="0" xfId="0" applyNumberFormat="1" applyFont="1" applyFill="1" applyAlignment="1" applyProtection="1">
      <alignment horizontal="right"/>
      <protection locked="0"/>
    </xf>
    <xf numFmtId="0" fontId="15" fillId="0" borderId="0" xfId="0" applyFont="1" applyFill="1" applyAlignment="1" applyProtection="1">
      <alignment horizontal="left"/>
      <protection locked="0"/>
    </xf>
    <xf numFmtId="0" fontId="15" fillId="0" borderId="0" xfId="0" applyFont="1" applyFill="1" applyAlignment="1" applyProtection="1">
      <alignment horizontal="left" wrapText="1"/>
      <protection locked="0"/>
    </xf>
    <xf numFmtId="164" fontId="15" fillId="0" borderId="0" xfId="0" applyNumberFormat="1" applyFont="1" applyFill="1" applyAlignment="1" applyProtection="1">
      <alignment horizontal="right"/>
      <protection locked="0"/>
    </xf>
    <xf numFmtId="39" fontId="15" fillId="0" borderId="0" xfId="0" applyNumberFormat="1" applyFont="1" applyFill="1" applyAlignment="1" applyProtection="1">
      <alignment horizontal="right"/>
      <protection locked="0"/>
    </xf>
    <xf numFmtId="0" fontId="27" fillId="0" borderId="1" xfId="0" applyFont="1" applyFill="1" applyBorder="1" applyAlignment="1" applyProtection="1">
      <alignment horizontal="left" wrapText="1"/>
      <protection locked="0"/>
    </xf>
    <xf numFmtId="39" fontId="6" fillId="0" borderId="23" xfId="0" applyNumberFormat="1" applyFont="1" applyFill="1" applyBorder="1" applyAlignment="1" applyProtection="1">
      <alignment horizontal="right"/>
      <protection locked="0"/>
    </xf>
    <xf numFmtId="37" fontId="6" fillId="0" borderId="24" xfId="0" applyNumberFormat="1" applyFont="1" applyFill="1" applyBorder="1" applyAlignment="1" applyProtection="1">
      <alignment horizontal="right"/>
      <protection locked="0"/>
    </xf>
    <xf numFmtId="0" fontId="6" fillId="0" borderId="25" xfId="0" applyFont="1" applyFill="1" applyBorder="1" applyAlignment="1" applyProtection="1">
      <alignment horizontal="left"/>
      <protection locked="0"/>
    </xf>
    <xf numFmtId="0" fontId="6" fillId="0" borderId="25" xfId="0" applyFont="1" applyFill="1" applyBorder="1" applyAlignment="1" applyProtection="1">
      <alignment horizontal="left" wrapText="1"/>
      <protection locked="0"/>
    </xf>
    <xf numFmtId="164" fontId="6" fillId="0" borderId="25" xfId="0" applyNumberFormat="1" applyFont="1" applyFill="1" applyBorder="1" applyAlignment="1" applyProtection="1">
      <alignment horizontal="right"/>
      <protection locked="0"/>
    </xf>
    <xf numFmtId="39" fontId="6" fillId="0" borderId="25" xfId="0" applyNumberFormat="1" applyFont="1" applyFill="1" applyBorder="1" applyAlignment="1" applyProtection="1">
      <alignment horizontal="right"/>
      <protection locked="0"/>
    </xf>
    <xf numFmtId="39" fontId="6" fillId="0" borderId="26" xfId="0" applyNumberFormat="1" applyFont="1" applyFill="1" applyBorder="1" applyAlignment="1" applyProtection="1">
      <alignment horizontal="right"/>
      <protection locked="0"/>
    </xf>
    <xf numFmtId="0" fontId="0" fillId="0" borderId="27" xfId="0" applyFill="1" applyBorder="1" applyAlignment="1" applyProtection="1">
      <alignment horizontal="left" vertical="top"/>
      <protection locked="0"/>
    </xf>
    <xf numFmtId="39" fontId="6" fillId="0" borderId="28" xfId="0" applyNumberFormat="1" applyFont="1" applyFill="1" applyBorder="1" applyAlignment="1" applyProtection="1">
      <alignment horizontal="right"/>
      <protection locked="0"/>
    </xf>
    <xf numFmtId="39" fontId="6" fillId="0" borderId="29" xfId="0" applyNumberFormat="1" applyFont="1" applyFill="1" applyBorder="1" applyAlignment="1" applyProtection="1">
      <alignment horizontal="right"/>
      <protection locked="0"/>
    </xf>
    <xf numFmtId="39" fontId="6" fillId="0" borderId="30" xfId="0" applyNumberFormat="1" applyFont="1" applyFill="1" applyBorder="1" applyAlignment="1" applyProtection="1">
      <alignment horizontal="right"/>
      <protection locked="0"/>
    </xf>
    <xf numFmtId="37" fontId="6" fillId="0" borderId="31" xfId="0" applyNumberFormat="1" applyFont="1" applyFill="1" applyBorder="1" applyAlignment="1" applyProtection="1">
      <alignment horizontal="right"/>
      <protection locked="0"/>
    </xf>
    <xf numFmtId="0" fontId="6" fillId="0" borderId="32" xfId="0" applyFont="1" applyFill="1" applyBorder="1" applyAlignment="1" applyProtection="1">
      <alignment horizontal="left"/>
      <protection locked="0"/>
    </xf>
    <xf numFmtId="0" fontId="6" fillId="0" borderId="32" xfId="0" applyFont="1" applyFill="1" applyBorder="1" applyAlignment="1" applyProtection="1">
      <alignment horizontal="left" wrapText="1"/>
      <protection locked="0"/>
    </xf>
    <xf numFmtId="164" fontId="6" fillId="0" borderId="32" xfId="0" applyNumberFormat="1" applyFont="1" applyFill="1" applyBorder="1" applyAlignment="1" applyProtection="1">
      <alignment horizontal="right"/>
      <protection locked="0"/>
    </xf>
    <xf numFmtId="39" fontId="6" fillId="0" borderId="32" xfId="0" applyNumberFormat="1" applyFont="1" applyFill="1" applyBorder="1" applyAlignment="1" applyProtection="1">
      <alignment horizontal="right"/>
      <protection locked="0"/>
    </xf>
    <xf numFmtId="39" fontId="6" fillId="0" borderId="33" xfId="0" applyNumberFormat="1" applyFont="1" applyFill="1" applyBorder="1" applyAlignment="1" applyProtection="1">
      <alignment horizontal="right"/>
      <protection locked="0"/>
    </xf>
    <xf numFmtId="0" fontId="0" fillId="0" borderId="34" xfId="0" applyFill="1" applyBorder="1" applyAlignment="1" applyProtection="1">
      <alignment horizontal="left" vertical="top"/>
      <protection locked="0"/>
    </xf>
    <xf numFmtId="39" fontId="6" fillId="0" borderId="35" xfId="0" applyNumberFormat="1" applyFont="1" applyFill="1" applyBorder="1" applyAlignment="1" applyProtection="1">
      <alignment horizontal="right"/>
      <protection locked="0"/>
    </xf>
    <xf numFmtId="37" fontId="6" fillId="0" borderId="36" xfId="0" applyNumberFormat="1" applyFont="1" applyFill="1" applyBorder="1" applyAlignment="1" applyProtection="1">
      <alignment horizontal="right"/>
      <protection locked="0"/>
    </xf>
    <xf numFmtId="0" fontId="0" fillId="0" borderId="0" xfId="0" applyFill="1" applyBorder="1" applyAlignment="1" applyProtection="1">
      <alignment horizontal="left" vertical="top"/>
      <protection locked="0"/>
    </xf>
    <xf numFmtId="39" fontId="6" fillId="0" borderId="37" xfId="0" applyNumberFormat="1" applyFont="1" applyFill="1" applyBorder="1" applyAlignment="1" applyProtection="1">
      <alignment horizontal="right"/>
      <protection locked="0"/>
    </xf>
    <xf numFmtId="37" fontId="6" fillId="0" borderId="38" xfId="0" applyNumberFormat="1" applyFont="1" applyFill="1" applyBorder="1" applyAlignment="1" applyProtection="1">
      <alignment horizontal="right"/>
      <protection locked="0"/>
    </xf>
    <xf numFmtId="0" fontId="6" fillId="0" borderId="39" xfId="0" applyFont="1" applyFill="1" applyBorder="1" applyAlignment="1" applyProtection="1">
      <alignment horizontal="left"/>
      <protection locked="0"/>
    </xf>
    <xf numFmtId="0" fontId="6" fillId="0" borderId="39" xfId="0" applyFont="1" applyFill="1" applyBorder="1" applyAlignment="1" applyProtection="1">
      <alignment horizontal="left" wrapText="1"/>
      <protection locked="0"/>
    </xf>
    <xf numFmtId="164" fontId="6" fillId="0" borderId="39" xfId="0" applyNumberFormat="1" applyFont="1" applyFill="1" applyBorder="1" applyAlignment="1" applyProtection="1">
      <alignment horizontal="right"/>
      <protection locked="0"/>
    </xf>
    <xf numFmtId="39" fontId="6" fillId="0" borderId="39" xfId="0" applyNumberFormat="1" applyFont="1" applyFill="1" applyBorder="1" applyAlignment="1" applyProtection="1">
      <alignment horizontal="right"/>
      <protection locked="0"/>
    </xf>
    <xf numFmtId="39" fontId="6" fillId="0" borderId="40" xfId="0" applyNumberFormat="1" applyFont="1" applyFill="1" applyBorder="1" applyAlignment="1" applyProtection="1">
      <alignment horizontal="right"/>
      <protection locked="0"/>
    </xf>
    <xf numFmtId="0" fontId="0" fillId="0" borderId="41" xfId="0" applyFill="1" applyBorder="1" applyAlignment="1" applyProtection="1">
      <alignment horizontal="left" vertical="top"/>
      <protection locked="0"/>
    </xf>
    <xf numFmtId="39" fontId="6" fillId="0" borderId="42" xfId="0" applyNumberFormat="1" applyFont="1" applyFill="1" applyBorder="1" applyAlignment="1" applyProtection="1">
      <alignment horizontal="right"/>
      <protection locked="0"/>
    </xf>
    <xf numFmtId="0" fontId="35" fillId="0" borderId="0" xfId="0" applyFont="1" applyAlignment="1">
      <alignment horizontal="right"/>
    </xf>
    <xf numFmtId="169" fontId="0" fillId="0" borderId="43" xfId="0" applyNumberFormat="1" applyFill="1" applyBorder="1"/>
    <xf numFmtId="169" fontId="0" fillId="0" borderId="20" xfId="0" applyNumberFormat="1" applyFill="1" applyBorder="1"/>
    <xf numFmtId="169" fontId="36" fillId="0" borderId="19" xfId="0" applyNumberFormat="1" applyFont="1" applyBorder="1"/>
    <xf numFmtId="37" fontId="12" fillId="0" borderId="0" xfId="0" applyNumberFormat="1" applyFont="1" applyAlignment="1" applyProtection="1">
      <alignment horizontal="right" vertical="center"/>
      <protection locked="0"/>
    </xf>
    <xf numFmtId="0" fontId="12" fillId="0" borderId="0" xfId="0" applyFont="1" applyAlignment="1" applyProtection="1">
      <alignment horizontal="left" vertical="center"/>
      <protection locked="0"/>
    </xf>
    <xf numFmtId="0" fontId="12" fillId="0" borderId="0" xfId="0" applyFont="1" applyAlignment="1" applyProtection="1">
      <alignment horizontal="left" vertical="center" wrapText="1"/>
      <protection locked="0"/>
    </xf>
    <xf numFmtId="164" fontId="12" fillId="0" borderId="0" xfId="0" applyNumberFormat="1" applyFont="1" applyAlignment="1" applyProtection="1">
      <alignment horizontal="right" vertical="center"/>
      <protection locked="0"/>
    </xf>
    <xf numFmtId="0" fontId="20" fillId="0" borderId="13" xfId="0" applyFont="1" applyFill="1" applyBorder="1" applyAlignment="1" applyProtection="1">
      <alignment horizontal="center" vertical="top"/>
      <protection locked="0"/>
    </xf>
    <xf numFmtId="0" fontId="20" fillId="0" borderId="14" xfId="0" applyFont="1" applyFill="1" applyBorder="1" applyAlignment="1" applyProtection="1">
      <alignment horizontal="center" vertical="top"/>
      <protection locked="0"/>
    </xf>
    <xf numFmtId="0" fontId="20" fillId="0" borderId="15" xfId="0" applyFont="1" applyFill="1" applyBorder="1" applyAlignment="1" applyProtection="1">
      <alignment horizontal="center" vertical="top"/>
      <protection locked="0"/>
    </xf>
    <xf numFmtId="0" fontId="1" fillId="0" borderId="0" xfId="0" applyFont="1" applyFill="1" applyAlignment="1" applyProtection="1">
      <alignment horizontal="center" vertical="center"/>
      <protection locked="0"/>
    </xf>
    <xf numFmtId="0" fontId="0" fillId="0" borderId="0" xfId="0" applyFill="1" applyAlignment="1" applyProtection="1">
      <alignment horizontal="left" vertical="top"/>
      <protection locked="0"/>
    </xf>
    <xf numFmtId="0" fontId="3" fillId="0" borderId="0" xfId="0" applyFont="1" applyFill="1" applyAlignment="1" applyProtection="1">
      <alignment horizontal="left" vertical="top"/>
      <protection locked="0"/>
    </xf>
    <xf numFmtId="0" fontId="2" fillId="0" borderId="0" xfId="0" applyFont="1" applyFill="1" applyAlignment="1" applyProtection="1">
      <alignment horizontal="left"/>
      <protection locked="0"/>
    </xf>
    <xf numFmtId="39" fontId="5" fillId="0" borderId="0" xfId="0" applyNumberFormat="1" applyFont="1" applyFill="1" applyAlignment="1" applyProtection="1">
      <alignment horizontal="right" vertical="top"/>
      <protection locked="0"/>
    </xf>
    <xf numFmtId="39" fontId="6" fillId="0" borderId="0" xfId="0" applyNumberFormat="1" applyFont="1" applyFill="1" applyAlignment="1" applyProtection="1">
      <alignment horizontal="right" vertical="top"/>
      <protection locked="0"/>
    </xf>
    <xf numFmtId="39" fontId="3" fillId="0" borderId="0" xfId="0" applyNumberFormat="1" applyFont="1" applyFill="1" applyAlignment="1" applyProtection="1">
      <alignment horizontal="right" vertical="top"/>
      <protection locked="0"/>
    </xf>
    <xf numFmtId="39" fontId="7" fillId="0" borderId="0" xfId="0" applyNumberFormat="1" applyFont="1" applyFill="1" applyAlignment="1" applyProtection="1">
      <alignment horizontal="right" vertical="top"/>
      <protection locked="0"/>
    </xf>
    <xf numFmtId="39" fontId="18" fillId="0" borderId="13" xfId="0" applyNumberFormat="1" applyFont="1" applyFill="1" applyBorder="1" applyAlignment="1" applyProtection="1">
      <alignment horizontal="center" vertical="top"/>
      <protection locked="0"/>
    </xf>
    <xf numFmtId="39" fontId="18" fillId="0" borderId="14" xfId="0" applyNumberFormat="1" applyFont="1" applyFill="1" applyBorder="1" applyAlignment="1" applyProtection="1">
      <alignment horizontal="center" vertical="top"/>
      <protection locked="0"/>
    </xf>
    <xf numFmtId="39" fontId="18" fillId="0" borderId="15" xfId="0" applyNumberFormat="1" applyFont="1" applyFill="1" applyBorder="1" applyAlignment="1" applyProtection="1">
      <alignment horizontal="center" vertical="top"/>
      <protection locked="0"/>
    </xf>
    <xf numFmtId="0" fontId="20" fillId="0" borderId="13" xfId="0" applyFont="1" applyBorder="1" applyAlignment="1" applyProtection="1">
      <alignment horizontal="center" vertical="top"/>
      <protection locked="0"/>
    </xf>
    <xf numFmtId="0" fontId="20" fillId="0" borderId="14" xfId="0" applyFont="1" applyBorder="1" applyAlignment="1" applyProtection="1">
      <alignment horizontal="center" vertical="top"/>
      <protection locked="0"/>
    </xf>
    <xf numFmtId="0" fontId="20" fillId="0" borderId="15" xfId="0" applyFont="1" applyBorder="1" applyAlignment="1" applyProtection="1">
      <alignment horizontal="center" vertical="top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left" vertical="top"/>
      <protection locked="0"/>
    </xf>
    <xf numFmtId="0" fontId="3" fillId="0" borderId="0" xfId="0" applyFont="1" applyAlignment="1" applyProtection="1">
      <alignment horizontal="left" vertical="top"/>
      <protection locked="0"/>
    </xf>
    <xf numFmtId="0" fontId="2" fillId="0" borderId="0" xfId="0" applyFont="1" applyAlignment="1" applyProtection="1">
      <alignment horizontal="left"/>
      <protection locked="0"/>
    </xf>
    <xf numFmtId="39" fontId="5" fillId="0" borderId="0" xfId="0" applyNumberFormat="1" applyFont="1" applyAlignment="1" applyProtection="1">
      <alignment horizontal="right" vertical="top"/>
      <protection locked="0"/>
    </xf>
    <xf numFmtId="39" fontId="6" fillId="0" borderId="0" xfId="0" applyNumberFormat="1" applyFont="1" applyAlignment="1" applyProtection="1">
      <alignment horizontal="right" vertical="top"/>
      <protection locked="0"/>
    </xf>
    <xf numFmtId="39" fontId="3" fillId="0" borderId="0" xfId="0" applyNumberFormat="1" applyFont="1" applyAlignment="1" applyProtection="1">
      <alignment horizontal="right" vertical="top"/>
      <protection locked="0"/>
    </xf>
    <xf numFmtId="39" fontId="7" fillId="0" borderId="0" xfId="0" applyNumberFormat="1" applyFont="1" applyAlignment="1" applyProtection="1">
      <alignment horizontal="right" vertical="top"/>
      <protection locked="0"/>
    </xf>
    <xf numFmtId="39" fontId="18" fillId="0" borderId="13" xfId="0" applyNumberFormat="1" applyFont="1" applyBorder="1" applyAlignment="1" applyProtection="1">
      <alignment horizontal="center" vertical="top"/>
      <protection locked="0"/>
    </xf>
    <xf numFmtId="39" fontId="18" fillId="0" borderId="14" xfId="0" applyNumberFormat="1" applyFont="1" applyBorder="1" applyAlignment="1" applyProtection="1">
      <alignment horizontal="center" vertical="top"/>
      <protection locked="0"/>
    </xf>
    <xf numFmtId="39" fontId="18" fillId="0" borderId="15" xfId="0" applyNumberFormat="1" applyFont="1" applyBorder="1" applyAlignment="1" applyProtection="1">
      <alignment horizontal="center" vertical="top"/>
      <protection locked="0"/>
    </xf>
  </cellXfs>
  <cellStyles count="3">
    <cellStyle name="Normální" xfId="0" builtinId="0"/>
    <cellStyle name="Normální 6" xfId="2"/>
    <cellStyle name="Procenta" xfId="1" builtinId="5"/>
  </cellStyles>
  <dxfs count="474"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tabSelected="1" view="pageBreakPreview" zoomScaleNormal="100" zoomScaleSheetLayoutView="100" workbookViewId="0">
      <selection activeCell="C4" sqref="C4"/>
    </sheetView>
  </sheetViews>
  <sheetFormatPr defaultRowHeight="14.5" x14ac:dyDescent="0.35"/>
  <cols>
    <col min="1" max="1" width="10.90625" customWidth="1"/>
    <col min="2" max="2" width="44.54296875" customWidth="1"/>
    <col min="3" max="3" width="59.90625" customWidth="1"/>
    <col min="4" max="4" width="20.08984375" customWidth="1"/>
    <col min="6" max="6" width="30.6328125" customWidth="1"/>
    <col min="7" max="7" width="11.36328125" customWidth="1"/>
  </cols>
  <sheetData>
    <row r="1" spans="1:6" ht="21" x14ac:dyDescent="0.5">
      <c r="B1" s="90" t="s">
        <v>3466</v>
      </c>
    </row>
    <row r="2" spans="1:6" ht="21.5" thickBot="1" x14ac:dyDescent="0.55000000000000004">
      <c r="B2" s="90"/>
    </row>
    <row r="3" spans="1:6" ht="19" thickBot="1" x14ac:dyDescent="0.5">
      <c r="C3" s="242" t="s">
        <v>3619</v>
      </c>
      <c r="D3" s="245">
        <f>SUBTOTAL(9,D4:D21)</f>
        <v>8050213.1964378376</v>
      </c>
      <c r="F3" s="93"/>
    </row>
    <row r="4" spans="1:6" x14ac:dyDescent="0.35">
      <c r="A4" s="91" t="s">
        <v>3267</v>
      </c>
      <c r="B4" s="91" t="str">
        <f>'SO21'!A3</f>
        <v>Objekt:   Příprava území</v>
      </c>
      <c r="C4" s="91"/>
      <c r="D4" s="243">
        <f>'SO21'!X13</f>
        <v>9792.4964698048789</v>
      </c>
    </row>
    <row r="5" spans="1:6" x14ac:dyDescent="0.35">
      <c r="A5" s="91" t="s">
        <v>3268</v>
      </c>
      <c r="B5" s="91" t="str">
        <f>'SO22'!A3</f>
        <v>Objekt:   Demolice stávající MŠ</v>
      </c>
      <c r="C5" s="91"/>
      <c r="D5" s="244">
        <f>'SO22'!X12</f>
        <v>867726.08167727652</v>
      </c>
    </row>
    <row r="6" spans="1:6" x14ac:dyDescent="0.35">
      <c r="A6" s="91" t="s">
        <v>3269</v>
      </c>
      <c r="B6" s="91" t="str">
        <f>'SO23.1'!A3</f>
        <v>Objekt:   Pavilon B</v>
      </c>
      <c r="C6" s="91" t="str">
        <f>'SO23.1'!A4</f>
        <v>Část:   ASŘ</v>
      </c>
      <c r="D6" s="244">
        <f>'SO23.1'!X11</f>
        <v>5295406.2418971974</v>
      </c>
    </row>
    <row r="7" spans="1:6" x14ac:dyDescent="0.35">
      <c r="A7" s="91" t="s">
        <v>3270</v>
      </c>
      <c r="B7" s="91" t="str">
        <f>'SO23.2'!A3</f>
        <v>Objekt:   Pavilon B</v>
      </c>
      <c r="C7" s="91" t="str">
        <f>'SO23.2'!A4</f>
        <v>Část:   ZTI</v>
      </c>
      <c r="D7" s="244">
        <f>'SO23.2'!X12</f>
        <v>335111.31850304123</v>
      </c>
    </row>
    <row r="8" spans="1:6" x14ac:dyDescent="0.35">
      <c r="A8" s="91" t="s">
        <v>3467</v>
      </c>
      <c r="B8" s="91" t="str">
        <f>'SO23.2.1'!A3</f>
        <v>Objekt:   Pavilon B</v>
      </c>
      <c r="C8" s="91" t="str">
        <f>'SO23.2.1'!A4</f>
        <v>Část:   ZTI - zemní práce</v>
      </c>
      <c r="D8" s="244">
        <f>'SO23.2.1'!X13</f>
        <v>76348.60138274265</v>
      </c>
    </row>
    <row r="9" spans="1:6" x14ac:dyDescent="0.35">
      <c r="A9" s="91" t="s">
        <v>3271</v>
      </c>
      <c r="B9" s="91" t="str">
        <f>'SO23.3'!A3</f>
        <v>Objekt:   Pavilon B</v>
      </c>
      <c r="C9" s="91" t="str">
        <f>'SO23.3'!A4</f>
        <v>Část:   UT</v>
      </c>
      <c r="D9" s="244">
        <f>'SO23.3'!X12</f>
        <v>214431.78382393677</v>
      </c>
    </row>
    <row r="10" spans="1:6" x14ac:dyDescent="0.35">
      <c r="A10" s="91" t="s">
        <v>3272</v>
      </c>
      <c r="B10" s="91" t="str">
        <f>'SO23.4'!A3</f>
        <v>Objekt:   Pavilon B</v>
      </c>
      <c r="C10" s="91" t="str">
        <f>'SO23.4'!A4</f>
        <v>Část:   VZT</v>
      </c>
      <c r="D10" s="244">
        <f>'SO23.4'!X13</f>
        <v>101640.14406077964</v>
      </c>
    </row>
    <row r="11" spans="1:6" x14ac:dyDescent="0.35">
      <c r="A11" s="91" t="s">
        <v>3273</v>
      </c>
      <c r="B11" s="91" t="str">
        <f>'SO23.5'!A3</f>
        <v>Objekt:   Pavilon B</v>
      </c>
      <c r="C11" s="91" t="str">
        <f>'SO23.5'!A4</f>
        <v>Část:   Slaboproud</v>
      </c>
      <c r="D11" s="244">
        <f>'SO23.5'!X13</f>
        <v>54217.966599160456</v>
      </c>
    </row>
    <row r="12" spans="1:6" x14ac:dyDescent="0.35">
      <c r="A12" s="91" t="s">
        <v>3274</v>
      </c>
      <c r="B12" s="91" t="str">
        <f>'SO23.6'!A3</f>
        <v>Objekt:   Pavilon B</v>
      </c>
      <c r="C12" s="91" t="str">
        <f>'SO23.6'!A4</f>
        <v>Část:   Silnoproud</v>
      </c>
      <c r="D12" s="244">
        <f>'SO23.6'!X11</f>
        <v>271597.28094909369</v>
      </c>
    </row>
    <row r="13" spans="1:6" x14ac:dyDescent="0.35">
      <c r="A13" s="91" t="s">
        <v>3275</v>
      </c>
      <c r="B13" s="91" t="str">
        <f>'SO23.7'!A3</f>
        <v>Objekt:   Pavilon B</v>
      </c>
      <c r="C13" s="91" t="str">
        <f>'SO23.7'!A4</f>
        <v>Část:   MaR</v>
      </c>
      <c r="D13" s="244">
        <f>'SO23.7'!X12</f>
        <v>5109.9821860974171</v>
      </c>
    </row>
    <row r="14" spans="1:6" x14ac:dyDescent="0.35">
      <c r="A14" s="91" t="s">
        <v>3276</v>
      </c>
      <c r="B14" s="91" t="str">
        <f>'SO23.8'!A3</f>
        <v>Objekt:   Pavilon B</v>
      </c>
      <c r="C14" s="91" t="str">
        <f>'SO23.8'!A4</f>
        <v>Část:   Gastro</v>
      </c>
      <c r="D14" s="244">
        <f>'SO23.8'!X12</f>
        <v>165596.21293711881</v>
      </c>
    </row>
    <row r="15" spans="1:6" x14ac:dyDescent="0.35">
      <c r="A15" s="91" t="s">
        <v>3277</v>
      </c>
      <c r="B15" s="91" t="str">
        <f>'SO24'!A3</f>
        <v>Objekt:   Komunikace a zpevněné plochy</v>
      </c>
      <c r="C15" s="91"/>
      <c r="D15" s="244">
        <f>'SO24'!X12</f>
        <v>113344.69861429543</v>
      </c>
    </row>
    <row r="16" spans="1:6" ht="29" x14ac:dyDescent="0.35">
      <c r="A16" s="91" t="s">
        <v>3278</v>
      </c>
      <c r="B16" s="94" t="str">
        <f>'SO25'!A3</f>
        <v>Objekt:   ZTI - venkovní kanalizace - areálový rozvod - zemní práce</v>
      </c>
      <c r="C16" s="91"/>
      <c r="D16" s="244">
        <f>'SO25'!X12</f>
        <v>112596.04599567436</v>
      </c>
    </row>
    <row r="17" spans="1:4" x14ac:dyDescent="0.35">
      <c r="A17" s="91" t="s">
        <v>3279</v>
      </c>
      <c r="B17" s="91" t="str">
        <f>'SO26'!A3</f>
        <v>Objekt:   Opěrná zeď 2</v>
      </c>
      <c r="C17" s="91"/>
      <c r="D17" s="244">
        <f>'SO26'!X12</f>
        <v>107089.20575972415</v>
      </c>
    </row>
    <row r="18" spans="1:4" x14ac:dyDescent="0.35">
      <c r="A18" s="91" t="s">
        <v>3280</v>
      </c>
      <c r="B18" s="91" t="str">
        <f>'SO29'!A3</f>
        <v>Objekt:   Veřejné osvětlení</v>
      </c>
      <c r="C18" s="91"/>
      <c r="D18" s="244">
        <f>'SO29'!X13</f>
        <v>20781.581197473206</v>
      </c>
    </row>
    <row r="19" spans="1:4" x14ac:dyDescent="0.35">
      <c r="A19" s="91" t="s">
        <v>3281</v>
      </c>
      <c r="B19" s="91" t="str">
        <f>'SO30.1'!A3</f>
        <v>Objekt:   Sadovnické úpravy</v>
      </c>
      <c r="C19" s="91" t="str">
        <f>'SO30.1'!A4</f>
        <v>Část:   Sadovnické úpravy - ošetření - řezy ponechaných dřevin</v>
      </c>
      <c r="D19" s="244">
        <f>'SO30.1'!X13</f>
        <v>0</v>
      </c>
    </row>
    <row r="20" spans="1:4" x14ac:dyDescent="0.35">
      <c r="A20" s="91" t="s">
        <v>3282</v>
      </c>
      <c r="B20" s="91" t="str">
        <f>'SO30.2'!A3</f>
        <v>Objekt:   Sadovnické úpravy</v>
      </c>
      <c r="C20" s="91" t="str">
        <f>'SO30.2'!A4</f>
        <v>Část:   Sadovnické úpravy - výsadba a rozvojová péče</v>
      </c>
      <c r="D20" s="244">
        <f>'SO30.2'!X12</f>
        <v>525.71401951126882</v>
      </c>
    </row>
    <row r="21" spans="1:4" x14ac:dyDescent="0.35">
      <c r="A21" s="91" t="s">
        <v>3283</v>
      </c>
      <c r="B21" s="91" t="str">
        <f>'SO31'!A3</f>
        <v>Objekt:   Oplocení a terenní úpravy</v>
      </c>
      <c r="C21" s="91"/>
      <c r="D21" s="244">
        <f>'SO31'!X12</f>
        <v>298897.84036490927</v>
      </c>
    </row>
    <row r="22" spans="1:4" x14ac:dyDescent="0.35">
      <c r="D22" s="95"/>
    </row>
  </sheetData>
  <pageMargins left="0.7" right="0.7" top="0.78740157499999996" bottom="0.78740157499999996" header="0.3" footer="0.3"/>
  <pageSetup paperSize="9" scale="64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21"/>
  <sheetViews>
    <sheetView topLeftCell="A25" zoomScaleNormal="100" workbookViewId="0">
      <selection activeCell="U33" sqref="U33"/>
    </sheetView>
  </sheetViews>
  <sheetFormatPr defaultColWidth="9" defaultRowHeight="14.5" x14ac:dyDescent="0.35"/>
  <cols>
    <col min="1" max="1" width="3.6328125" style="193" customWidth="1"/>
    <col min="2" max="2" width="13.36328125" style="79" customWidth="1"/>
    <col min="3" max="3" width="53.08984375" style="194" customWidth="1"/>
    <col min="4" max="4" width="3.90625" style="194" customWidth="1"/>
    <col min="5" max="5" width="7.08984375" style="195" hidden="1" customWidth="1"/>
    <col min="6" max="6" width="9.36328125" style="195" customWidth="1"/>
    <col min="7" max="8" width="10.54296875" style="78" customWidth="1"/>
    <col min="9" max="9" width="15.453125" style="78" hidden="1" customWidth="1"/>
    <col min="10" max="10" width="15.54296875" style="78" hidden="1" customWidth="1"/>
    <col min="11" max="11" width="14.54296875" style="78" hidden="1" customWidth="1"/>
    <col min="12" max="13" width="14" style="78" hidden="1" customWidth="1"/>
    <col min="14" max="14" width="14.54296875" style="78" hidden="1" customWidth="1"/>
    <col min="15" max="15" width="14.36328125" style="78" hidden="1" customWidth="1"/>
    <col min="16" max="16" width="16" style="78" hidden="1" customWidth="1"/>
    <col min="17" max="17" width="0" style="79" hidden="1" customWidth="1"/>
    <col min="18" max="18" width="9.54296875" style="78" customWidth="1"/>
    <col min="19" max="19" width="14.08984375" style="78" hidden="1" customWidth="1"/>
    <col min="20" max="23" width="9.6328125" style="79" customWidth="1"/>
    <col min="24" max="24" width="14" style="79" customWidth="1"/>
    <col min="25" max="28" width="9" style="79"/>
    <col min="29" max="29" width="47" style="79" customWidth="1"/>
    <col min="30" max="30" width="21.6328125" style="79" customWidth="1"/>
    <col min="31" max="255" width="9" style="79"/>
    <col min="256" max="256" width="3.6328125" style="79" customWidth="1"/>
    <col min="257" max="257" width="13.36328125" style="79" customWidth="1"/>
    <col min="258" max="258" width="45.08984375" style="79" customWidth="1"/>
    <col min="259" max="259" width="3.90625" style="79" customWidth="1"/>
    <col min="260" max="260" width="7.08984375" style="79" customWidth="1"/>
    <col min="261" max="261" width="9.36328125" style="79" customWidth="1"/>
    <col min="262" max="262" width="10.54296875" style="79" customWidth="1"/>
    <col min="263" max="263" width="15.453125" style="79" customWidth="1"/>
    <col min="264" max="264" width="15.54296875" style="79" customWidth="1"/>
    <col min="265" max="265" width="14.54296875" style="79" customWidth="1"/>
    <col min="266" max="267" width="14" style="79" customWidth="1"/>
    <col min="268" max="268" width="14.54296875" style="79" customWidth="1"/>
    <col min="269" max="269" width="14.36328125" style="79" customWidth="1"/>
    <col min="270" max="270" width="16" style="79" customWidth="1"/>
    <col min="271" max="511" width="9" style="79"/>
    <col min="512" max="512" width="3.6328125" style="79" customWidth="1"/>
    <col min="513" max="513" width="13.36328125" style="79" customWidth="1"/>
    <col min="514" max="514" width="45.08984375" style="79" customWidth="1"/>
    <col min="515" max="515" width="3.90625" style="79" customWidth="1"/>
    <col min="516" max="516" width="7.08984375" style="79" customWidth="1"/>
    <col min="517" max="517" width="9.36328125" style="79" customWidth="1"/>
    <col min="518" max="518" width="10.54296875" style="79" customWidth="1"/>
    <col min="519" max="519" width="15.453125" style="79" customWidth="1"/>
    <col min="520" max="520" width="15.54296875" style="79" customWidth="1"/>
    <col min="521" max="521" width="14.54296875" style="79" customWidth="1"/>
    <col min="522" max="523" width="14" style="79" customWidth="1"/>
    <col min="524" max="524" width="14.54296875" style="79" customWidth="1"/>
    <col min="525" max="525" width="14.36328125" style="79" customWidth="1"/>
    <col min="526" max="526" width="16" style="79" customWidth="1"/>
    <col min="527" max="767" width="9" style="79"/>
    <col min="768" max="768" width="3.6328125" style="79" customWidth="1"/>
    <col min="769" max="769" width="13.36328125" style="79" customWidth="1"/>
    <col min="770" max="770" width="45.08984375" style="79" customWidth="1"/>
    <col min="771" max="771" width="3.90625" style="79" customWidth="1"/>
    <col min="772" max="772" width="7.08984375" style="79" customWidth="1"/>
    <col min="773" max="773" width="9.36328125" style="79" customWidth="1"/>
    <col min="774" max="774" width="10.54296875" style="79" customWidth="1"/>
    <col min="775" max="775" width="15.453125" style="79" customWidth="1"/>
    <col min="776" max="776" width="15.54296875" style="79" customWidth="1"/>
    <col min="777" max="777" width="14.54296875" style="79" customWidth="1"/>
    <col min="778" max="779" width="14" style="79" customWidth="1"/>
    <col min="780" max="780" width="14.54296875" style="79" customWidth="1"/>
    <col min="781" max="781" width="14.36328125" style="79" customWidth="1"/>
    <col min="782" max="782" width="16" style="79" customWidth="1"/>
    <col min="783" max="1023" width="9" style="79"/>
    <col min="1024" max="1024" width="3.6328125" style="79" customWidth="1"/>
    <col min="1025" max="1025" width="13.36328125" style="79" customWidth="1"/>
    <col min="1026" max="1026" width="45.08984375" style="79" customWidth="1"/>
    <col min="1027" max="1027" width="3.90625" style="79" customWidth="1"/>
    <col min="1028" max="1028" width="7.08984375" style="79" customWidth="1"/>
    <col min="1029" max="1029" width="9.36328125" style="79" customWidth="1"/>
    <col min="1030" max="1030" width="10.54296875" style="79" customWidth="1"/>
    <col min="1031" max="1031" width="15.453125" style="79" customWidth="1"/>
    <col min="1032" max="1032" width="15.54296875" style="79" customWidth="1"/>
    <col min="1033" max="1033" width="14.54296875" style="79" customWidth="1"/>
    <col min="1034" max="1035" width="14" style="79" customWidth="1"/>
    <col min="1036" max="1036" width="14.54296875" style="79" customWidth="1"/>
    <col min="1037" max="1037" width="14.36328125" style="79" customWidth="1"/>
    <col min="1038" max="1038" width="16" style="79" customWidth="1"/>
    <col min="1039" max="1279" width="9" style="79"/>
    <col min="1280" max="1280" width="3.6328125" style="79" customWidth="1"/>
    <col min="1281" max="1281" width="13.36328125" style="79" customWidth="1"/>
    <col min="1282" max="1282" width="45.08984375" style="79" customWidth="1"/>
    <col min="1283" max="1283" width="3.90625" style="79" customWidth="1"/>
    <col min="1284" max="1284" width="7.08984375" style="79" customWidth="1"/>
    <col min="1285" max="1285" width="9.36328125" style="79" customWidth="1"/>
    <col min="1286" max="1286" width="10.54296875" style="79" customWidth="1"/>
    <col min="1287" max="1287" width="15.453125" style="79" customWidth="1"/>
    <col min="1288" max="1288" width="15.54296875" style="79" customWidth="1"/>
    <col min="1289" max="1289" width="14.54296875" style="79" customWidth="1"/>
    <col min="1290" max="1291" width="14" style="79" customWidth="1"/>
    <col min="1292" max="1292" width="14.54296875" style="79" customWidth="1"/>
    <col min="1293" max="1293" width="14.36328125" style="79" customWidth="1"/>
    <col min="1294" max="1294" width="16" style="79" customWidth="1"/>
    <col min="1295" max="1535" width="9" style="79"/>
    <col min="1536" max="1536" width="3.6328125" style="79" customWidth="1"/>
    <col min="1537" max="1537" width="13.36328125" style="79" customWidth="1"/>
    <col min="1538" max="1538" width="45.08984375" style="79" customWidth="1"/>
    <col min="1539" max="1539" width="3.90625" style="79" customWidth="1"/>
    <col min="1540" max="1540" width="7.08984375" style="79" customWidth="1"/>
    <col min="1541" max="1541" width="9.36328125" style="79" customWidth="1"/>
    <col min="1542" max="1542" width="10.54296875" style="79" customWidth="1"/>
    <col min="1543" max="1543" width="15.453125" style="79" customWidth="1"/>
    <col min="1544" max="1544" width="15.54296875" style="79" customWidth="1"/>
    <col min="1545" max="1545" width="14.54296875" style="79" customWidth="1"/>
    <col min="1546" max="1547" width="14" style="79" customWidth="1"/>
    <col min="1548" max="1548" width="14.54296875" style="79" customWidth="1"/>
    <col min="1549" max="1549" width="14.36328125" style="79" customWidth="1"/>
    <col min="1550" max="1550" width="16" style="79" customWidth="1"/>
    <col min="1551" max="1791" width="9" style="79"/>
    <col min="1792" max="1792" width="3.6328125" style="79" customWidth="1"/>
    <col min="1793" max="1793" width="13.36328125" style="79" customWidth="1"/>
    <col min="1794" max="1794" width="45.08984375" style="79" customWidth="1"/>
    <col min="1795" max="1795" width="3.90625" style="79" customWidth="1"/>
    <col min="1796" max="1796" width="7.08984375" style="79" customWidth="1"/>
    <col min="1797" max="1797" width="9.36328125" style="79" customWidth="1"/>
    <col min="1798" max="1798" width="10.54296875" style="79" customWidth="1"/>
    <col min="1799" max="1799" width="15.453125" style="79" customWidth="1"/>
    <col min="1800" max="1800" width="15.54296875" style="79" customWidth="1"/>
    <col min="1801" max="1801" width="14.54296875" style="79" customWidth="1"/>
    <col min="1802" max="1803" width="14" style="79" customWidth="1"/>
    <col min="1804" max="1804" width="14.54296875" style="79" customWidth="1"/>
    <col min="1805" max="1805" width="14.36328125" style="79" customWidth="1"/>
    <col min="1806" max="1806" width="16" style="79" customWidth="1"/>
    <col min="1807" max="2047" width="9" style="79"/>
    <col min="2048" max="2048" width="3.6328125" style="79" customWidth="1"/>
    <col min="2049" max="2049" width="13.36328125" style="79" customWidth="1"/>
    <col min="2050" max="2050" width="45.08984375" style="79" customWidth="1"/>
    <col min="2051" max="2051" width="3.90625" style="79" customWidth="1"/>
    <col min="2052" max="2052" width="7.08984375" style="79" customWidth="1"/>
    <col min="2053" max="2053" width="9.36328125" style="79" customWidth="1"/>
    <col min="2054" max="2054" width="10.54296875" style="79" customWidth="1"/>
    <col min="2055" max="2055" width="15.453125" style="79" customWidth="1"/>
    <col min="2056" max="2056" width="15.54296875" style="79" customWidth="1"/>
    <col min="2057" max="2057" width="14.54296875" style="79" customWidth="1"/>
    <col min="2058" max="2059" width="14" style="79" customWidth="1"/>
    <col min="2060" max="2060" width="14.54296875" style="79" customWidth="1"/>
    <col min="2061" max="2061" width="14.36328125" style="79" customWidth="1"/>
    <col min="2062" max="2062" width="16" style="79" customWidth="1"/>
    <col min="2063" max="2303" width="9" style="79"/>
    <col min="2304" max="2304" width="3.6328125" style="79" customWidth="1"/>
    <col min="2305" max="2305" width="13.36328125" style="79" customWidth="1"/>
    <col min="2306" max="2306" width="45.08984375" style="79" customWidth="1"/>
    <col min="2307" max="2307" width="3.90625" style="79" customWidth="1"/>
    <col min="2308" max="2308" width="7.08984375" style="79" customWidth="1"/>
    <col min="2309" max="2309" width="9.36328125" style="79" customWidth="1"/>
    <col min="2310" max="2310" width="10.54296875" style="79" customWidth="1"/>
    <col min="2311" max="2311" width="15.453125" style="79" customWidth="1"/>
    <col min="2312" max="2312" width="15.54296875" style="79" customWidth="1"/>
    <col min="2313" max="2313" width="14.54296875" style="79" customWidth="1"/>
    <col min="2314" max="2315" width="14" style="79" customWidth="1"/>
    <col min="2316" max="2316" width="14.54296875" style="79" customWidth="1"/>
    <col min="2317" max="2317" width="14.36328125" style="79" customWidth="1"/>
    <col min="2318" max="2318" width="16" style="79" customWidth="1"/>
    <col min="2319" max="2559" width="9" style="79"/>
    <col min="2560" max="2560" width="3.6328125" style="79" customWidth="1"/>
    <col min="2561" max="2561" width="13.36328125" style="79" customWidth="1"/>
    <col min="2562" max="2562" width="45.08984375" style="79" customWidth="1"/>
    <col min="2563" max="2563" width="3.90625" style="79" customWidth="1"/>
    <col min="2564" max="2564" width="7.08984375" style="79" customWidth="1"/>
    <col min="2565" max="2565" width="9.36328125" style="79" customWidth="1"/>
    <col min="2566" max="2566" width="10.54296875" style="79" customWidth="1"/>
    <col min="2567" max="2567" width="15.453125" style="79" customWidth="1"/>
    <col min="2568" max="2568" width="15.54296875" style="79" customWidth="1"/>
    <col min="2569" max="2569" width="14.54296875" style="79" customWidth="1"/>
    <col min="2570" max="2571" width="14" style="79" customWidth="1"/>
    <col min="2572" max="2572" width="14.54296875" style="79" customWidth="1"/>
    <col min="2573" max="2573" width="14.36328125" style="79" customWidth="1"/>
    <col min="2574" max="2574" width="16" style="79" customWidth="1"/>
    <col min="2575" max="2815" width="9" style="79"/>
    <col min="2816" max="2816" width="3.6328125" style="79" customWidth="1"/>
    <col min="2817" max="2817" width="13.36328125" style="79" customWidth="1"/>
    <col min="2818" max="2818" width="45.08984375" style="79" customWidth="1"/>
    <col min="2819" max="2819" width="3.90625" style="79" customWidth="1"/>
    <col min="2820" max="2820" width="7.08984375" style="79" customWidth="1"/>
    <col min="2821" max="2821" width="9.36328125" style="79" customWidth="1"/>
    <col min="2822" max="2822" width="10.54296875" style="79" customWidth="1"/>
    <col min="2823" max="2823" width="15.453125" style="79" customWidth="1"/>
    <col min="2824" max="2824" width="15.54296875" style="79" customWidth="1"/>
    <col min="2825" max="2825" width="14.54296875" style="79" customWidth="1"/>
    <col min="2826" max="2827" width="14" style="79" customWidth="1"/>
    <col min="2828" max="2828" width="14.54296875" style="79" customWidth="1"/>
    <col min="2829" max="2829" width="14.36328125" style="79" customWidth="1"/>
    <col min="2830" max="2830" width="16" style="79" customWidth="1"/>
    <col min="2831" max="3071" width="9" style="79"/>
    <col min="3072" max="3072" width="3.6328125" style="79" customWidth="1"/>
    <col min="3073" max="3073" width="13.36328125" style="79" customWidth="1"/>
    <col min="3074" max="3074" width="45.08984375" style="79" customWidth="1"/>
    <col min="3075" max="3075" width="3.90625" style="79" customWidth="1"/>
    <col min="3076" max="3076" width="7.08984375" style="79" customWidth="1"/>
    <col min="3077" max="3077" width="9.36328125" style="79" customWidth="1"/>
    <col min="3078" max="3078" width="10.54296875" style="79" customWidth="1"/>
    <col min="3079" max="3079" width="15.453125" style="79" customWidth="1"/>
    <col min="3080" max="3080" width="15.54296875" style="79" customWidth="1"/>
    <col min="3081" max="3081" width="14.54296875" style="79" customWidth="1"/>
    <col min="3082" max="3083" width="14" style="79" customWidth="1"/>
    <col min="3084" max="3084" width="14.54296875" style="79" customWidth="1"/>
    <col min="3085" max="3085" width="14.36328125" style="79" customWidth="1"/>
    <col min="3086" max="3086" width="16" style="79" customWidth="1"/>
    <col min="3087" max="3327" width="9" style="79"/>
    <col min="3328" max="3328" width="3.6328125" style="79" customWidth="1"/>
    <col min="3329" max="3329" width="13.36328125" style="79" customWidth="1"/>
    <col min="3330" max="3330" width="45.08984375" style="79" customWidth="1"/>
    <col min="3331" max="3331" width="3.90625" style="79" customWidth="1"/>
    <col min="3332" max="3332" width="7.08984375" style="79" customWidth="1"/>
    <col min="3333" max="3333" width="9.36328125" style="79" customWidth="1"/>
    <col min="3334" max="3334" width="10.54296875" style="79" customWidth="1"/>
    <col min="3335" max="3335" width="15.453125" style="79" customWidth="1"/>
    <col min="3336" max="3336" width="15.54296875" style="79" customWidth="1"/>
    <col min="3337" max="3337" width="14.54296875" style="79" customWidth="1"/>
    <col min="3338" max="3339" width="14" style="79" customWidth="1"/>
    <col min="3340" max="3340" width="14.54296875" style="79" customWidth="1"/>
    <col min="3341" max="3341" width="14.36328125" style="79" customWidth="1"/>
    <col min="3342" max="3342" width="16" style="79" customWidth="1"/>
    <col min="3343" max="3583" width="9" style="79"/>
    <col min="3584" max="3584" width="3.6328125" style="79" customWidth="1"/>
    <col min="3585" max="3585" width="13.36328125" style="79" customWidth="1"/>
    <col min="3586" max="3586" width="45.08984375" style="79" customWidth="1"/>
    <col min="3587" max="3587" width="3.90625" style="79" customWidth="1"/>
    <col min="3588" max="3588" width="7.08984375" style="79" customWidth="1"/>
    <col min="3589" max="3589" width="9.36328125" style="79" customWidth="1"/>
    <col min="3590" max="3590" width="10.54296875" style="79" customWidth="1"/>
    <col min="3591" max="3591" width="15.453125" style="79" customWidth="1"/>
    <col min="3592" max="3592" width="15.54296875" style="79" customWidth="1"/>
    <col min="3593" max="3593" width="14.54296875" style="79" customWidth="1"/>
    <col min="3594" max="3595" width="14" style="79" customWidth="1"/>
    <col min="3596" max="3596" width="14.54296875" style="79" customWidth="1"/>
    <col min="3597" max="3597" width="14.36328125" style="79" customWidth="1"/>
    <col min="3598" max="3598" width="16" style="79" customWidth="1"/>
    <col min="3599" max="3839" width="9" style="79"/>
    <col min="3840" max="3840" width="3.6328125" style="79" customWidth="1"/>
    <col min="3841" max="3841" width="13.36328125" style="79" customWidth="1"/>
    <col min="3842" max="3842" width="45.08984375" style="79" customWidth="1"/>
    <col min="3843" max="3843" width="3.90625" style="79" customWidth="1"/>
    <col min="3844" max="3844" width="7.08984375" style="79" customWidth="1"/>
    <col min="3845" max="3845" width="9.36328125" style="79" customWidth="1"/>
    <col min="3846" max="3846" width="10.54296875" style="79" customWidth="1"/>
    <col min="3847" max="3847" width="15.453125" style="79" customWidth="1"/>
    <col min="3848" max="3848" width="15.54296875" style="79" customWidth="1"/>
    <col min="3849" max="3849" width="14.54296875" style="79" customWidth="1"/>
    <col min="3850" max="3851" width="14" style="79" customWidth="1"/>
    <col min="3852" max="3852" width="14.54296875" style="79" customWidth="1"/>
    <col min="3853" max="3853" width="14.36328125" style="79" customWidth="1"/>
    <col min="3854" max="3854" width="16" style="79" customWidth="1"/>
    <col min="3855" max="4095" width="9" style="79"/>
    <col min="4096" max="4096" width="3.6328125" style="79" customWidth="1"/>
    <col min="4097" max="4097" width="13.36328125" style="79" customWidth="1"/>
    <col min="4098" max="4098" width="45.08984375" style="79" customWidth="1"/>
    <col min="4099" max="4099" width="3.90625" style="79" customWidth="1"/>
    <col min="4100" max="4100" width="7.08984375" style="79" customWidth="1"/>
    <col min="4101" max="4101" width="9.36328125" style="79" customWidth="1"/>
    <col min="4102" max="4102" width="10.54296875" style="79" customWidth="1"/>
    <col min="4103" max="4103" width="15.453125" style="79" customWidth="1"/>
    <col min="4104" max="4104" width="15.54296875" style="79" customWidth="1"/>
    <col min="4105" max="4105" width="14.54296875" style="79" customWidth="1"/>
    <col min="4106" max="4107" width="14" style="79" customWidth="1"/>
    <col min="4108" max="4108" width="14.54296875" style="79" customWidth="1"/>
    <col min="4109" max="4109" width="14.36328125" style="79" customWidth="1"/>
    <col min="4110" max="4110" width="16" style="79" customWidth="1"/>
    <col min="4111" max="4351" width="9" style="79"/>
    <col min="4352" max="4352" width="3.6328125" style="79" customWidth="1"/>
    <col min="4353" max="4353" width="13.36328125" style="79" customWidth="1"/>
    <col min="4354" max="4354" width="45.08984375" style="79" customWidth="1"/>
    <col min="4355" max="4355" width="3.90625" style="79" customWidth="1"/>
    <col min="4356" max="4356" width="7.08984375" style="79" customWidth="1"/>
    <col min="4357" max="4357" width="9.36328125" style="79" customWidth="1"/>
    <col min="4358" max="4358" width="10.54296875" style="79" customWidth="1"/>
    <col min="4359" max="4359" width="15.453125" style="79" customWidth="1"/>
    <col min="4360" max="4360" width="15.54296875" style="79" customWidth="1"/>
    <col min="4361" max="4361" width="14.54296875" style="79" customWidth="1"/>
    <col min="4362" max="4363" width="14" style="79" customWidth="1"/>
    <col min="4364" max="4364" width="14.54296875" style="79" customWidth="1"/>
    <col min="4365" max="4365" width="14.36328125" style="79" customWidth="1"/>
    <col min="4366" max="4366" width="16" style="79" customWidth="1"/>
    <col min="4367" max="4607" width="9" style="79"/>
    <col min="4608" max="4608" width="3.6328125" style="79" customWidth="1"/>
    <col min="4609" max="4609" width="13.36328125" style="79" customWidth="1"/>
    <col min="4610" max="4610" width="45.08984375" style="79" customWidth="1"/>
    <col min="4611" max="4611" width="3.90625" style="79" customWidth="1"/>
    <col min="4612" max="4612" width="7.08984375" style="79" customWidth="1"/>
    <col min="4613" max="4613" width="9.36328125" style="79" customWidth="1"/>
    <col min="4614" max="4614" width="10.54296875" style="79" customWidth="1"/>
    <col min="4615" max="4615" width="15.453125" style="79" customWidth="1"/>
    <col min="4616" max="4616" width="15.54296875" style="79" customWidth="1"/>
    <col min="4617" max="4617" width="14.54296875" style="79" customWidth="1"/>
    <col min="4618" max="4619" width="14" style="79" customWidth="1"/>
    <col min="4620" max="4620" width="14.54296875" style="79" customWidth="1"/>
    <col min="4621" max="4621" width="14.36328125" style="79" customWidth="1"/>
    <col min="4622" max="4622" width="16" style="79" customWidth="1"/>
    <col min="4623" max="4863" width="9" style="79"/>
    <col min="4864" max="4864" width="3.6328125" style="79" customWidth="1"/>
    <col min="4865" max="4865" width="13.36328125" style="79" customWidth="1"/>
    <col min="4866" max="4866" width="45.08984375" style="79" customWidth="1"/>
    <col min="4867" max="4867" width="3.90625" style="79" customWidth="1"/>
    <col min="4868" max="4868" width="7.08984375" style="79" customWidth="1"/>
    <col min="4869" max="4869" width="9.36328125" style="79" customWidth="1"/>
    <col min="4870" max="4870" width="10.54296875" style="79" customWidth="1"/>
    <col min="4871" max="4871" width="15.453125" style="79" customWidth="1"/>
    <col min="4872" max="4872" width="15.54296875" style="79" customWidth="1"/>
    <col min="4873" max="4873" width="14.54296875" style="79" customWidth="1"/>
    <col min="4874" max="4875" width="14" style="79" customWidth="1"/>
    <col min="4876" max="4876" width="14.54296875" style="79" customWidth="1"/>
    <col min="4877" max="4877" width="14.36328125" style="79" customWidth="1"/>
    <col min="4878" max="4878" width="16" style="79" customWidth="1"/>
    <col min="4879" max="5119" width="9" style="79"/>
    <col min="5120" max="5120" width="3.6328125" style="79" customWidth="1"/>
    <col min="5121" max="5121" width="13.36328125" style="79" customWidth="1"/>
    <col min="5122" max="5122" width="45.08984375" style="79" customWidth="1"/>
    <col min="5123" max="5123" width="3.90625" style="79" customWidth="1"/>
    <col min="5124" max="5124" width="7.08984375" style="79" customWidth="1"/>
    <col min="5125" max="5125" width="9.36328125" style="79" customWidth="1"/>
    <col min="5126" max="5126" width="10.54296875" style="79" customWidth="1"/>
    <col min="5127" max="5127" width="15.453125" style="79" customWidth="1"/>
    <col min="5128" max="5128" width="15.54296875" style="79" customWidth="1"/>
    <col min="5129" max="5129" width="14.54296875" style="79" customWidth="1"/>
    <col min="5130" max="5131" width="14" style="79" customWidth="1"/>
    <col min="5132" max="5132" width="14.54296875" style="79" customWidth="1"/>
    <col min="5133" max="5133" width="14.36328125" style="79" customWidth="1"/>
    <col min="5134" max="5134" width="16" style="79" customWidth="1"/>
    <col min="5135" max="5375" width="9" style="79"/>
    <col min="5376" max="5376" width="3.6328125" style="79" customWidth="1"/>
    <col min="5377" max="5377" width="13.36328125" style="79" customWidth="1"/>
    <col min="5378" max="5378" width="45.08984375" style="79" customWidth="1"/>
    <col min="5379" max="5379" width="3.90625" style="79" customWidth="1"/>
    <col min="5380" max="5380" width="7.08984375" style="79" customWidth="1"/>
    <col min="5381" max="5381" width="9.36328125" style="79" customWidth="1"/>
    <col min="5382" max="5382" width="10.54296875" style="79" customWidth="1"/>
    <col min="5383" max="5383" width="15.453125" style="79" customWidth="1"/>
    <col min="5384" max="5384" width="15.54296875" style="79" customWidth="1"/>
    <col min="5385" max="5385" width="14.54296875" style="79" customWidth="1"/>
    <col min="5386" max="5387" width="14" style="79" customWidth="1"/>
    <col min="5388" max="5388" width="14.54296875" style="79" customWidth="1"/>
    <col min="5389" max="5389" width="14.36328125" style="79" customWidth="1"/>
    <col min="5390" max="5390" width="16" style="79" customWidth="1"/>
    <col min="5391" max="5631" width="9" style="79"/>
    <col min="5632" max="5632" width="3.6328125" style="79" customWidth="1"/>
    <col min="5633" max="5633" width="13.36328125" style="79" customWidth="1"/>
    <col min="5634" max="5634" width="45.08984375" style="79" customWidth="1"/>
    <col min="5635" max="5635" width="3.90625" style="79" customWidth="1"/>
    <col min="5636" max="5636" width="7.08984375" style="79" customWidth="1"/>
    <col min="5637" max="5637" width="9.36328125" style="79" customWidth="1"/>
    <col min="5638" max="5638" width="10.54296875" style="79" customWidth="1"/>
    <col min="5639" max="5639" width="15.453125" style="79" customWidth="1"/>
    <col min="5640" max="5640" width="15.54296875" style="79" customWidth="1"/>
    <col min="5641" max="5641" width="14.54296875" style="79" customWidth="1"/>
    <col min="5642" max="5643" width="14" style="79" customWidth="1"/>
    <col min="5644" max="5644" width="14.54296875" style="79" customWidth="1"/>
    <col min="5645" max="5645" width="14.36328125" style="79" customWidth="1"/>
    <col min="5646" max="5646" width="16" style="79" customWidth="1"/>
    <col min="5647" max="5887" width="9" style="79"/>
    <col min="5888" max="5888" width="3.6328125" style="79" customWidth="1"/>
    <col min="5889" max="5889" width="13.36328125" style="79" customWidth="1"/>
    <col min="5890" max="5890" width="45.08984375" style="79" customWidth="1"/>
    <col min="5891" max="5891" width="3.90625" style="79" customWidth="1"/>
    <col min="5892" max="5892" width="7.08984375" style="79" customWidth="1"/>
    <col min="5893" max="5893" width="9.36328125" style="79" customWidth="1"/>
    <col min="5894" max="5894" width="10.54296875" style="79" customWidth="1"/>
    <col min="5895" max="5895" width="15.453125" style="79" customWidth="1"/>
    <col min="5896" max="5896" width="15.54296875" style="79" customWidth="1"/>
    <col min="5897" max="5897" width="14.54296875" style="79" customWidth="1"/>
    <col min="5898" max="5899" width="14" style="79" customWidth="1"/>
    <col min="5900" max="5900" width="14.54296875" style="79" customWidth="1"/>
    <col min="5901" max="5901" width="14.36328125" style="79" customWidth="1"/>
    <col min="5902" max="5902" width="16" style="79" customWidth="1"/>
    <col min="5903" max="6143" width="9" style="79"/>
    <col min="6144" max="6144" width="3.6328125" style="79" customWidth="1"/>
    <col min="6145" max="6145" width="13.36328125" style="79" customWidth="1"/>
    <col min="6146" max="6146" width="45.08984375" style="79" customWidth="1"/>
    <col min="6147" max="6147" width="3.90625" style="79" customWidth="1"/>
    <col min="6148" max="6148" width="7.08984375" style="79" customWidth="1"/>
    <col min="6149" max="6149" width="9.36328125" style="79" customWidth="1"/>
    <col min="6150" max="6150" width="10.54296875" style="79" customWidth="1"/>
    <col min="6151" max="6151" width="15.453125" style="79" customWidth="1"/>
    <col min="6152" max="6152" width="15.54296875" style="79" customWidth="1"/>
    <col min="6153" max="6153" width="14.54296875" style="79" customWidth="1"/>
    <col min="6154" max="6155" width="14" style="79" customWidth="1"/>
    <col min="6156" max="6156" width="14.54296875" style="79" customWidth="1"/>
    <col min="6157" max="6157" width="14.36328125" style="79" customWidth="1"/>
    <col min="6158" max="6158" width="16" style="79" customWidth="1"/>
    <col min="6159" max="6399" width="9" style="79"/>
    <col min="6400" max="6400" width="3.6328125" style="79" customWidth="1"/>
    <col min="6401" max="6401" width="13.36328125" style="79" customWidth="1"/>
    <col min="6402" max="6402" width="45.08984375" style="79" customWidth="1"/>
    <col min="6403" max="6403" width="3.90625" style="79" customWidth="1"/>
    <col min="6404" max="6404" width="7.08984375" style="79" customWidth="1"/>
    <col min="6405" max="6405" width="9.36328125" style="79" customWidth="1"/>
    <col min="6406" max="6406" width="10.54296875" style="79" customWidth="1"/>
    <col min="6407" max="6407" width="15.453125" style="79" customWidth="1"/>
    <col min="6408" max="6408" width="15.54296875" style="79" customWidth="1"/>
    <col min="6409" max="6409" width="14.54296875" style="79" customWidth="1"/>
    <col min="6410" max="6411" width="14" style="79" customWidth="1"/>
    <col min="6412" max="6412" width="14.54296875" style="79" customWidth="1"/>
    <col min="6413" max="6413" width="14.36328125" style="79" customWidth="1"/>
    <col min="6414" max="6414" width="16" style="79" customWidth="1"/>
    <col min="6415" max="6655" width="9" style="79"/>
    <col min="6656" max="6656" width="3.6328125" style="79" customWidth="1"/>
    <col min="6657" max="6657" width="13.36328125" style="79" customWidth="1"/>
    <col min="6658" max="6658" width="45.08984375" style="79" customWidth="1"/>
    <col min="6659" max="6659" width="3.90625" style="79" customWidth="1"/>
    <col min="6660" max="6660" width="7.08984375" style="79" customWidth="1"/>
    <col min="6661" max="6661" width="9.36328125" style="79" customWidth="1"/>
    <col min="6662" max="6662" width="10.54296875" style="79" customWidth="1"/>
    <col min="6663" max="6663" width="15.453125" style="79" customWidth="1"/>
    <col min="6664" max="6664" width="15.54296875" style="79" customWidth="1"/>
    <col min="6665" max="6665" width="14.54296875" style="79" customWidth="1"/>
    <col min="6666" max="6667" width="14" style="79" customWidth="1"/>
    <col min="6668" max="6668" width="14.54296875" style="79" customWidth="1"/>
    <col min="6669" max="6669" width="14.36328125" style="79" customWidth="1"/>
    <col min="6670" max="6670" width="16" style="79" customWidth="1"/>
    <col min="6671" max="6911" width="9" style="79"/>
    <col min="6912" max="6912" width="3.6328125" style="79" customWidth="1"/>
    <col min="6913" max="6913" width="13.36328125" style="79" customWidth="1"/>
    <col min="6914" max="6914" width="45.08984375" style="79" customWidth="1"/>
    <col min="6915" max="6915" width="3.90625" style="79" customWidth="1"/>
    <col min="6916" max="6916" width="7.08984375" style="79" customWidth="1"/>
    <col min="6917" max="6917" width="9.36328125" style="79" customWidth="1"/>
    <col min="6918" max="6918" width="10.54296875" style="79" customWidth="1"/>
    <col min="6919" max="6919" width="15.453125" style="79" customWidth="1"/>
    <col min="6920" max="6920" width="15.54296875" style="79" customWidth="1"/>
    <col min="6921" max="6921" width="14.54296875" style="79" customWidth="1"/>
    <col min="6922" max="6923" width="14" style="79" customWidth="1"/>
    <col min="6924" max="6924" width="14.54296875" style="79" customWidth="1"/>
    <col min="6925" max="6925" width="14.36328125" style="79" customWidth="1"/>
    <col min="6926" max="6926" width="16" style="79" customWidth="1"/>
    <col min="6927" max="7167" width="9" style="79"/>
    <col min="7168" max="7168" width="3.6328125" style="79" customWidth="1"/>
    <col min="7169" max="7169" width="13.36328125" style="79" customWidth="1"/>
    <col min="7170" max="7170" width="45.08984375" style="79" customWidth="1"/>
    <col min="7171" max="7171" width="3.90625" style="79" customWidth="1"/>
    <col min="7172" max="7172" width="7.08984375" style="79" customWidth="1"/>
    <col min="7173" max="7173" width="9.36328125" style="79" customWidth="1"/>
    <col min="7174" max="7174" width="10.54296875" style="79" customWidth="1"/>
    <col min="7175" max="7175" width="15.453125" style="79" customWidth="1"/>
    <col min="7176" max="7176" width="15.54296875" style="79" customWidth="1"/>
    <col min="7177" max="7177" width="14.54296875" style="79" customWidth="1"/>
    <col min="7178" max="7179" width="14" style="79" customWidth="1"/>
    <col min="7180" max="7180" width="14.54296875" style="79" customWidth="1"/>
    <col min="7181" max="7181" width="14.36328125" style="79" customWidth="1"/>
    <col min="7182" max="7182" width="16" style="79" customWidth="1"/>
    <col min="7183" max="7423" width="9" style="79"/>
    <col min="7424" max="7424" width="3.6328125" style="79" customWidth="1"/>
    <col min="7425" max="7425" width="13.36328125" style="79" customWidth="1"/>
    <col min="7426" max="7426" width="45.08984375" style="79" customWidth="1"/>
    <col min="7427" max="7427" width="3.90625" style="79" customWidth="1"/>
    <col min="7428" max="7428" width="7.08984375" style="79" customWidth="1"/>
    <col min="7429" max="7429" width="9.36328125" style="79" customWidth="1"/>
    <col min="7430" max="7430" width="10.54296875" style="79" customWidth="1"/>
    <col min="7431" max="7431" width="15.453125" style="79" customWidth="1"/>
    <col min="7432" max="7432" width="15.54296875" style="79" customWidth="1"/>
    <col min="7433" max="7433" width="14.54296875" style="79" customWidth="1"/>
    <col min="7434" max="7435" width="14" style="79" customWidth="1"/>
    <col min="7436" max="7436" width="14.54296875" style="79" customWidth="1"/>
    <col min="7437" max="7437" width="14.36328125" style="79" customWidth="1"/>
    <col min="7438" max="7438" width="16" style="79" customWidth="1"/>
    <col min="7439" max="7679" width="9" style="79"/>
    <col min="7680" max="7680" width="3.6328125" style="79" customWidth="1"/>
    <col min="7681" max="7681" width="13.36328125" style="79" customWidth="1"/>
    <col min="7682" max="7682" width="45.08984375" style="79" customWidth="1"/>
    <col min="7683" max="7683" width="3.90625" style="79" customWidth="1"/>
    <col min="7684" max="7684" width="7.08984375" style="79" customWidth="1"/>
    <col min="7685" max="7685" width="9.36328125" style="79" customWidth="1"/>
    <col min="7686" max="7686" width="10.54296875" style="79" customWidth="1"/>
    <col min="7687" max="7687" width="15.453125" style="79" customWidth="1"/>
    <col min="7688" max="7688" width="15.54296875" style="79" customWidth="1"/>
    <col min="7689" max="7689" width="14.54296875" style="79" customWidth="1"/>
    <col min="7690" max="7691" width="14" style="79" customWidth="1"/>
    <col min="7692" max="7692" width="14.54296875" style="79" customWidth="1"/>
    <col min="7693" max="7693" width="14.36328125" style="79" customWidth="1"/>
    <col min="7694" max="7694" width="16" style="79" customWidth="1"/>
    <col min="7695" max="7935" width="9" style="79"/>
    <col min="7936" max="7936" width="3.6328125" style="79" customWidth="1"/>
    <col min="7937" max="7937" width="13.36328125" style="79" customWidth="1"/>
    <col min="7938" max="7938" width="45.08984375" style="79" customWidth="1"/>
    <col min="7939" max="7939" width="3.90625" style="79" customWidth="1"/>
    <col min="7940" max="7940" width="7.08984375" style="79" customWidth="1"/>
    <col min="7941" max="7941" width="9.36328125" style="79" customWidth="1"/>
    <col min="7942" max="7942" width="10.54296875" style="79" customWidth="1"/>
    <col min="7943" max="7943" width="15.453125" style="79" customWidth="1"/>
    <col min="7944" max="7944" width="15.54296875" style="79" customWidth="1"/>
    <col min="7945" max="7945" width="14.54296875" style="79" customWidth="1"/>
    <col min="7946" max="7947" width="14" style="79" customWidth="1"/>
    <col min="7948" max="7948" width="14.54296875" style="79" customWidth="1"/>
    <col min="7949" max="7949" width="14.36328125" style="79" customWidth="1"/>
    <col min="7950" max="7950" width="16" style="79" customWidth="1"/>
    <col min="7951" max="8191" width="9" style="79"/>
    <col min="8192" max="8192" width="3.6328125" style="79" customWidth="1"/>
    <col min="8193" max="8193" width="13.36328125" style="79" customWidth="1"/>
    <col min="8194" max="8194" width="45.08984375" style="79" customWidth="1"/>
    <col min="8195" max="8195" width="3.90625" style="79" customWidth="1"/>
    <col min="8196" max="8196" width="7.08984375" style="79" customWidth="1"/>
    <col min="8197" max="8197" width="9.36328125" style="79" customWidth="1"/>
    <col min="8198" max="8198" width="10.54296875" style="79" customWidth="1"/>
    <col min="8199" max="8199" width="15.453125" style="79" customWidth="1"/>
    <col min="8200" max="8200" width="15.54296875" style="79" customWidth="1"/>
    <col min="8201" max="8201" width="14.54296875" style="79" customWidth="1"/>
    <col min="8202" max="8203" width="14" style="79" customWidth="1"/>
    <col min="8204" max="8204" width="14.54296875" style="79" customWidth="1"/>
    <col min="8205" max="8205" width="14.36328125" style="79" customWidth="1"/>
    <col min="8206" max="8206" width="16" style="79" customWidth="1"/>
    <col min="8207" max="8447" width="9" style="79"/>
    <col min="8448" max="8448" width="3.6328125" style="79" customWidth="1"/>
    <col min="8449" max="8449" width="13.36328125" style="79" customWidth="1"/>
    <col min="8450" max="8450" width="45.08984375" style="79" customWidth="1"/>
    <col min="8451" max="8451" width="3.90625" style="79" customWidth="1"/>
    <col min="8452" max="8452" width="7.08984375" style="79" customWidth="1"/>
    <col min="8453" max="8453" width="9.36328125" style="79" customWidth="1"/>
    <col min="8454" max="8454" width="10.54296875" style="79" customWidth="1"/>
    <col min="8455" max="8455" width="15.453125" style="79" customWidth="1"/>
    <col min="8456" max="8456" width="15.54296875" style="79" customWidth="1"/>
    <col min="8457" max="8457" width="14.54296875" style="79" customWidth="1"/>
    <col min="8458" max="8459" width="14" style="79" customWidth="1"/>
    <col min="8460" max="8460" width="14.54296875" style="79" customWidth="1"/>
    <col min="8461" max="8461" width="14.36328125" style="79" customWidth="1"/>
    <col min="8462" max="8462" width="16" style="79" customWidth="1"/>
    <col min="8463" max="8703" width="9" style="79"/>
    <col min="8704" max="8704" width="3.6328125" style="79" customWidth="1"/>
    <col min="8705" max="8705" width="13.36328125" style="79" customWidth="1"/>
    <col min="8706" max="8706" width="45.08984375" style="79" customWidth="1"/>
    <col min="8707" max="8707" width="3.90625" style="79" customWidth="1"/>
    <col min="8708" max="8708" width="7.08984375" style="79" customWidth="1"/>
    <col min="8709" max="8709" width="9.36328125" style="79" customWidth="1"/>
    <col min="8710" max="8710" width="10.54296875" style="79" customWidth="1"/>
    <col min="8711" max="8711" width="15.453125" style="79" customWidth="1"/>
    <col min="8712" max="8712" width="15.54296875" style="79" customWidth="1"/>
    <col min="8713" max="8713" width="14.54296875" style="79" customWidth="1"/>
    <col min="8714" max="8715" width="14" style="79" customWidth="1"/>
    <col min="8716" max="8716" width="14.54296875" style="79" customWidth="1"/>
    <col min="8717" max="8717" width="14.36328125" style="79" customWidth="1"/>
    <col min="8718" max="8718" width="16" style="79" customWidth="1"/>
    <col min="8719" max="8959" width="9" style="79"/>
    <col min="8960" max="8960" width="3.6328125" style="79" customWidth="1"/>
    <col min="8961" max="8961" width="13.36328125" style="79" customWidth="1"/>
    <col min="8962" max="8962" width="45.08984375" style="79" customWidth="1"/>
    <col min="8963" max="8963" width="3.90625" style="79" customWidth="1"/>
    <col min="8964" max="8964" width="7.08984375" style="79" customWidth="1"/>
    <col min="8965" max="8965" width="9.36328125" style="79" customWidth="1"/>
    <col min="8966" max="8966" width="10.54296875" style="79" customWidth="1"/>
    <col min="8967" max="8967" width="15.453125" style="79" customWidth="1"/>
    <col min="8968" max="8968" width="15.54296875" style="79" customWidth="1"/>
    <col min="8969" max="8969" width="14.54296875" style="79" customWidth="1"/>
    <col min="8970" max="8971" width="14" style="79" customWidth="1"/>
    <col min="8972" max="8972" width="14.54296875" style="79" customWidth="1"/>
    <col min="8973" max="8973" width="14.36328125" style="79" customWidth="1"/>
    <col min="8974" max="8974" width="16" style="79" customWidth="1"/>
    <col min="8975" max="9215" width="9" style="79"/>
    <col min="9216" max="9216" width="3.6328125" style="79" customWidth="1"/>
    <col min="9217" max="9217" width="13.36328125" style="79" customWidth="1"/>
    <col min="9218" max="9218" width="45.08984375" style="79" customWidth="1"/>
    <col min="9219" max="9219" width="3.90625" style="79" customWidth="1"/>
    <col min="9220" max="9220" width="7.08984375" style="79" customWidth="1"/>
    <col min="9221" max="9221" width="9.36328125" style="79" customWidth="1"/>
    <col min="9222" max="9222" width="10.54296875" style="79" customWidth="1"/>
    <col min="9223" max="9223" width="15.453125" style="79" customWidth="1"/>
    <col min="9224" max="9224" width="15.54296875" style="79" customWidth="1"/>
    <col min="9225" max="9225" width="14.54296875" style="79" customWidth="1"/>
    <col min="9226" max="9227" width="14" style="79" customWidth="1"/>
    <col min="9228" max="9228" width="14.54296875" style="79" customWidth="1"/>
    <col min="9229" max="9229" width="14.36328125" style="79" customWidth="1"/>
    <col min="9230" max="9230" width="16" style="79" customWidth="1"/>
    <col min="9231" max="9471" width="9" style="79"/>
    <col min="9472" max="9472" width="3.6328125" style="79" customWidth="1"/>
    <col min="9473" max="9473" width="13.36328125" style="79" customWidth="1"/>
    <col min="9474" max="9474" width="45.08984375" style="79" customWidth="1"/>
    <col min="9475" max="9475" width="3.90625" style="79" customWidth="1"/>
    <col min="9476" max="9476" width="7.08984375" style="79" customWidth="1"/>
    <col min="9477" max="9477" width="9.36328125" style="79" customWidth="1"/>
    <col min="9478" max="9478" width="10.54296875" style="79" customWidth="1"/>
    <col min="9479" max="9479" width="15.453125" style="79" customWidth="1"/>
    <col min="9480" max="9480" width="15.54296875" style="79" customWidth="1"/>
    <col min="9481" max="9481" width="14.54296875" style="79" customWidth="1"/>
    <col min="9482" max="9483" width="14" style="79" customWidth="1"/>
    <col min="9484" max="9484" width="14.54296875" style="79" customWidth="1"/>
    <col min="9485" max="9485" width="14.36328125" style="79" customWidth="1"/>
    <col min="9486" max="9486" width="16" style="79" customWidth="1"/>
    <col min="9487" max="9727" width="9" style="79"/>
    <col min="9728" max="9728" width="3.6328125" style="79" customWidth="1"/>
    <col min="9729" max="9729" width="13.36328125" style="79" customWidth="1"/>
    <col min="9730" max="9730" width="45.08984375" style="79" customWidth="1"/>
    <col min="9731" max="9731" width="3.90625" style="79" customWidth="1"/>
    <col min="9732" max="9732" width="7.08984375" style="79" customWidth="1"/>
    <col min="9733" max="9733" width="9.36328125" style="79" customWidth="1"/>
    <col min="9734" max="9734" width="10.54296875" style="79" customWidth="1"/>
    <col min="9735" max="9735" width="15.453125" style="79" customWidth="1"/>
    <col min="9736" max="9736" width="15.54296875" style="79" customWidth="1"/>
    <col min="9737" max="9737" width="14.54296875" style="79" customWidth="1"/>
    <col min="9738" max="9739" width="14" style="79" customWidth="1"/>
    <col min="9740" max="9740" width="14.54296875" style="79" customWidth="1"/>
    <col min="9741" max="9741" width="14.36328125" style="79" customWidth="1"/>
    <col min="9742" max="9742" width="16" style="79" customWidth="1"/>
    <col min="9743" max="9983" width="9" style="79"/>
    <col min="9984" max="9984" width="3.6328125" style="79" customWidth="1"/>
    <col min="9985" max="9985" width="13.36328125" style="79" customWidth="1"/>
    <col min="9986" max="9986" width="45.08984375" style="79" customWidth="1"/>
    <col min="9987" max="9987" width="3.90625" style="79" customWidth="1"/>
    <col min="9988" max="9988" width="7.08984375" style="79" customWidth="1"/>
    <col min="9989" max="9989" width="9.36328125" style="79" customWidth="1"/>
    <col min="9990" max="9990" width="10.54296875" style="79" customWidth="1"/>
    <col min="9991" max="9991" width="15.453125" style="79" customWidth="1"/>
    <col min="9992" max="9992" width="15.54296875" style="79" customWidth="1"/>
    <col min="9993" max="9993" width="14.54296875" style="79" customWidth="1"/>
    <col min="9994" max="9995" width="14" style="79" customWidth="1"/>
    <col min="9996" max="9996" width="14.54296875" style="79" customWidth="1"/>
    <col min="9997" max="9997" width="14.36328125" style="79" customWidth="1"/>
    <col min="9998" max="9998" width="16" style="79" customWidth="1"/>
    <col min="9999" max="10239" width="9" style="79"/>
    <col min="10240" max="10240" width="3.6328125" style="79" customWidth="1"/>
    <col min="10241" max="10241" width="13.36328125" style="79" customWidth="1"/>
    <col min="10242" max="10242" width="45.08984375" style="79" customWidth="1"/>
    <col min="10243" max="10243" width="3.90625" style="79" customWidth="1"/>
    <col min="10244" max="10244" width="7.08984375" style="79" customWidth="1"/>
    <col min="10245" max="10245" width="9.36328125" style="79" customWidth="1"/>
    <col min="10246" max="10246" width="10.54296875" style="79" customWidth="1"/>
    <col min="10247" max="10247" width="15.453125" style="79" customWidth="1"/>
    <col min="10248" max="10248" width="15.54296875" style="79" customWidth="1"/>
    <col min="10249" max="10249" width="14.54296875" style="79" customWidth="1"/>
    <col min="10250" max="10251" width="14" style="79" customWidth="1"/>
    <col min="10252" max="10252" width="14.54296875" style="79" customWidth="1"/>
    <col min="10253" max="10253" width="14.36328125" style="79" customWidth="1"/>
    <col min="10254" max="10254" width="16" style="79" customWidth="1"/>
    <col min="10255" max="10495" width="9" style="79"/>
    <col min="10496" max="10496" width="3.6328125" style="79" customWidth="1"/>
    <col min="10497" max="10497" width="13.36328125" style="79" customWidth="1"/>
    <col min="10498" max="10498" width="45.08984375" style="79" customWidth="1"/>
    <col min="10499" max="10499" width="3.90625" style="79" customWidth="1"/>
    <col min="10500" max="10500" width="7.08984375" style="79" customWidth="1"/>
    <col min="10501" max="10501" width="9.36328125" style="79" customWidth="1"/>
    <col min="10502" max="10502" width="10.54296875" style="79" customWidth="1"/>
    <col min="10503" max="10503" width="15.453125" style="79" customWidth="1"/>
    <col min="10504" max="10504" width="15.54296875" style="79" customWidth="1"/>
    <col min="10505" max="10505" width="14.54296875" style="79" customWidth="1"/>
    <col min="10506" max="10507" width="14" style="79" customWidth="1"/>
    <col min="10508" max="10508" width="14.54296875" style="79" customWidth="1"/>
    <col min="10509" max="10509" width="14.36328125" style="79" customWidth="1"/>
    <col min="10510" max="10510" width="16" style="79" customWidth="1"/>
    <col min="10511" max="10751" width="9" style="79"/>
    <col min="10752" max="10752" width="3.6328125" style="79" customWidth="1"/>
    <col min="10753" max="10753" width="13.36328125" style="79" customWidth="1"/>
    <col min="10754" max="10754" width="45.08984375" style="79" customWidth="1"/>
    <col min="10755" max="10755" width="3.90625" style="79" customWidth="1"/>
    <col min="10756" max="10756" width="7.08984375" style="79" customWidth="1"/>
    <col min="10757" max="10757" width="9.36328125" style="79" customWidth="1"/>
    <col min="10758" max="10758" width="10.54296875" style="79" customWidth="1"/>
    <col min="10759" max="10759" width="15.453125" style="79" customWidth="1"/>
    <col min="10760" max="10760" width="15.54296875" style="79" customWidth="1"/>
    <col min="10761" max="10761" width="14.54296875" style="79" customWidth="1"/>
    <col min="10762" max="10763" width="14" style="79" customWidth="1"/>
    <col min="10764" max="10764" width="14.54296875" style="79" customWidth="1"/>
    <col min="10765" max="10765" width="14.36328125" style="79" customWidth="1"/>
    <col min="10766" max="10766" width="16" style="79" customWidth="1"/>
    <col min="10767" max="11007" width="9" style="79"/>
    <col min="11008" max="11008" width="3.6328125" style="79" customWidth="1"/>
    <col min="11009" max="11009" width="13.36328125" style="79" customWidth="1"/>
    <col min="11010" max="11010" width="45.08984375" style="79" customWidth="1"/>
    <col min="11011" max="11011" width="3.90625" style="79" customWidth="1"/>
    <col min="11012" max="11012" width="7.08984375" style="79" customWidth="1"/>
    <col min="11013" max="11013" width="9.36328125" style="79" customWidth="1"/>
    <col min="11014" max="11014" width="10.54296875" style="79" customWidth="1"/>
    <col min="11015" max="11015" width="15.453125" style="79" customWidth="1"/>
    <col min="11016" max="11016" width="15.54296875" style="79" customWidth="1"/>
    <col min="11017" max="11017" width="14.54296875" style="79" customWidth="1"/>
    <col min="11018" max="11019" width="14" style="79" customWidth="1"/>
    <col min="11020" max="11020" width="14.54296875" style="79" customWidth="1"/>
    <col min="11021" max="11021" width="14.36328125" style="79" customWidth="1"/>
    <col min="11022" max="11022" width="16" style="79" customWidth="1"/>
    <col min="11023" max="11263" width="9" style="79"/>
    <col min="11264" max="11264" width="3.6328125" style="79" customWidth="1"/>
    <col min="11265" max="11265" width="13.36328125" style="79" customWidth="1"/>
    <col min="11266" max="11266" width="45.08984375" style="79" customWidth="1"/>
    <col min="11267" max="11267" width="3.90625" style="79" customWidth="1"/>
    <col min="11268" max="11268" width="7.08984375" style="79" customWidth="1"/>
    <col min="11269" max="11269" width="9.36328125" style="79" customWidth="1"/>
    <col min="11270" max="11270" width="10.54296875" style="79" customWidth="1"/>
    <col min="11271" max="11271" width="15.453125" style="79" customWidth="1"/>
    <col min="11272" max="11272" width="15.54296875" style="79" customWidth="1"/>
    <col min="11273" max="11273" width="14.54296875" style="79" customWidth="1"/>
    <col min="11274" max="11275" width="14" style="79" customWidth="1"/>
    <col min="11276" max="11276" width="14.54296875" style="79" customWidth="1"/>
    <col min="11277" max="11277" width="14.36328125" style="79" customWidth="1"/>
    <col min="11278" max="11278" width="16" style="79" customWidth="1"/>
    <col min="11279" max="11519" width="9" style="79"/>
    <col min="11520" max="11520" width="3.6328125" style="79" customWidth="1"/>
    <col min="11521" max="11521" width="13.36328125" style="79" customWidth="1"/>
    <col min="11522" max="11522" width="45.08984375" style="79" customWidth="1"/>
    <col min="11523" max="11523" width="3.90625" style="79" customWidth="1"/>
    <col min="11524" max="11524" width="7.08984375" style="79" customWidth="1"/>
    <col min="11525" max="11525" width="9.36328125" style="79" customWidth="1"/>
    <col min="11526" max="11526" width="10.54296875" style="79" customWidth="1"/>
    <col min="11527" max="11527" width="15.453125" style="79" customWidth="1"/>
    <col min="11528" max="11528" width="15.54296875" style="79" customWidth="1"/>
    <col min="11529" max="11529" width="14.54296875" style="79" customWidth="1"/>
    <col min="11530" max="11531" width="14" style="79" customWidth="1"/>
    <col min="11532" max="11532" width="14.54296875" style="79" customWidth="1"/>
    <col min="11533" max="11533" width="14.36328125" style="79" customWidth="1"/>
    <col min="11534" max="11534" width="16" style="79" customWidth="1"/>
    <col min="11535" max="11775" width="9" style="79"/>
    <col min="11776" max="11776" width="3.6328125" style="79" customWidth="1"/>
    <col min="11777" max="11777" width="13.36328125" style="79" customWidth="1"/>
    <col min="11778" max="11778" width="45.08984375" style="79" customWidth="1"/>
    <col min="11779" max="11779" width="3.90625" style="79" customWidth="1"/>
    <col min="11780" max="11780" width="7.08984375" style="79" customWidth="1"/>
    <col min="11781" max="11781" width="9.36328125" style="79" customWidth="1"/>
    <col min="11782" max="11782" width="10.54296875" style="79" customWidth="1"/>
    <col min="11783" max="11783" width="15.453125" style="79" customWidth="1"/>
    <col min="11784" max="11784" width="15.54296875" style="79" customWidth="1"/>
    <col min="11785" max="11785" width="14.54296875" style="79" customWidth="1"/>
    <col min="11786" max="11787" width="14" style="79" customWidth="1"/>
    <col min="11788" max="11788" width="14.54296875" style="79" customWidth="1"/>
    <col min="11789" max="11789" width="14.36328125" style="79" customWidth="1"/>
    <col min="11790" max="11790" width="16" style="79" customWidth="1"/>
    <col min="11791" max="12031" width="9" style="79"/>
    <col min="12032" max="12032" width="3.6328125" style="79" customWidth="1"/>
    <col min="12033" max="12033" width="13.36328125" style="79" customWidth="1"/>
    <col min="12034" max="12034" width="45.08984375" style="79" customWidth="1"/>
    <col min="12035" max="12035" width="3.90625" style="79" customWidth="1"/>
    <col min="12036" max="12036" width="7.08984375" style="79" customWidth="1"/>
    <col min="12037" max="12037" width="9.36328125" style="79" customWidth="1"/>
    <col min="12038" max="12038" width="10.54296875" style="79" customWidth="1"/>
    <col min="12039" max="12039" width="15.453125" style="79" customWidth="1"/>
    <col min="12040" max="12040" width="15.54296875" style="79" customWidth="1"/>
    <col min="12041" max="12041" width="14.54296875" style="79" customWidth="1"/>
    <col min="12042" max="12043" width="14" style="79" customWidth="1"/>
    <col min="12044" max="12044" width="14.54296875" style="79" customWidth="1"/>
    <col min="12045" max="12045" width="14.36328125" style="79" customWidth="1"/>
    <col min="12046" max="12046" width="16" style="79" customWidth="1"/>
    <col min="12047" max="12287" width="9" style="79"/>
    <col min="12288" max="12288" width="3.6328125" style="79" customWidth="1"/>
    <col min="12289" max="12289" width="13.36328125" style="79" customWidth="1"/>
    <col min="12290" max="12290" width="45.08984375" style="79" customWidth="1"/>
    <col min="12291" max="12291" width="3.90625" style="79" customWidth="1"/>
    <col min="12292" max="12292" width="7.08984375" style="79" customWidth="1"/>
    <col min="12293" max="12293" width="9.36328125" style="79" customWidth="1"/>
    <col min="12294" max="12294" width="10.54296875" style="79" customWidth="1"/>
    <col min="12295" max="12295" width="15.453125" style="79" customWidth="1"/>
    <col min="12296" max="12296" width="15.54296875" style="79" customWidth="1"/>
    <col min="12297" max="12297" width="14.54296875" style="79" customWidth="1"/>
    <col min="12298" max="12299" width="14" style="79" customWidth="1"/>
    <col min="12300" max="12300" width="14.54296875" style="79" customWidth="1"/>
    <col min="12301" max="12301" width="14.36328125" style="79" customWidth="1"/>
    <col min="12302" max="12302" width="16" style="79" customWidth="1"/>
    <col min="12303" max="12543" width="9" style="79"/>
    <col min="12544" max="12544" width="3.6328125" style="79" customWidth="1"/>
    <col min="12545" max="12545" width="13.36328125" style="79" customWidth="1"/>
    <col min="12546" max="12546" width="45.08984375" style="79" customWidth="1"/>
    <col min="12547" max="12547" width="3.90625" style="79" customWidth="1"/>
    <col min="12548" max="12548" width="7.08984375" style="79" customWidth="1"/>
    <col min="12549" max="12549" width="9.36328125" style="79" customWidth="1"/>
    <col min="12550" max="12550" width="10.54296875" style="79" customWidth="1"/>
    <col min="12551" max="12551" width="15.453125" style="79" customWidth="1"/>
    <col min="12552" max="12552" width="15.54296875" style="79" customWidth="1"/>
    <col min="12553" max="12553" width="14.54296875" style="79" customWidth="1"/>
    <col min="12554" max="12555" width="14" style="79" customWidth="1"/>
    <col min="12556" max="12556" width="14.54296875" style="79" customWidth="1"/>
    <col min="12557" max="12557" width="14.36328125" style="79" customWidth="1"/>
    <col min="12558" max="12558" width="16" style="79" customWidth="1"/>
    <col min="12559" max="12799" width="9" style="79"/>
    <col min="12800" max="12800" width="3.6328125" style="79" customWidth="1"/>
    <col min="12801" max="12801" width="13.36328125" style="79" customWidth="1"/>
    <col min="12802" max="12802" width="45.08984375" style="79" customWidth="1"/>
    <col min="12803" max="12803" width="3.90625" style="79" customWidth="1"/>
    <col min="12804" max="12804" width="7.08984375" style="79" customWidth="1"/>
    <col min="12805" max="12805" width="9.36328125" style="79" customWidth="1"/>
    <col min="12806" max="12806" width="10.54296875" style="79" customWidth="1"/>
    <col min="12807" max="12807" width="15.453125" style="79" customWidth="1"/>
    <col min="12808" max="12808" width="15.54296875" style="79" customWidth="1"/>
    <col min="12809" max="12809" width="14.54296875" style="79" customWidth="1"/>
    <col min="12810" max="12811" width="14" style="79" customWidth="1"/>
    <col min="12812" max="12812" width="14.54296875" style="79" customWidth="1"/>
    <col min="12813" max="12813" width="14.36328125" style="79" customWidth="1"/>
    <col min="12814" max="12814" width="16" style="79" customWidth="1"/>
    <col min="12815" max="13055" width="9" style="79"/>
    <col min="13056" max="13056" width="3.6328125" style="79" customWidth="1"/>
    <col min="13057" max="13057" width="13.36328125" style="79" customWidth="1"/>
    <col min="13058" max="13058" width="45.08984375" style="79" customWidth="1"/>
    <col min="13059" max="13059" width="3.90625" style="79" customWidth="1"/>
    <col min="13060" max="13060" width="7.08984375" style="79" customWidth="1"/>
    <col min="13061" max="13061" width="9.36328125" style="79" customWidth="1"/>
    <col min="13062" max="13062" width="10.54296875" style="79" customWidth="1"/>
    <col min="13063" max="13063" width="15.453125" style="79" customWidth="1"/>
    <col min="13064" max="13064" width="15.54296875" style="79" customWidth="1"/>
    <col min="13065" max="13065" width="14.54296875" style="79" customWidth="1"/>
    <col min="13066" max="13067" width="14" style="79" customWidth="1"/>
    <col min="13068" max="13068" width="14.54296875" style="79" customWidth="1"/>
    <col min="13069" max="13069" width="14.36328125" style="79" customWidth="1"/>
    <col min="13070" max="13070" width="16" style="79" customWidth="1"/>
    <col min="13071" max="13311" width="9" style="79"/>
    <col min="13312" max="13312" width="3.6328125" style="79" customWidth="1"/>
    <col min="13313" max="13313" width="13.36328125" style="79" customWidth="1"/>
    <col min="13314" max="13314" width="45.08984375" style="79" customWidth="1"/>
    <col min="13315" max="13315" width="3.90625" style="79" customWidth="1"/>
    <col min="13316" max="13316" width="7.08984375" style="79" customWidth="1"/>
    <col min="13317" max="13317" width="9.36328125" style="79" customWidth="1"/>
    <col min="13318" max="13318" width="10.54296875" style="79" customWidth="1"/>
    <col min="13319" max="13319" width="15.453125" style="79" customWidth="1"/>
    <col min="13320" max="13320" width="15.54296875" style="79" customWidth="1"/>
    <col min="13321" max="13321" width="14.54296875" style="79" customWidth="1"/>
    <col min="13322" max="13323" width="14" style="79" customWidth="1"/>
    <col min="13324" max="13324" width="14.54296875" style="79" customWidth="1"/>
    <col min="13325" max="13325" width="14.36328125" style="79" customWidth="1"/>
    <col min="13326" max="13326" width="16" style="79" customWidth="1"/>
    <col min="13327" max="13567" width="9" style="79"/>
    <col min="13568" max="13568" width="3.6328125" style="79" customWidth="1"/>
    <col min="13569" max="13569" width="13.36328125" style="79" customWidth="1"/>
    <col min="13570" max="13570" width="45.08984375" style="79" customWidth="1"/>
    <col min="13571" max="13571" width="3.90625" style="79" customWidth="1"/>
    <col min="13572" max="13572" width="7.08984375" style="79" customWidth="1"/>
    <col min="13573" max="13573" width="9.36328125" style="79" customWidth="1"/>
    <col min="13574" max="13574" width="10.54296875" style="79" customWidth="1"/>
    <col min="13575" max="13575" width="15.453125" style="79" customWidth="1"/>
    <col min="13576" max="13576" width="15.54296875" style="79" customWidth="1"/>
    <col min="13577" max="13577" width="14.54296875" style="79" customWidth="1"/>
    <col min="13578" max="13579" width="14" style="79" customWidth="1"/>
    <col min="13580" max="13580" width="14.54296875" style="79" customWidth="1"/>
    <col min="13581" max="13581" width="14.36328125" style="79" customWidth="1"/>
    <col min="13582" max="13582" width="16" style="79" customWidth="1"/>
    <col min="13583" max="13823" width="9" style="79"/>
    <col min="13824" max="13824" width="3.6328125" style="79" customWidth="1"/>
    <col min="13825" max="13825" width="13.36328125" style="79" customWidth="1"/>
    <col min="13826" max="13826" width="45.08984375" style="79" customWidth="1"/>
    <col min="13827" max="13827" width="3.90625" style="79" customWidth="1"/>
    <col min="13828" max="13828" width="7.08984375" style="79" customWidth="1"/>
    <col min="13829" max="13829" width="9.36328125" style="79" customWidth="1"/>
    <col min="13830" max="13830" width="10.54296875" style="79" customWidth="1"/>
    <col min="13831" max="13831" width="15.453125" style="79" customWidth="1"/>
    <col min="13832" max="13832" width="15.54296875" style="79" customWidth="1"/>
    <col min="13833" max="13833" width="14.54296875" style="79" customWidth="1"/>
    <col min="13834" max="13835" width="14" style="79" customWidth="1"/>
    <col min="13836" max="13836" width="14.54296875" style="79" customWidth="1"/>
    <col min="13837" max="13837" width="14.36328125" style="79" customWidth="1"/>
    <col min="13838" max="13838" width="16" style="79" customWidth="1"/>
    <col min="13839" max="14079" width="9" style="79"/>
    <col min="14080" max="14080" width="3.6328125" style="79" customWidth="1"/>
    <col min="14081" max="14081" width="13.36328125" style="79" customWidth="1"/>
    <col min="14082" max="14082" width="45.08984375" style="79" customWidth="1"/>
    <col min="14083" max="14083" width="3.90625" style="79" customWidth="1"/>
    <col min="14084" max="14084" width="7.08984375" style="79" customWidth="1"/>
    <col min="14085" max="14085" width="9.36328125" style="79" customWidth="1"/>
    <col min="14086" max="14086" width="10.54296875" style="79" customWidth="1"/>
    <col min="14087" max="14087" width="15.453125" style="79" customWidth="1"/>
    <col min="14088" max="14088" width="15.54296875" style="79" customWidth="1"/>
    <col min="14089" max="14089" width="14.54296875" style="79" customWidth="1"/>
    <col min="14090" max="14091" width="14" style="79" customWidth="1"/>
    <col min="14092" max="14092" width="14.54296875" style="79" customWidth="1"/>
    <col min="14093" max="14093" width="14.36328125" style="79" customWidth="1"/>
    <col min="14094" max="14094" width="16" style="79" customWidth="1"/>
    <col min="14095" max="14335" width="9" style="79"/>
    <col min="14336" max="14336" width="3.6328125" style="79" customWidth="1"/>
    <col min="14337" max="14337" width="13.36328125" style="79" customWidth="1"/>
    <col min="14338" max="14338" width="45.08984375" style="79" customWidth="1"/>
    <col min="14339" max="14339" width="3.90625" style="79" customWidth="1"/>
    <col min="14340" max="14340" width="7.08984375" style="79" customWidth="1"/>
    <col min="14341" max="14341" width="9.36328125" style="79" customWidth="1"/>
    <col min="14342" max="14342" width="10.54296875" style="79" customWidth="1"/>
    <col min="14343" max="14343" width="15.453125" style="79" customWidth="1"/>
    <col min="14344" max="14344" width="15.54296875" style="79" customWidth="1"/>
    <col min="14345" max="14345" width="14.54296875" style="79" customWidth="1"/>
    <col min="14346" max="14347" width="14" style="79" customWidth="1"/>
    <col min="14348" max="14348" width="14.54296875" style="79" customWidth="1"/>
    <col min="14349" max="14349" width="14.36328125" style="79" customWidth="1"/>
    <col min="14350" max="14350" width="16" style="79" customWidth="1"/>
    <col min="14351" max="14591" width="9" style="79"/>
    <col min="14592" max="14592" width="3.6328125" style="79" customWidth="1"/>
    <col min="14593" max="14593" width="13.36328125" style="79" customWidth="1"/>
    <col min="14594" max="14594" width="45.08984375" style="79" customWidth="1"/>
    <col min="14595" max="14595" width="3.90625" style="79" customWidth="1"/>
    <col min="14596" max="14596" width="7.08984375" style="79" customWidth="1"/>
    <col min="14597" max="14597" width="9.36328125" style="79" customWidth="1"/>
    <col min="14598" max="14598" width="10.54296875" style="79" customWidth="1"/>
    <col min="14599" max="14599" width="15.453125" style="79" customWidth="1"/>
    <col min="14600" max="14600" width="15.54296875" style="79" customWidth="1"/>
    <col min="14601" max="14601" width="14.54296875" style="79" customWidth="1"/>
    <col min="14602" max="14603" width="14" style="79" customWidth="1"/>
    <col min="14604" max="14604" width="14.54296875" style="79" customWidth="1"/>
    <col min="14605" max="14605" width="14.36328125" style="79" customWidth="1"/>
    <col min="14606" max="14606" width="16" style="79" customWidth="1"/>
    <col min="14607" max="14847" width="9" style="79"/>
    <col min="14848" max="14848" width="3.6328125" style="79" customWidth="1"/>
    <col min="14849" max="14849" width="13.36328125" style="79" customWidth="1"/>
    <col min="14850" max="14850" width="45.08984375" style="79" customWidth="1"/>
    <col min="14851" max="14851" width="3.90625" style="79" customWidth="1"/>
    <col min="14852" max="14852" width="7.08984375" style="79" customWidth="1"/>
    <col min="14853" max="14853" width="9.36328125" style="79" customWidth="1"/>
    <col min="14854" max="14854" width="10.54296875" style="79" customWidth="1"/>
    <col min="14855" max="14855" width="15.453125" style="79" customWidth="1"/>
    <col min="14856" max="14856" width="15.54296875" style="79" customWidth="1"/>
    <col min="14857" max="14857" width="14.54296875" style="79" customWidth="1"/>
    <col min="14858" max="14859" width="14" style="79" customWidth="1"/>
    <col min="14860" max="14860" width="14.54296875" style="79" customWidth="1"/>
    <col min="14861" max="14861" width="14.36328125" style="79" customWidth="1"/>
    <col min="14862" max="14862" width="16" style="79" customWidth="1"/>
    <col min="14863" max="15103" width="9" style="79"/>
    <col min="15104" max="15104" width="3.6328125" style="79" customWidth="1"/>
    <col min="15105" max="15105" width="13.36328125" style="79" customWidth="1"/>
    <col min="15106" max="15106" width="45.08984375" style="79" customWidth="1"/>
    <col min="15107" max="15107" width="3.90625" style="79" customWidth="1"/>
    <col min="15108" max="15108" width="7.08984375" style="79" customWidth="1"/>
    <col min="15109" max="15109" width="9.36328125" style="79" customWidth="1"/>
    <col min="15110" max="15110" width="10.54296875" style="79" customWidth="1"/>
    <col min="15111" max="15111" width="15.453125" style="79" customWidth="1"/>
    <col min="15112" max="15112" width="15.54296875" style="79" customWidth="1"/>
    <col min="15113" max="15113" width="14.54296875" style="79" customWidth="1"/>
    <col min="15114" max="15115" width="14" style="79" customWidth="1"/>
    <col min="15116" max="15116" width="14.54296875" style="79" customWidth="1"/>
    <col min="15117" max="15117" width="14.36328125" style="79" customWidth="1"/>
    <col min="15118" max="15118" width="16" style="79" customWidth="1"/>
    <col min="15119" max="15359" width="9" style="79"/>
    <col min="15360" max="15360" width="3.6328125" style="79" customWidth="1"/>
    <col min="15361" max="15361" width="13.36328125" style="79" customWidth="1"/>
    <col min="15362" max="15362" width="45.08984375" style="79" customWidth="1"/>
    <col min="15363" max="15363" width="3.90625" style="79" customWidth="1"/>
    <col min="15364" max="15364" width="7.08984375" style="79" customWidth="1"/>
    <col min="15365" max="15365" width="9.36328125" style="79" customWidth="1"/>
    <col min="15366" max="15366" width="10.54296875" style="79" customWidth="1"/>
    <col min="15367" max="15367" width="15.453125" style="79" customWidth="1"/>
    <col min="15368" max="15368" width="15.54296875" style="79" customWidth="1"/>
    <col min="15369" max="15369" width="14.54296875" style="79" customWidth="1"/>
    <col min="15370" max="15371" width="14" style="79" customWidth="1"/>
    <col min="15372" max="15372" width="14.54296875" style="79" customWidth="1"/>
    <col min="15373" max="15373" width="14.36328125" style="79" customWidth="1"/>
    <col min="15374" max="15374" width="16" style="79" customWidth="1"/>
    <col min="15375" max="15615" width="9" style="79"/>
    <col min="15616" max="15616" width="3.6328125" style="79" customWidth="1"/>
    <col min="15617" max="15617" width="13.36328125" style="79" customWidth="1"/>
    <col min="15618" max="15618" width="45.08984375" style="79" customWidth="1"/>
    <col min="15619" max="15619" width="3.90625" style="79" customWidth="1"/>
    <col min="15620" max="15620" width="7.08984375" style="79" customWidth="1"/>
    <col min="15621" max="15621" width="9.36328125" style="79" customWidth="1"/>
    <col min="15622" max="15622" width="10.54296875" style="79" customWidth="1"/>
    <col min="15623" max="15623" width="15.453125" style="79" customWidth="1"/>
    <col min="15624" max="15624" width="15.54296875" style="79" customWidth="1"/>
    <col min="15625" max="15625" width="14.54296875" style="79" customWidth="1"/>
    <col min="15626" max="15627" width="14" style="79" customWidth="1"/>
    <col min="15628" max="15628" width="14.54296875" style="79" customWidth="1"/>
    <col min="15629" max="15629" width="14.36328125" style="79" customWidth="1"/>
    <col min="15630" max="15630" width="16" style="79" customWidth="1"/>
    <col min="15631" max="15871" width="9" style="79"/>
    <col min="15872" max="15872" width="3.6328125" style="79" customWidth="1"/>
    <col min="15873" max="15873" width="13.36328125" style="79" customWidth="1"/>
    <col min="15874" max="15874" width="45.08984375" style="79" customWidth="1"/>
    <col min="15875" max="15875" width="3.90625" style="79" customWidth="1"/>
    <col min="15876" max="15876" width="7.08984375" style="79" customWidth="1"/>
    <col min="15877" max="15877" width="9.36328125" style="79" customWidth="1"/>
    <col min="15878" max="15878" width="10.54296875" style="79" customWidth="1"/>
    <col min="15879" max="15879" width="15.453125" style="79" customWidth="1"/>
    <col min="15880" max="15880" width="15.54296875" style="79" customWidth="1"/>
    <col min="15881" max="15881" width="14.54296875" style="79" customWidth="1"/>
    <col min="15882" max="15883" width="14" style="79" customWidth="1"/>
    <col min="15884" max="15884" width="14.54296875" style="79" customWidth="1"/>
    <col min="15885" max="15885" width="14.36328125" style="79" customWidth="1"/>
    <col min="15886" max="15886" width="16" style="79" customWidth="1"/>
    <col min="15887" max="16127" width="9" style="79"/>
    <col min="16128" max="16128" width="3.6328125" style="79" customWidth="1"/>
    <col min="16129" max="16129" width="13.36328125" style="79" customWidth="1"/>
    <col min="16130" max="16130" width="45.08984375" style="79" customWidth="1"/>
    <col min="16131" max="16131" width="3.90625" style="79" customWidth="1"/>
    <col min="16132" max="16132" width="7.08984375" style="79" customWidth="1"/>
    <col min="16133" max="16133" width="9.36328125" style="79" customWidth="1"/>
    <col min="16134" max="16134" width="10.54296875" style="79" customWidth="1"/>
    <col min="16135" max="16135" width="15.453125" style="79" customWidth="1"/>
    <col min="16136" max="16136" width="15.54296875" style="79" customWidth="1"/>
    <col min="16137" max="16137" width="14.54296875" style="79" customWidth="1"/>
    <col min="16138" max="16139" width="14" style="79" customWidth="1"/>
    <col min="16140" max="16140" width="14.54296875" style="79" customWidth="1"/>
    <col min="16141" max="16141" width="14.36328125" style="79" customWidth="1"/>
    <col min="16142" max="16142" width="16" style="79" customWidth="1"/>
    <col min="16143" max="16384" width="9" style="79"/>
  </cols>
  <sheetData>
    <row r="1" spans="1:29" ht="18" x14ac:dyDescent="0.35">
      <c r="A1" s="253" t="s">
        <v>0</v>
      </c>
      <c r="B1" s="253"/>
      <c r="C1" s="254"/>
      <c r="D1" s="253"/>
      <c r="E1" s="253"/>
      <c r="F1" s="253"/>
      <c r="G1" s="253"/>
      <c r="H1" s="253"/>
      <c r="I1" s="253"/>
      <c r="J1" s="253"/>
      <c r="K1" s="253"/>
      <c r="L1" s="253"/>
      <c r="M1" s="253"/>
      <c r="N1" s="253"/>
      <c r="O1" s="253"/>
      <c r="P1" s="253"/>
      <c r="R1" s="117"/>
      <c r="S1" s="117"/>
    </row>
    <row r="2" spans="1:29" x14ac:dyDescent="0.25">
      <c r="A2" s="118" t="s">
        <v>1</v>
      </c>
      <c r="B2" s="119"/>
      <c r="C2" s="7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R2" s="119"/>
      <c r="S2" s="119"/>
    </row>
    <row r="3" spans="1:29" x14ac:dyDescent="0.25">
      <c r="A3" s="118" t="s">
        <v>242</v>
      </c>
      <c r="B3" s="119"/>
      <c r="C3" s="79"/>
      <c r="D3" s="119"/>
      <c r="E3" s="119"/>
      <c r="F3" s="119"/>
      <c r="G3" s="119"/>
      <c r="H3" s="119"/>
      <c r="I3" s="119"/>
      <c r="J3" s="255"/>
      <c r="K3" s="256"/>
      <c r="L3" s="120"/>
      <c r="M3" s="119"/>
      <c r="N3" s="119"/>
      <c r="O3" s="119"/>
      <c r="P3" s="119"/>
      <c r="R3" s="119"/>
      <c r="S3" s="119"/>
    </row>
    <row r="4" spans="1:29" x14ac:dyDescent="0.25">
      <c r="A4" s="118" t="s">
        <v>2553</v>
      </c>
      <c r="B4" s="119"/>
      <c r="C4" s="79"/>
      <c r="D4" s="119"/>
      <c r="E4" s="119"/>
      <c r="F4" s="119"/>
      <c r="G4" s="119"/>
      <c r="H4" s="119"/>
      <c r="I4" s="119"/>
      <c r="J4" s="255"/>
      <c r="K4" s="256"/>
      <c r="L4" s="120"/>
      <c r="M4" s="119"/>
      <c r="N4" s="119"/>
      <c r="O4" s="119"/>
      <c r="P4" s="119"/>
      <c r="R4" s="119"/>
      <c r="S4" s="119"/>
    </row>
    <row r="5" spans="1:29" x14ac:dyDescent="0.35">
      <c r="A5" s="121"/>
      <c r="B5" s="122"/>
      <c r="C5" s="79"/>
      <c r="D5" s="123"/>
      <c r="E5" s="124"/>
      <c r="F5" s="124"/>
      <c r="G5" s="125"/>
      <c r="H5" s="125"/>
      <c r="I5" s="125"/>
      <c r="J5" s="257"/>
      <c r="K5" s="258"/>
      <c r="L5" s="125"/>
      <c r="M5" s="125"/>
      <c r="N5" s="125"/>
      <c r="O5" s="125"/>
      <c r="P5" s="125"/>
      <c r="R5" s="125"/>
      <c r="S5" s="125"/>
    </row>
    <row r="6" spans="1:29" x14ac:dyDescent="0.25">
      <c r="A6" s="126" t="s">
        <v>4</v>
      </c>
      <c r="B6" s="119"/>
      <c r="C6" s="79"/>
      <c r="D6" s="127"/>
      <c r="E6" s="128"/>
      <c r="F6" s="128"/>
      <c r="G6" s="129"/>
      <c r="H6" s="129"/>
      <c r="I6" s="129"/>
      <c r="J6" s="259"/>
      <c r="K6" s="260"/>
      <c r="L6" s="129"/>
      <c r="M6" s="129"/>
      <c r="N6" s="129"/>
      <c r="O6" s="129"/>
      <c r="P6" s="129"/>
      <c r="R6" s="129"/>
      <c r="S6" s="129"/>
    </row>
    <row r="7" spans="1:29" x14ac:dyDescent="0.25">
      <c r="A7" s="126" t="s">
        <v>5</v>
      </c>
      <c r="B7" s="119"/>
      <c r="C7" s="79"/>
      <c r="D7" s="127"/>
      <c r="E7" s="128"/>
      <c r="F7" s="128"/>
      <c r="G7" s="129"/>
      <c r="H7" s="129"/>
      <c r="I7" s="129"/>
      <c r="J7" s="259"/>
      <c r="K7" s="260"/>
      <c r="L7" s="129"/>
      <c r="M7" s="129"/>
      <c r="N7" s="126" t="s">
        <v>6</v>
      </c>
      <c r="O7" s="129"/>
      <c r="P7" s="129"/>
      <c r="R7" s="129"/>
      <c r="S7" s="129"/>
    </row>
    <row r="8" spans="1:29" s="132" customFormat="1" ht="13" x14ac:dyDescent="0.3">
      <c r="A8" s="130" t="s">
        <v>7</v>
      </c>
      <c r="B8" s="131"/>
      <c r="D8" s="133"/>
      <c r="E8" s="134"/>
      <c r="F8" s="135"/>
      <c r="G8" s="136"/>
      <c r="H8" s="261" t="s">
        <v>3238</v>
      </c>
      <c r="I8" s="262"/>
      <c r="J8" s="262"/>
      <c r="K8" s="262"/>
      <c r="L8" s="262"/>
      <c r="M8" s="262"/>
      <c r="N8" s="262"/>
      <c r="O8" s="262"/>
      <c r="P8" s="262"/>
      <c r="Q8" s="262"/>
      <c r="R8" s="263"/>
      <c r="S8" s="136"/>
      <c r="T8" s="137"/>
      <c r="U8" s="137"/>
      <c r="V8" s="137"/>
      <c r="W8" s="137"/>
      <c r="X8" s="137"/>
      <c r="Y8" s="250" t="s">
        <v>3239</v>
      </c>
      <c r="Z8" s="251"/>
      <c r="AA8" s="251"/>
      <c r="AB8" s="252"/>
      <c r="AC8" s="138"/>
    </row>
    <row r="9" spans="1:29" s="132" customFormat="1" ht="13" x14ac:dyDescent="0.3">
      <c r="F9" s="139" t="s">
        <v>3240</v>
      </c>
      <c r="G9" s="139" t="s">
        <v>3241</v>
      </c>
      <c r="H9" s="139" t="s">
        <v>3242</v>
      </c>
      <c r="I9" s="139"/>
      <c r="J9" s="139"/>
      <c r="K9" s="139"/>
      <c r="L9" s="139"/>
      <c r="M9" s="139"/>
      <c r="N9" s="139"/>
      <c r="O9" s="139"/>
      <c r="P9" s="139"/>
      <c r="Q9" s="139"/>
      <c r="R9" s="139" t="s">
        <v>3243</v>
      </c>
      <c r="S9" s="139"/>
      <c r="T9" s="139" t="s">
        <v>3244</v>
      </c>
      <c r="U9" s="139" t="s">
        <v>3245</v>
      </c>
      <c r="V9" s="139" t="s">
        <v>3246</v>
      </c>
      <c r="W9" s="139" t="s">
        <v>3247</v>
      </c>
      <c r="X9" s="139" t="s">
        <v>3248</v>
      </c>
      <c r="Y9" s="139" t="s">
        <v>3249</v>
      </c>
      <c r="Z9" s="139" t="s">
        <v>3250</v>
      </c>
      <c r="AA9" s="139" t="s">
        <v>3251</v>
      </c>
      <c r="AB9" s="139" t="s">
        <v>98</v>
      </c>
      <c r="AC9" s="139" t="s">
        <v>3252</v>
      </c>
    </row>
    <row r="10" spans="1:29" s="132" customFormat="1" ht="117.5" thickBot="1" x14ac:dyDescent="0.4">
      <c r="A10" s="140" t="s">
        <v>3253</v>
      </c>
      <c r="B10" s="140" t="s">
        <v>3254</v>
      </c>
      <c r="C10" s="140" t="s">
        <v>3255</v>
      </c>
      <c r="D10" s="140" t="s">
        <v>8</v>
      </c>
      <c r="E10" s="140" t="s">
        <v>9</v>
      </c>
      <c r="F10" s="141" t="s">
        <v>3256</v>
      </c>
      <c r="G10" s="142" t="s">
        <v>3257</v>
      </c>
      <c r="H10" s="92" t="s">
        <v>3258</v>
      </c>
      <c r="I10" s="140" t="s">
        <v>10</v>
      </c>
      <c r="J10" s="140" t="s">
        <v>11</v>
      </c>
      <c r="K10" s="140" t="s">
        <v>12</v>
      </c>
      <c r="L10" s="140" t="s">
        <v>13</v>
      </c>
      <c r="M10" s="140" t="s">
        <v>14</v>
      </c>
      <c r="N10" s="140" t="s">
        <v>15</v>
      </c>
      <c r="O10" s="140" t="s">
        <v>16</v>
      </c>
      <c r="P10" s="140" t="s">
        <v>17</v>
      </c>
      <c r="R10" s="143" t="s">
        <v>3259</v>
      </c>
      <c r="S10" s="140" t="s">
        <v>11</v>
      </c>
      <c r="T10" s="92" t="s">
        <v>3260</v>
      </c>
      <c r="U10" s="92" t="s">
        <v>3261</v>
      </c>
      <c r="V10" s="92" t="s">
        <v>3262</v>
      </c>
      <c r="W10" s="92" t="s">
        <v>3263</v>
      </c>
      <c r="X10" s="92" t="s">
        <v>3264</v>
      </c>
      <c r="Y10" s="92">
        <v>2018</v>
      </c>
      <c r="Z10" s="92">
        <v>2019</v>
      </c>
      <c r="AA10" s="92">
        <v>2020</v>
      </c>
      <c r="AB10" s="92" t="s">
        <v>3265</v>
      </c>
      <c r="AC10" s="144" t="s">
        <v>3266</v>
      </c>
    </row>
    <row r="11" spans="1:29" ht="15" thickBot="1" x14ac:dyDescent="0.4">
      <c r="A11" s="79"/>
      <c r="C11" s="79"/>
      <c r="D11" s="79"/>
      <c r="E11" s="79"/>
      <c r="F11" s="79"/>
      <c r="G11" s="79"/>
      <c r="H11" s="79"/>
      <c r="I11" s="79"/>
      <c r="J11" s="79"/>
      <c r="K11" s="79"/>
      <c r="L11" s="79"/>
      <c r="M11" s="79"/>
      <c r="N11" s="79"/>
      <c r="O11" s="79"/>
      <c r="P11" s="79"/>
      <c r="R11" s="79"/>
      <c r="S11" s="196" t="s">
        <v>26</v>
      </c>
      <c r="X11" s="145">
        <f>SUBTOTAL(9,X12:X121)</f>
        <v>271597.28094909369</v>
      </c>
    </row>
    <row r="12" spans="1:29" x14ac:dyDescent="0.35">
      <c r="A12" s="79"/>
      <c r="C12" s="79"/>
      <c r="D12" s="79"/>
      <c r="E12" s="79"/>
      <c r="F12" s="79"/>
      <c r="G12" s="79"/>
      <c r="H12" s="79"/>
      <c r="I12" s="79"/>
      <c r="J12" s="79"/>
      <c r="K12" s="79"/>
      <c r="L12" s="79"/>
      <c r="M12" s="79"/>
      <c r="N12" s="79"/>
      <c r="O12" s="79"/>
      <c r="P12" s="79"/>
      <c r="R12" s="79"/>
      <c r="S12" s="79"/>
    </row>
    <row r="13" spans="1:29" x14ac:dyDescent="0.35">
      <c r="A13" s="79"/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79"/>
      <c r="N13" s="79"/>
      <c r="O13" s="79"/>
      <c r="P13" s="79"/>
      <c r="R13" s="79"/>
      <c r="S13" s="79"/>
    </row>
    <row r="14" spans="1:29" ht="40" x14ac:dyDescent="0.2">
      <c r="A14" s="103"/>
      <c r="B14" s="104" t="s">
        <v>2554</v>
      </c>
      <c r="C14" s="105" t="s">
        <v>2555</v>
      </c>
      <c r="D14" s="105" t="s">
        <v>44</v>
      </c>
      <c r="E14" s="106">
        <v>0</v>
      </c>
      <c r="F14" s="106">
        <v>11</v>
      </c>
      <c r="G14" s="107">
        <v>883.5</v>
      </c>
      <c r="H14" s="107"/>
      <c r="I14" s="107"/>
      <c r="J14" s="107"/>
      <c r="K14" s="107"/>
      <c r="L14" s="107"/>
      <c r="M14" s="107"/>
      <c r="N14" s="107"/>
      <c r="O14" s="107"/>
      <c r="P14" s="107"/>
      <c r="R14" s="107"/>
      <c r="S14" s="107">
        <v>9718.5</v>
      </c>
      <c r="T14" s="80">
        <v>1.25</v>
      </c>
      <c r="U14" s="80">
        <f t="shared" ref="U14" si="0">T14-AB14</f>
        <v>1.2243479884611668</v>
      </c>
      <c r="V14" s="81">
        <f t="shared" ref="V14" si="1">G14*U14</f>
        <v>1081.7114478054409</v>
      </c>
      <c r="W14" s="81">
        <f t="shared" ref="W14" si="2">V14-G14</f>
        <v>198.21144780544091</v>
      </c>
      <c r="X14" s="81">
        <f t="shared" ref="X14" si="3">F14*W14</f>
        <v>2180.32592585985</v>
      </c>
      <c r="Y14" s="80">
        <f t="shared" ref="Y14:Y15" si="4">104.584835545197%-100%</f>
        <v>4.5848355451969969E-2</v>
      </c>
      <c r="Z14" s="80">
        <f t="shared" ref="Z14:Z15" si="5">101.199262415129%-100%</f>
        <v>1.1992624151289988E-2</v>
      </c>
      <c r="AA14" s="80">
        <f t="shared" ref="AA14:AA15" si="6">101.911505501324%-100%</f>
        <v>1.9115055013239957E-2</v>
      </c>
      <c r="AB14" s="80">
        <f t="shared" ref="AB14" si="7">AVERAGE(Y14:AA14)</f>
        <v>2.5652011538833303E-2</v>
      </c>
      <c r="AC14" s="88" t="s">
        <v>3607</v>
      </c>
    </row>
    <row r="15" spans="1:29" ht="40" x14ac:dyDescent="0.2">
      <c r="A15" s="103"/>
      <c r="B15" s="104" t="s">
        <v>2556</v>
      </c>
      <c r="C15" s="105" t="s">
        <v>2557</v>
      </c>
      <c r="D15" s="105" t="s">
        <v>44</v>
      </c>
      <c r="E15" s="106">
        <v>0</v>
      </c>
      <c r="F15" s="106">
        <v>72</v>
      </c>
      <c r="G15" s="107">
        <v>1305.3</v>
      </c>
      <c r="H15" s="107"/>
      <c r="I15" s="107"/>
      <c r="J15" s="107"/>
      <c r="K15" s="107"/>
      <c r="L15" s="107"/>
      <c r="M15" s="107"/>
      <c r="N15" s="107"/>
      <c r="O15" s="107"/>
      <c r="P15" s="107"/>
      <c r="R15" s="107"/>
      <c r="S15" s="107">
        <v>93981.6</v>
      </c>
      <c r="T15" s="80">
        <v>1.25</v>
      </c>
      <c r="U15" s="80">
        <f t="shared" ref="U15" si="8">T15-AB15</f>
        <v>1.2243479884611668</v>
      </c>
      <c r="V15" s="81">
        <f t="shared" ref="V15" si="9">G15*U15</f>
        <v>1598.1414293383609</v>
      </c>
      <c r="W15" s="81">
        <f t="shared" ref="W15" si="10">V15-G15</f>
        <v>292.84142933836097</v>
      </c>
      <c r="X15" s="81">
        <f t="shared" ref="X15" si="11">F15*W15</f>
        <v>21084.582912361991</v>
      </c>
      <c r="Y15" s="80">
        <f t="shared" si="4"/>
        <v>4.5848355451969969E-2</v>
      </c>
      <c r="Z15" s="80">
        <f t="shared" si="5"/>
        <v>1.1992624151289988E-2</v>
      </c>
      <c r="AA15" s="80">
        <f t="shared" si="6"/>
        <v>1.9115055013239957E-2</v>
      </c>
      <c r="AB15" s="80">
        <f t="shared" ref="AB15" si="12">AVERAGE(Y15:AA15)</f>
        <v>2.5652011538833303E-2</v>
      </c>
      <c r="AC15" s="88" t="s">
        <v>3607</v>
      </c>
    </row>
    <row r="16" spans="1:29" ht="40" x14ac:dyDescent="0.2">
      <c r="A16" s="103"/>
      <c r="B16" s="104" t="s">
        <v>2558</v>
      </c>
      <c r="C16" s="105" t="s">
        <v>2559</v>
      </c>
      <c r="D16" s="105" t="s">
        <v>44</v>
      </c>
      <c r="E16" s="106">
        <v>0</v>
      </c>
      <c r="F16" s="106">
        <v>13</v>
      </c>
      <c r="G16" s="107">
        <v>1297.4100000000001</v>
      </c>
      <c r="H16" s="107"/>
      <c r="I16" s="107"/>
      <c r="J16" s="107"/>
      <c r="K16" s="107"/>
      <c r="L16" s="107"/>
      <c r="M16" s="107"/>
      <c r="N16" s="107"/>
      <c r="O16" s="107"/>
      <c r="P16" s="107"/>
      <c r="R16" s="107"/>
      <c r="S16" s="107">
        <v>16866.330000000002</v>
      </c>
      <c r="T16" s="80">
        <v>1.25</v>
      </c>
      <c r="U16" s="80">
        <f t="shared" ref="U16" si="13">T16-AB16</f>
        <v>1.2243479884611668</v>
      </c>
      <c r="V16" s="81">
        <f t="shared" ref="V16" si="14">G16*U16</f>
        <v>1588.4813237094024</v>
      </c>
      <c r="W16" s="81">
        <f t="shared" ref="W16" si="15">V16-G16</f>
        <v>291.07132370940235</v>
      </c>
      <c r="X16" s="81">
        <f t="shared" ref="X16" si="16">F16*W16</f>
        <v>3783.9272082222305</v>
      </c>
      <c r="Y16" s="80">
        <f t="shared" ref="Y16" si="17">104.584835545197%-100%</f>
        <v>4.5848355451969969E-2</v>
      </c>
      <c r="Z16" s="80">
        <f t="shared" ref="Z16" si="18">101.199262415129%-100%</f>
        <v>1.1992624151289988E-2</v>
      </c>
      <c r="AA16" s="80">
        <f t="shared" ref="AA16" si="19">101.911505501324%-100%</f>
        <v>1.9115055013239957E-2</v>
      </c>
      <c r="AB16" s="80">
        <f t="shared" ref="AB16" si="20">AVERAGE(Y16:AA16)</f>
        <v>2.5652011538833303E-2</v>
      </c>
      <c r="AC16" s="88" t="s">
        <v>3607</v>
      </c>
    </row>
    <row r="17" spans="1:29" ht="40" x14ac:dyDescent="0.2">
      <c r="A17" s="103"/>
      <c r="B17" s="104" t="s">
        <v>2560</v>
      </c>
      <c r="C17" s="105" t="s">
        <v>2561</v>
      </c>
      <c r="D17" s="105" t="s">
        <v>44</v>
      </c>
      <c r="E17" s="106">
        <v>0</v>
      </c>
      <c r="F17" s="106">
        <v>12</v>
      </c>
      <c r="G17" s="107">
        <v>1595.83</v>
      </c>
      <c r="H17" s="107"/>
      <c r="I17" s="107"/>
      <c r="J17" s="107"/>
      <c r="K17" s="107"/>
      <c r="L17" s="107"/>
      <c r="M17" s="107"/>
      <c r="N17" s="107"/>
      <c r="O17" s="107"/>
      <c r="P17" s="107"/>
      <c r="R17" s="107"/>
      <c r="S17" s="107">
        <v>19149.96</v>
      </c>
      <c r="T17" s="80">
        <v>1.25</v>
      </c>
      <c r="U17" s="80">
        <f t="shared" ref="U17" si="21">T17-AB17</f>
        <v>1.2243479884611668</v>
      </c>
      <c r="V17" s="81">
        <f t="shared" ref="V17" si="22">G17*U17</f>
        <v>1953.8512504259836</v>
      </c>
      <c r="W17" s="81">
        <f t="shared" ref="W17" si="23">V17-G17</f>
        <v>358.02125042598368</v>
      </c>
      <c r="X17" s="81">
        <f t="shared" ref="X17" si="24">F17*W17</f>
        <v>4296.2550051118042</v>
      </c>
      <c r="Y17" s="80">
        <f t="shared" ref="Y17" si="25">104.584835545197%-100%</f>
        <v>4.5848355451969969E-2</v>
      </c>
      <c r="Z17" s="80">
        <f t="shared" ref="Z17" si="26">101.199262415129%-100%</f>
        <v>1.1992624151289988E-2</v>
      </c>
      <c r="AA17" s="80">
        <f t="shared" ref="AA17" si="27">101.911505501324%-100%</f>
        <v>1.9115055013239957E-2</v>
      </c>
      <c r="AB17" s="80">
        <f t="shared" ref="AB17" si="28">AVERAGE(Y17:AA17)</f>
        <v>2.5652011538833303E-2</v>
      </c>
      <c r="AC17" s="88" t="s">
        <v>3607</v>
      </c>
    </row>
    <row r="18" spans="1:29" ht="40" x14ac:dyDescent="0.2">
      <c r="A18" s="103"/>
      <c r="B18" s="104" t="s">
        <v>2562</v>
      </c>
      <c r="C18" s="105" t="s">
        <v>2563</v>
      </c>
      <c r="D18" s="105" t="s">
        <v>44</v>
      </c>
      <c r="E18" s="106">
        <v>0</v>
      </c>
      <c r="F18" s="106">
        <v>204</v>
      </c>
      <c r="G18" s="107">
        <v>836.87</v>
      </c>
      <c r="H18" s="107"/>
      <c r="I18" s="107"/>
      <c r="J18" s="107"/>
      <c r="K18" s="107"/>
      <c r="L18" s="107"/>
      <c r="M18" s="107"/>
      <c r="N18" s="107"/>
      <c r="O18" s="107"/>
      <c r="P18" s="107"/>
      <c r="R18" s="107"/>
      <c r="S18" s="107">
        <v>170721.48</v>
      </c>
      <c r="T18" s="80">
        <v>1.25</v>
      </c>
      <c r="U18" s="80">
        <f t="shared" ref="U18" si="29">T18-AB18</f>
        <v>1.2243479884611668</v>
      </c>
      <c r="V18" s="81">
        <f t="shared" ref="V18" si="30">G18*U18</f>
        <v>1024.6201011034966</v>
      </c>
      <c r="W18" s="81">
        <f t="shared" ref="W18" si="31">V18-G18</f>
        <v>187.7501011034966</v>
      </c>
      <c r="X18" s="81">
        <f t="shared" ref="X18" si="32">F18*W18</f>
        <v>38301.020625113306</v>
      </c>
      <c r="Y18" s="80">
        <f t="shared" ref="Y18" si="33">104.584835545197%-100%</f>
        <v>4.5848355451969969E-2</v>
      </c>
      <c r="Z18" s="80">
        <f t="shared" ref="Z18" si="34">101.199262415129%-100%</f>
        <v>1.1992624151289988E-2</v>
      </c>
      <c r="AA18" s="80">
        <f t="shared" ref="AA18" si="35">101.911505501324%-100%</f>
        <v>1.9115055013239957E-2</v>
      </c>
      <c r="AB18" s="80">
        <f t="shared" ref="AB18" si="36">AVERAGE(Y18:AA18)</f>
        <v>2.5652011538833303E-2</v>
      </c>
      <c r="AC18" s="88" t="s">
        <v>3607</v>
      </c>
    </row>
    <row r="19" spans="1:29" ht="40" x14ac:dyDescent="0.2">
      <c r="A19" s="103"/>
      <c r="B19" s="104" t="s">
        <v>2564</v>
      </c>
      <c r="C19" s="105" t="s">
        <v>2565</v>
      </c>
      <c r="D19" s="105" t="s">
        <v>44</v>
      </c>
      <c r="E19" s="106">
        <v>0</v>
      </c>
      <c r="F19" s="106">
        <v>2</v>
      </c>
      <c r="G19" s="107">
        <v>1516.2</v>
      </c>
      <c r="H19" s="107"/>
      <c r="I19" s="107"/>
      <c r="J19" s="107"/>
      <c r="K19" s="107"/>
      <c r="L19" s="107"/>
      <c r="M19" s="107"/>
      <c r="N19" s="107"/>
      <c r="O19" s="107"/>
      <c r="P19" s="107"/>
      <c r="R19" s="107"/>
      <c r="S19" s="107">
        <v>3032.4</v>
      </c>
      <c r="T19" s="80">
        <v>1.25</v>
      </c>
      <c r="U19" s="80">
        <f t="shared" ref="U19" si="37">T19-AB19</f>
        <v>1.2243479884611668</v>
      </c>
      <c r="V19" s="81">
        <f t="shared" ref="V19" si="38">G19*U19</f>
        <v>1856.3564201048212</v>
      </c>
      <c r="W19" s="81">
        <f t="shared" ref="W19" si="39">V19-G19</f>
        <v>340.15642010482111</v>
      </c>
      <c r="X19" s="81">
        <f t="shared" ref="X19" si="40">F19*W19</f>
        <v>680.31284020964222</v>
      </c>
      <c r="Y19" s="80">
        <f t="shared" ref="Y19" si="41">104.584835545197%-100%</f>
        <v>4.5848355451969969E-2</v>
      </c>
      <c r="Z19" s="80">
        <f t="shared" ref="Z19" si="42">101.199262415129%-100%</f>
        <v>1.1992624151289988E-2</v>
      </c>
      <c r="AA19" s="80">
        <f t="shared" ref="AA19" si="43">101.911505501324%-100%</f>
        <v>1.9115055013239957E-2</v>
      </c>
      <c r="AB19" s="80">
        <f t="shared" ref="AB19" si="44">AVERAGE(Y19:AA19)</f>
        <v>2.5652011538833303E-2</v>
      </c>
      <c r="AC19" s="88" t="s">
        <v>3607</v>
      </c>
    </row>
    <row r="20" spans="1:29" ht="40" x14ac:dyDescent="0.2">
      <c r="A20" s="103"/>
      <c r="B20" s="104" t="s">
        <v>2566</v>
      </c>
      <c r="C20" s="105" t="s">
        <v>2567</v>
      </c>
      <c r="D20" s="105" t="s">
        <v>44</v>
      </c>
      <c r="E20" s="106">
        <v>0</v>
      </c>
      <c r="F20" s="106">
        <v>29</v>
      </c>
      <c r="G20" s="107">
        <v>2277.8200000000002</v>
      </c>
      <c r="H20" s="107"/>
      <c r="I20" s="107"/>
      <c r="J20" s="107"/>
      <c r="K20" s="107"/>
      <c r="L20" s="107"/>
      <c r="M20" s="107"/>
      <c r="N20" s="107"/>
      <c r="O20" s="107"/>
      <c r="P20" s="107"/>
      <c r="R20" s="107"/>
      <c r="S20" s="107">
        <v>66056.78</v>
      </c>
      <c r="T20" s="80">
        <v>1.25</v>
      </c>
      <c r="U20" s="80">
        <f t="shared" ref="U20" si="45">T20-AB20</f>
        <v>1.2243479884611668</v>
      </c>
      <c r="V20" s="81">
        <f t="shared" ref="V20" si="46">G20*U20</f>
        <v>2788.8443350766152</v>
      </c>
      <c r="W20" s="81">
        <f t="shared" ref="W20" si="47">V20-G20</f>
        <v>511.02433507661499</v>
      </c>
      <c r="X20" s="81">
        <f t="shared" ref="X20" si="48">F20*W20</f>
        <v>14819.705717221834</v>
      </c>
      <c r="Y20" s="80">
        <f t="shared" ref="Y20" si="49">104.584835545197%-100%</f>
        <v>4.5848355451969969E-2</v>
      </c>
      <c r="Z20" s="80">
        <f t="shared" ref="Z20" si="50">101.199262415129%-100%</f>
        <v>1.1992624151289988E-2</v>
      </c>
      <c r="AA20" s="80">
        <f t="shared" ref="AA20" si="51">101.911505501324%-100%</f>
        <v>1.9115055013239957E-2</v>
      </c>
      <c r="AB20" s="80">
        <f t="shared" ref="AB20" si="52">AVERAGE(Y20:AA20)</f>
        <v>2.5652011538833303E-2</v>
      </c>
      <c r="AC20" s="88" t="s">
        <v>3607</v>
      </c>
    </row>
    <row r="21" spans="1:29" ht="40" x14ac:dyDescent="0.2">
      <c r="A21" s="103"/>
      <c r="B21" s="104" t="s">
        <v>2568</v>
      </c>
      <c r="C21" s="105" t="s">
        <v>2569</v>
      </c>
      <c r="D21" s="105" t="s">
        <v>44</v>
      </c>
      <c r="E21" s="106">
        <v>0</v>
      </c>
      <c r="F21" s="106">
        <v>1</v>
      </c>
      <c r="G21" s="107">
        <v>2504.3000000000002</v>
      </c>
      <c r="H21" s="107"/>
      <c r="I21" s="107"/>
      <c r="J21" s="107"/>
      <c r="K21" s="107"/>
      <c r="L21" s="107"/>
      <c r="M21" s="107"/>
      <c r="N21" s="107"/>
      <c r="O21" s="107"/>
      <c r="P21" s="107"/>
      <c r="R21" s="107"/>
      <c r="S21" s="107">
        <v>2504.3000000000002</v>
      </c>
      <c r="T21" s="80">
        <v>1.25</v>
      </c>
      <c r="U21" s="80">
        <f t="shared" ref="U21" si="53">T21-AB21</f>
        <v>1.2243479884611668</v>
      </c>
      <c r="V21" s="81">
        <f t="shared" ref="V21" si="54">G21*U21</f>
        <v>3066.1346675033001</v>
      </c>
      <c r="W21" s="81">
        <f t="shared" ref="W21" si="55">V21-G21</f>
        <v>561.8346675032999</v>
      </c>
      <c r="X21" s="81">
        <f t="shared" ref="X21" si="56">F21*W21</f>
        <v>561.8346675032999</v>
      </c>
      <c r="Y21" s="80">
        <f t="shared" ref="Y21" si="57">104.584835545197%-100%</f>
        <v>4.5848355451969969E-2</v>
      </c>
      <c r="Z21" s="80">
        <f t="shared" ref="Z21" si="58">101.199262415129%-100%</f>
        <v>1.1992624151289988E-2</v>
      </c>
      <c r="AA21" s="80">
        <f t="shared" ref="AA21" si="59">101.911505501324%-100%</f>
        <v>1.9115055013239957E-2</v>
      </c>
      <c r="AB21" s="80">
        <f t="shared" ref="AB21" si="60">AVERAGE(Y21:AA21)</f>
        <v>2.5652011538833303E-2</v>
      </c>
      <c r="AC21" s="88" t="s">
        <v>3607</v>
      </c>
    </row>
    <row r="22" spans="1:29" ht="40" x14ac:dyDescent="0.2">
      <c r="A22" s="103"/>
      <c r="B22" s="104" t="s">
        <v>2570</v>
      </c>
      <c r="C22" s="105" t="s">
        <v>2571</v>
      </c>
      <c r="D22" s="105" t="s">
        <v>44</v>
      </c>
      <c r="E22" s="106">
        <v>0</v>
      </c>
      <c r="F22" s="106">
        <v>10</v>
      </c>
      <c r="G22" s="107">
        <v>3518.84</v>
      </c>
      <c r="H22" s="107"/>
      <c r="I22" s="107"/>
      <c r="J22" s="107"/>
      <c r="K22" s="107"/>
      <c r="L22" s="107"/>
      <c r="M22" s="107"/>
      <c r="N22" s="107"/>
      <c r="O22" s="107"/>
      <c r="P22" s="107"/>
      <c r="R22" s="107"/>
      <c r="S22" s="107">
        <v>35188.400000000001</v>
      </c>
      <c r="T22" s="80">
        <v>1.25</v>
      </c>
      <c r="U22" s="80">
        <f t="shared" ref="U22" si="61">T22-AB22</f>
        <v>1.2243479884611668</v>
      </c>
      <c r="V22" s="81">
        <f t="shared" ref="V22" si="62">G22*U22</f>
        <v>4308.2846757166926</v>
      </c>
      <c r="W22" s="81">
        <f t="shared" ref="W22" si="63">V22-G22</f>
        <v>789.44467571669247</v>
      </c>
      <c r="X22" s="81">
        <f t="shared" ref="X22" si="64">F22*W22</f>
        <v>7894.4467571669247</v>
      </c>
      <c r="Y22" s="80">
        <f t="shared" ref="Y22" si="65">104.584835545197%-100%</f>
        <v>4.5848355451969969E-2</v>
      </c>
      <c r="Z22" s="80">
        <f t="shared" ref="Z22" si="66">101.199262415129%-100%</f>
        <v>1.1992624151289988E-2</v>
      </c>
      <c r="AA22" s="80">
        <f t="shared" ref="AA22" si="67">101.911505501324%-100%</f>
        <v>1.9115055013239957E-2</v>
      </c>
      <c r="AB22" s="80">
        <f t="shared" ref="AB22" si="68">AVERAGE(Y22:AA22)</f>
        <v>2.5652011538833303E-2</v>
      </c>
      <c r="AC22" s="88" t="s">
        <v>3607</v>
      </c>
    </row>
    <row r="23" spans="1:29" ht="40" x14ac:dyDescent="0.2">
      <c r="A23" s="103"/>
      <c r="B23" s="104" t="s">
        <v>2572</v>
      </c>
      <c r="C23" s="105" t="s">
        <v>2573</v>
      </c>
      <c r="D23" s="105" t="s">
        <v>44</v>
      </c>
      <c r="E23" s="106">
        <v>0</v>
      </c>
      <c r="F23" s="106">
        <v>32</v>
      </c>
      <c r="G23" s="107">
        <v>2732.83</v>
      </c>
      <c r="H23" s="107"/>
      <c r="I23" s="107"/>
      <c r="J23" s="107"/>
      <c r="K23" s="107"/>
      <c r="L23" s="107"/>
      <c r="M23" s="107"/>
      <c r="N23" s="107"/>
      <c r="O23" s="107"/>
      <c r="P23" s="107"/>
      <c r="R23" s="107"/>
      <c r="S23" s="107">
        <v>87450.559999999998</v>
      </c>
      <c r="T23" s="80">
        <v>1.25</v>
      </c>
      <c r="U23" s="80">
        <f t="shared" ref="U23" si="69">T23-AB23</f>
        <v>1.2243479884611668</v>
      </c>
      <c r="V23" s="81">
        <f t="shared" ref="V23" si="70">G23*U23</f>
        <v>3345.9349133063301</v>
      </c>
      <c r="W23" s="81">
        <f t="shared" ref="W23" si="71">V23-G23</f>
        <v>613.10491330633022</v>
      </c>
      <c r="X23" s="81">
        <f t="shared" ref="X23" si="72">F23*W23</f>
        <v>19619.357225802567</v>
      </c>
      <c r="Y23" s="80">
        <f t="shared" ref="Y23" si="73">104.584835545197%-100%</f>
        <v>4.5848355451969969E-2</v>
      </c>
      <c r="Z23" s="80">
        <f t="shared" ref="Z23" si="74">101.199262415129%-100%</f>
        <v>1.1992624151289988E-2</v>
      </c>
      <c r="AA23" s="80">
        <f t="shared" ref="AA23" si="75">101.911505501324%-100%</f>
        <v>1.9115055013239957E-2</v>
      </c>
      <c r="AB23" s="80">
        <f t="shared" ref="AB23" si="76">AVERAGE(Y23:AA23)</f>
        <v>2.5652011538833303E-2</v>
      </c>
      <c r="AC23" s="88" t="s">
        <v>3607</v>
      </c>
    </row>
    <row r="24" spans="1:29" ht="40" x14ac:dyDescent="0.2">
      <c r="A24" s="103"/>
      <c r="B24" s="104" t="s">
        <v>2574</v>
      </c>
      <c r="C24" s="105" t="s">
        <v>2575</v>
      </c>
      <c r="D24" s="105" t="s">
        <v>44</v>
      </c>
      <c r="E24" s="106">
        <v>0</v>
      </c>
      <c r="F24" s="106">
        <v>16</v>
      </c>
      <c r="G24" s="107">
        <v>2732.83</v>
      </c>
      <c r="H24" s="107"/>
      <c r="I24" s="107"/>
      <c r="J24" s="107"/>
      <c r="K24" s="107"/>
      <c r="L24" s="107"/>
      <c r="M24" s="107"/>
      <c r="N24" s="107"/>
      <c r="O24" s="107"/>
      <c r="P24" s="107"/>
      <c r="R24" s="107"/>
      <c r="S24" s="107">
        <v>43725.279999999999</v>
      </c>
      <c r="T24" s="80">
        <v>1.25</v>
      </c>
      <c r="U24" s="80">
        <f t="shared" ref="U24" si="77">T24-AB24</f>
        <v>1.2243479884611668</v>
      </c>
      <c r="V24" s="81">
        <f t="shared" ref="V24" si="78">G24*U24</f>
        <v>3345.9349133063301</v>
      </c>
      <c r="W24" s="81">
        <f t="shared" ref="W24" si="79">V24-G24</f>
        <v>613.10491330633022</v>
      </c>
      <c r="X24" s="81">
        <f t="shared" ref="X24" si="80">F24*W24</f>
        <v>9809.6786129012835</v>
      </c>
      <c r="Y24" s="80">
        <f t="shared" ref="Y24" si="81">104.584835545197%-100%</f>
        <v>4.5848355451969969E-2</v>
      </c>
      <c r="Z24" s="80">
        <f t="shared" ref="Z24" si="82">101.199262415129%-100%</f>
        <v>1.1992624151289988E-2</v>
      </c>
      <c r="AA24" s="80">
        <f t="shared" ref="AA24" si="83">101.911505501324%-100%</f>
        <v>1.9115055013239957E-2</v>
      </c>
      <c r="AB24" s="80">
        <f t="shared" ref="AB24" si="84">AVERAGE(Y24:AA24)</f>
        <v>2.5652011538833303E-2</v>
      </c>
      <c r="AC24" s="88" t="s">
        <v>3607</v>
      </c>
    </row>
    <row r="25" spans="1:29" ht="40" x14ac:dyDescent="0.2">
      <c r="A25" s="103"/>
      <c r="B25" s="104" t="s">
        <v>2576</v>
      </c>
      <c r="C25" s="105" t="s">
        <v>2577</v>
      </c>
      <c r="D25" s="105" t="s">
        <v>44</v>
      </c>
      <c r="E25" s="106">
        <v>0</v>
      </c>
      <c r="F25" s="106">
        <v>2</v>
      </c>
      <c r="G25" s="107">
        <v>2128.1999999999998</v>
      </c>
      <c r="H25" s="107"/>
      <c r="I25" s="107"/>
      <c r="J25" s="107"/>
      <c r="K25" s="107"/>
      <c r="L25" s="107"/>
      <c r="M25" s="107"/>
      <c r="N25" s="107"/>
      <c r="O25" s="107"/>
      <c r="P25" s="107"/>
      <c r="R25" s="107"/>
      <c r="S25" s="107">
        <v>4256.3999999999996</v>
      </c>
      <c r="T25" s="80">
        <v>1.25</v>
      </c>
      <c r="U25" s="80">
        <f t="shared" ref="U25" si="85">T25-AB25</f>
        <v>1.2243479884611668</v>
      </c>
      <c r="V25" s="81">
        <f t="shared" ref="V25" si="86">G25*U25</f>
        <v>2605.657389043055</v>
      </c>
      <c r="W25" s="81">
        <f t="shared" ref="W25" si="87">V25-G25</f>
        <v>477.45738904305517</v>
      </c>
      <c r="X25" s="81">
        <f t="shared" ref="X25" si="88">F25*W25</f>
        <v>954.91477808611035</v>
      </c>
      <c r="Y25" s="80">
        <f t="shared" ref="Y25" si="89">104.584835545197%-100%</f>
        <v>4.5848355451969969E-2</v>
      </c>
      <c r="Z25" s="80">
        <f t="shared" ref="Z25" si="90">101.199262415129%-100%</f>
        <v>1.1992624151289988E-2</v>
      </c>
      <c r="AA25" s="80">
        <f t="shared" ref="AA25" si="91">101.911505501324%-100%</f>
        <v>1.9115055013239957E-2</v>
      </c>
      <c r="AB25" s="80">
        <f t="shared" ref="AB25" si="92">AVERAGE(Y25:AA25)</f>
        <v>2.5652011538833303E-2</v>
      </c>
      <c r="AC25" s="88" t="s">
        <v>3607</v>
      </c>
    </row>
    <row r="26" spans="1:29" ht="40" x14ac:dyDescent="0.2">
      <c r="A26" s="103"/>
      <c r="B26" s="104" t="s">
        <v>2578</v>
      </c>
      <c r="C26" s="105" t="s">
        <v>2579</v>
      </c>
      <c r="D26" s="105" t="s">
        <v>44</v>
      </c>
      <c r="E26" s="106">
        <v>0</v>
      </c>
      <c r="F26" s="106">
        <v>4</v>
      </c>
      <c r="G26" s="107">
        <v>2240.9299999999998</v>
      </c>
      <c r="H26" s="107"/>
      <c r="I26" s="107"/>
      <c r="J26" s="107"/>
      <c r="K26" s="107"/>
      <c r="L26" s="107"/>
      <c r="M26" s="107"/>
      <c r="N26" s="107"/>
      <c r="O26" s="107"/>
      <c r="P26" s="107"/>
      <c r="R26" s="107"/>
      <c r="S26" s="107">
        <v>8963.7199999999993</v>
      </c>
      <c r="T26" s="80">
        <v>1.25</v>
      </c>
      <c r="U26" s="80">
        <f t="shared" ref="U26" si="93">T26-AB26</f>
        <v>1.2243479884611668</v>
      </c>
      <c r="V26" s="81">
        <f t="shared" ref="V26" si="94">G26*U26</f>
        <v>2743.6781377822822</v>
      </c>
      <c r="W26" s="81">
        <f t="shared" ref="W26" si="95">V26-G26</f>
        <v>502.74813778228236</v>
      </c>
      <c r="X26" s="81">
        <f t="shared" ref="X26" si="96">F26*W26</f>
        <v>2010.9925511291294</v>
      </c>
      <c r="Y26" s="80">
        <f t="shared" ref="Y26" si="97">104.584835545197%-100%</f>
        <v>4.5848355451969969E-2</v>
      </c>
      <c r="Z26" s="80">
        <f t="shared" ref="Z26" si="98">101.199262415129%-100%</f>
        <v>1.1992624151289988E-2</v>
      </c>
      <c r="AA26" s="80">
        <f t="shared" ref="AA26" si="99">101.911505501324%-100%</f>
        <v>1.9115055013239957E-2</v>
      </c>
      <c r="AB26" s="80">
        <f t="shared" ref="AB26" si="100">AVERAGE(Y26:AA26)</f>
        <v>2.5652011538833303E-2</v>
      </c>
      <c r="AC26" s="88" t="s">
        <v>3607</v>
      </c>
    </row>
    <row r="27" spans="1:29" ht="40" x14ac:dyDescent="0.2">
      <c r="A27" s="103"/>
      <c r="B27" s="104" t="s">
        <v>2580</v>
      </c>
      <c r="C27" s="105" t="s">
        <v>2581</v>
      </c>
      <c r="D27" s="105" t="s">
        <v>44</v>
      </c>
      <c r="E27" s="106">
        <v>0</v>
      </c>
      <c r="F27" s="106">
        <v>2</v>
      </c>
      <c r="G27" s="107">
        <v>995.4</v>
      </c>
      <c r="H27" s="107"/>
      <c r="I27" s="107"/>
      <c r="J27" s="107"/>
      <c r="K27" s="107"/>
      <c r="L27" s="107"/>
      <c r="M27" s="107"/>
      <c r="N27" s="107"/>
      <c r="O27" s="107"/>
      <c r="P27" s="107"/>
      <c r="R27" s="107"/>
      <c r="S27" s="107">
        <v>1990.8</v>
      </c>
      <c r="T27" s="80">
        <v>1.25</v>
      </c>
      <c r="U27" s="80">
        <f t="shared" ref="U27" si="101">T27-AB27</f>
        <v>1.2243479884611668</v>
      </c>
      <c r="V27" s="81">
        <f t="shared" ref="V27" si="102">G27*U27</f>
        <v>1218.7159877142453</v>
      </c>
      <c r="W27" s="81">
        <f t="shared" ref="W27" si="103">V27-G27</f>
        <v>223.31598771424535</v>
      </c>
      <c r="X27" s="81">
        <f t="shared" ref="X27" si="104">F27*W27</f>
        <v>446.6319754284907</v>
      </c>
      <c r="Y27" s="80">
        <f t="shared" ref="Y27" si="105">104.584835545197%-100%</f>
        <v>4.5848355451969969E-2</v>
      </c>
      <c r="Z27" s="80">
        <f t="shared" ref="Z27" si="106">101.199262415129%-100%</f>
        <v>1.1992624151289988E-2</v>
      </c>
      <c r="AA27" s="80">
        <f t="shared" ref="AA27" si="107">101.911505501324%-100%</f>
        <v>1.9115055013239957E-2</v>
      </c>
      <c r="AB27" s="80">
        <f t="shared" ref="AB27" si="108">AVERAGE(Y27:AA27)</f>
        <v>2.5652011538833303E-2</v>
      </c>
      <c r="AC27" s="88" t="s">
        <v>3607</v>
      </c>
    </row>
    <row r="28" spans="1:29" ht="40" x14ac:dyDescent="0.2">
      <c r="A28" s="103"/>
      <c r="B28" s="104" t="s">
        <v>2582</v>
      </c>
      <c r="C28" s="105" t="s">
        <v>2583</v>
      </c>
      <c r="D28" s="105" t="s">
        <v>44</v>
      </c>
      <c r="E28" s="106">
        <v>0</v>
      </c>
      <c r="F28" s="106">
        <v>1</v>
      </c>
      <c r="G28" s="107">
        <v>48064.22</v>
      </c>
      <c r="H28" s="107"/>
      <c r="I28" s="107"/>
      <c r="J28" s="107"/>
      <c r="K28" s="107"/>
      <c r="L28" s="107"/>
      <c r="M28" s="107"/>
      <c r="N28" s="107"/>
      <c r="O28" s="107"/>
      <c r="P28" s="107"/>
      <c r="R28" s="107"/>
      <c r="S28" s="107">
        <v>48064.22</v>
      </c>
      <c r="T28" s="80">
        <f>T29</f>
        <v>1.047945205479452</v>
      </c>
      <c r="U28" s="80">
        <f>U29</f>
        <v>1.0222931939406188</v>
      </c>
      <c r="V28" s="81">
        <f t="shared" ref="V28" si="109">G28*U28</f>
        <v>49135.724978064572</v>
      </c>
      <c r="W28" s="81">
        <f t="shared" ref="W28" si="110">V28-G28</f>
        <v>1071.5049780645713</v>
      </c>
      <c r="X28" s="81">
        <f t="shared" ref="X28" si="111">F28*W28</f>
        <v>1071.5049780645713</v>
      </c>
      <c r="Y28" s="80"/>
      <c r="Z28" s="80"/>
      <c r="AA28" s="80"/>
      <c r="AB28" s="80"/>
      <c r="AC28" s="88" t="s">
        <v>3569</v>
      </c>
    </row>
    <row r="29" spans="1:29" s="84" customFormat="1" x14ac:dyDescent="0.35">
      <c r="A29" s="167"/>
      <c r="B29" s="168">
        <v>35718100</v>
      </c>
      <c r="C29" s="169" t="s">
        <v>3568</v>
      </c>
      <c r="D29" s="169" t="s">
        <v>44</v>
      </c>
      <c r="E29" s="170">
        <v>1.295E-2</v>
      </c>
      <c r="F29" s="170">
        <f>F28</f>
        <v>1</v>
      </c>
      <c r="G29" s="171"/>
      <c r="H29" s="171">
        <v>14600</v>
      </c>
      <c r="I29" s="171">
        <v>101.893380365</v>
      </c>
      <c r="J29" s="171">
        <v>101.893380365</v>
      </c>
      <c r="K29" s="171"/>
      <c r="L29" s="171"/>
      <c r="M29" s="171"/>
      <c r="N29" s="171"/>
      <c r="O29" s="171"/>
      <c r="P29" s="171"/>
      <c r="R29" s="171">
        <v>15300</v>
      </c>
      <c r="S29" s="171">
        <v>117.72364296000001</v>
      </c>
      <c r="T29" s="80">
        <f t="shared" ref="T29" si="112">R29/H29</f>
        <v>1.047945205479452</v>
      </c>
      <c r="U29" s="80">
        <f t="shared" ref="U29" si="113">T29-AB29</f>
        <v>1.0222931939406188</v>
      </c>
      <c r="V29" s="81"/>
      <c r="W29" s="81"/>
      <c r="X29" s="81"/>
      <c r="Y29" s="80">
        <f t="shared" ref="Y29:Y31" si="114">104.584835545197%-100%</f>
        <v>4.5848355451969969E-2</v>
      </c>
      <c r="Z29" s="80">
        <f t="shared" ref="Z29:Z31" si="115">101.199262415129%-100%</f>
        <v>1.1992624151289988E-2</v>
      </c>
      <c r="AA29" s="80">
        <f t="shared" ref="AA29:AA31" si="116">101.911505501324%-100%</f>
        <v>1.9115055013239957E-2</v>
      </c>
      <c r="AB29" s="80">
        <f t="shared" ref="AB29" si="117">AVERAGE(Y29:AA29)</f>
        <v>2.5652011538833303E-2</v>
      </c>
      <c r="AC29" s="88" t="s">
        <v>3608</v>
      </c>
    </row>
    <row r="30" spans="1:29" ht="40" x14ac:dyDescent="0.2">
      <c r="A30" s="103"/>
      <c r="B30" s="104" t="s">
        <v>2584</v>
      </c>
      <c r="C30" s="105" t="s">
        <v>2585</v>
      </c>
      <c r="D30" s="105" t="s">
        <v>44</v>
      </c>
      <c r="E30" s="106">
        <v>0</v>
      </c>
      <c r="F30" s="106">
        <v>1</v>
      </c>
      <c r="G30" s="107">
        <v>61884.88</v>
      </c>
      <c r="H30" s="107"/>
      <c r="I30" s="107"/>
      <c r="J30" s="107"/>
      <c r="K30" s="107"/>
      <c r="L30" s="107"/>
      <c r="M30" s="107"/>
      <c r="N30" s="107"/>
      <c r="O30" s="107"/>
      <c r="P30" s="107"/>
      <c r="R30" s="107"/>
      <c r="S30" s="107">
        <v>61884.88</v>
      </c>
      <c r="T30" s="80">
        <f>T31</f>
        <v>1.047945205479452</v>
      </c>
      <c r="U30" s="80">
        <f>U31</f>
        <v>1.0222931939406188</v>
      </c>
      <c r="V30" s="81">
        <f t="shared" ref="V30" si="118">G30*U30</f>
        <v>63264.491631831916</v>
      </c>
      <c r="W30" s="81">
        <f t="shared" ref="W30" si="119">V30-G30</f>
        <v>1379.6116318319182</v>
      </c>
      <c r="X30" s="81">
        <f t="shared" ref="X30" si="120">F30*W30</f>
        <v>1379.6116318319182</v>
      </c>
      <c r="Y30" s="80"/>
      <c r="Z30" s="80"/>
      <c r="AA30" s="80"/>
      <c r="AB30" s="80"/>
      <c r="AC30" s="88" t="s">
        <v>3569</v>
      </c>
    </row>
    <row r="31" spans="1:29" s="84" customFormat="1" x14ac:dyDescent="0.35">
      <c r="A31" s="167"/>
      <c r="B31" s="168">
        <v>35718100</v>
      </c>
      <c r="C31" s="169" t="s">
        <v>3568</v>
      </c>
      <c r="D31" s="169" t="s">
        <v>44</v>
      </c>
      <c r="E31" s="170">
        <v>1.295E-2</v>
      </c>
      <c r="F31" s="170">
        <f>F30</f>
        <v>1</v>
      </c>
      <c r="G31" s="171"/>
      <c r="H31" s="171">
        <v>14600</v>
      </c>
      <c r="I31" s="171">
        <v>101.893380365</v>
      </c>
      <c r="J31" s="171">
        <v>101.893380365</v>
      </c>
      <c r="K31" s="171"/>
      <c r="L31" s="171"/>
      <c r="M31" s="171"/>
      <c r="N31" s="171"/>
      <c r="O31" s="171"/>
      <c r="P31" s="171"/>
      <c r="R31" s="171">
        <v>15300</v>
      </c>
      <c r="S31" s="171">
        <v>117.72364296000001</v>
      </c>
      <c r="T31" s="80">
        <f t="shared" ref="T31" si="121">R31/H31</f>
        <v>1.047945205479452</v>
      </c>
      <c r="U31" s="80">
        <f t="shared" ref="U31" si="122">T31-AB31</f>
        <v>1.0222931939406188</v>
      </c>
      <c r="V31" s="81"/>
      <c r="W31" s="81"/>
      <c r="X31" s="81"/>
      <c r="Y31" s="80">
        <f t="shared" si="114"/>
        <v>4.5848355451969969E-2</v>
      </c>
      <c r="Z31" s="80">
        <f t="shared" si="115"/>
        <v>1.1992624151289988E-2</v>
      </c>
      <c r="AA31" s="80">
        <f t="shared" si="116"/>
        <v>1.9115055013239957E-2</v>
      </c>
      <c r="AB31" s="80">
        <f t="shared" ref="AB31" si="123">AVERAGE(Y31:AA31)</f>
        <v>2.5652011538833303E-2</v>
      </c>
      <c r="AC31" s="88" t="s">
        <v>3608</v>
      </c>
    </row>
    <row r="32" spans="1:29" ht="40" x14ac:dyDescent="0.2">
      <c r="A32" s="103"/>
      <c r="B32" s="104" t="s">
        <v>2586</v>
      </c>
      <c r="C32" s="105" t="s">
        <v>2587</v>
      </c>
      <c r="D32" s="105" t="s">
        <v>44</v>
      </c>
      <c r="E32" s="106">
        <v>0</v>
      </c>
      <c r="F32" s="106">
        <v>25</v>
      </c>
      <c r="G32" s="107">
        <v>179.02</v>
      </c>
      <c r="H32" s="107"/>
      <c r="I32" s="107"/>
      <c r="J32" s="107"/>
      <c r="K32" s="107"/>
      <c r="L32" s="107"/>
      <c r="M32" s="107"/>
      <c r="N32" s="107"/>
      <c r="O32" s="107"/>
      <c r="P32" s="107"/>
      <c r="R32" s="107"/>
      <c r="S32" s="107">
        <v>4475.5</v>
      </c>
      <c r="T32" s="80"/>
      <c r="U32" s="80"/>
      <c r="V32" s="81"/>
      <c r="W32" s="81"/>
      <c r="X32" s="81"/>
      <c r="Y32" s="80"/>
      <c r="Z32" s="80"/>
      <c r="AA32" s="80"/>
      <c r="AB32" s="80"/>
    </row>
    <row r="33" spans="1:29" ht="40" x14ac:dyDescent="0.2">
      <c r="A33" s="103"/>
      <c r="B33" s="104" t="s">
        <v>2588</v>
      </c>
      <c r="C33" s="105" t="s">
        <v>2589</v>
      </c>
      <c r="D33" s="105" t="s">
        <v>44</v>
      </c>
      <c r="E33" s="106">
        <v>0</v>
      </c>
      <c r="F33" s="106">
        <v>22</v>
      </c>
      <c r="G33" s="107">
        <v>226.06</v>
      </c>
      <c r="H33" s="107"/>
      <c r="I33" s="107"/>
      <c r="J33" s="107"/>
      <c r="K33" s="107"/>
      <c r="L33" s="107"/>
      <c r="M33" s="107"/>
      <c r="N33" s="107"/>
      <c r="O33" s="107"/>
      <c r="P33" s="107"/>
      <c r="R33" s="107"/>
      <c r="S33" s="107">
        <v>4973.32</v>
      </c>
      <c r="T33" s="80"/>
      <c r="U33" s="80"/>
      <c r="V33" s="81"/>
      <c r="W33" s="81"/>
      <c r="X33" s="81"/>
      <c r="Y33" s="80"/>
      <c r="Z33" s="80"/>
      <c r="AA33" s="80"/>
      <c r="AB33" s="80"/>
    </row>
    <row r="34" spans="1:29" ht="30" x14ac:dyDescent="0.2">
      <c r="A34" s="103"/>
      <c r="B34" s="104" t="s">
        <v>2590</v>
      </c>
      <c r="C34" s="105" t="s">
        <v>2591</v>
      </c>
      <c r="D34" s="105" t="s">
        <v>44</v>
      </c>
      <c r="E34" s="106">
        <v>0</v>
      </c>
      <c r="F34" s="106">
        <v>14</v>
      </c>
      <c r="G34" s="107">
        <v>184.04</v>
      </c>
      <c r="H34" s="107"/>
      <c r="I34" s="107"/>
      <c r="J34" s="107"/>
      <c r="K34" s="107"/>
      <c r="L34" s="107"/>
      <c r="M34" s="107"/>
      <c r="N34" s="107"/>
      <c r="O34" s="107"/>
      <c r="P34" s="107"/>
      <c r="R34" s="107"/>
      <c r="S34" s="107">
        <v>2576.56</v>
      </c>
      <c r="T34" s="80"/>
      <c r="U34" s="80"/>
      <c r="V34" s="81"/>
      <c r="W34" s="81"/>
      <c r="X34" s="81"/>
      <c r="Y34" s="80"/>
      <c r="Z34" s="80"/>
      <c r="AA34" s="80"/>
      <c r="AB34" s="80"/>
    </row>
    <row r="35" spans="1:29" ht="40" x14ac:dyDescent="0.2">
      <c r="A35" s="103"/>
      <c r="B35" s="104" t="s">
        <v>2592</v>
      </c>
      <c r="C35" s="105" t="s">
        <v>2593</v>
      </c>
      <c r="D35" s="105" t="s">
        <v>44</v>
      </c>
      <c r="E35" s="106">
        <v>0</v>
      </c>
      <c r="F35" s="106">
        <v>8</v>
      </c>
      <c r="G35" s="107">
        <v>203.21</v>
      </c>
      <c r="H35" s="107"/>
      <c r="I35" s="107"/>
      <c r="J35" s="107"/>
      <c r="K35" s="107"/>
      <c r="L35" s="107"/>
      <c r="M35" s="107"/>
      <c r="N35" s="107"/>
      <c r="O35" s="107"/>
      <c r="P35" s="107"/>
      <c r="R35" s="107"/>
      <c r="S35" s="107">
        <v>1625.68</v>
      </c>
      <c r="T35" s="80"/>
      <c r="U35" s="80"/>
      <c r="V35" s="81"/>
      <c r="W35" s="81"/>
      <c r="X35" s="81"/>
      <c r="Y35" s="80"/>
      <c r="Z35" s="80"/>
      <c r="AA35" s="80"/>
      <c r="AB35" s="80"/>
    </row>
    <row r="36" spans="1:29" ht="40" x14ac:dyDescent="0.2">
      <c r="A36" s="103"/>
      <c r="B36" s="104" t="s">
        <v>2594</v>
      </c>
      <c r="C36" s="105" t="s">
        <v>2595</v>
      </c>
      <c r="D36" s="105" t="s">
        <v>44</v>
      </c>
      <c r="E36" s="106">
        <v>0</v>
      </c>
      <c r="F36" s="106">
        <v>32</v>
      </c>
      <c r="G36" s="107">
        <v>255.78</v>
      </c>
      <c r="H36" s="107"/>
      <c r="I36" s="107"/>
      <c r="J36" s="107"/>
      <c r="K36" s="107"/>
      <c r="L36" s="107"/>
      <c r="M36" s="107"/>
      <c r="N36" s="107"/>
      <c r="O36" s="107"/>
      <c r="P36" s="107"/>
      <c r="R36" s="107"/>
      <c r="S36" s="107">
        <v>8184.96</v>
      </c>
      <c r="T36" s="80"/>
      <c r="U36" s="80"/>
      <c r="V36" s="81"/>
      <c r="W36" s="81"/>
      <c r="X36" s="81"/>
      <c r="Y36" s="80"/>
      <c r="Z36" s="80"/>
      <c r="AA36" s="80"/>
      <c r="AB36" s="80"/>
    </row>
    <row r="37" spans="1:29" ht="30" x14ac:dyDescent="0.2">
      <c r="A37" s="103"/>
      <c r="B37" s="104" t="s">
        <v>2596</v>
      </c>
      <c r="C37" s="105" t="s">
        <v>2597</v>
      </c>
      <c r="D37" s="105" t="s">
        <v>44</v>
      </c>
      <c r="E37" s="106">
        <v>0</v>
      </c>
      <c r="F37" s="106">
        <v>16</v>
      </c>
      <c r="G37" s="107">
        <v>222.06</v>
      </c>
      <c r="H37" s="107"/>
      <c r="I37" s="107"/>
      <c r="J37" s="107"/>
      <c r="K37" s="107"/>
      <c r="L37" s="107"/>
      <c r="M37" s="107"/>
      <c r="N37" s="107"/>
      <c r="O37" s="107"/>
      <c r="P37" s="107"/>
      <c r="R37" s="107"/>
      <c r="S37" s="107">
        <v>3552.96</v>
      </c>
      <c r="T37" s="80"/>
      <c r="U37" s="80"/>
      <c r="V37" s="81"/>
      <c r="W37" s="81"/>
      <c r="X37" s="81"/>
      <c r="Y37" s="80"/>
      <c r="Z37" s="80"/>
      <c r="AA37" s="80"/>
      <c r="AB37" s="80"/>
    </row>
    <row r="38" spans="1:29" ht="40" x14ac:dyDescent="0.2">
      <c r="A38" s="103"/>
      <c r="B38" s="104" t="s">
        <v>2598</v>
      </c>
      <c r="C38" s="105" t="s">
        <v>2599</v>
      </c>
      <c r="D38" s="105" t="s">
        <v>44</v>
      </c>
      <c r="E38" s="106">
        <v>0</v>
      </c>
      <c r="F38" s="106">
        <v>3</v>
      </c>
      <c r="G38" s="107">
        <v>1346.2</v>
      </c>
      <c r="H38" s="107"/>
      <c r="I38" s="107"/>
      <c r="J38" s="107"/>
      <c r="K38" s="107"/>
      <c r="L38" s="107"/>
      <c r="M38" s="107"/>
      <c r="N38" s="107"/>
      <c r="O38" s="107"/>
      <c r="P38" s="107"/>
      <c r="R38" s="107"/>
      <c r="S38" s="107">
        <v>4038.6</v>
      </c>
      <c r="T38" s="80"/>
      <c r="U38" s="80"/>
      <c r="V38" s="81"/>
      <c r="W38" s="81"/>
      <c r="X38" s="81"/>
      <c r="Y38" s="80"/>
      <c r="Z38" s="80"/>
      <c r="AA38" s="80"/>
      <c r="AB38" s="80"/>
    </row>
    <row r="39" spans="1:29" ht="40" x14ac:dyDescent="0.2">
      <c r="A39" s="103"/>
      <c r="B39" s="104" t="s">
        <v>2600</v>
      </c>
      <c r="C39" s="105" t="s">
        <v>2601</v>
      </c>
      <c r="D39" s="105" t="s">
        <v>44</v>
      </c>
      <c r="E39" s="106">
        <v>0</v>
      </c>
      <c r="F39" s="106">
        <v>41</v>
      </c>
      <c r="G39" s="107">
        <v>189.6</v>
      </c>
      <c r="H39" s="107"/>
      <c r="I39" s="107"/>
      <c r="J39" s="107"/>
      <c r="K39" s="107"/>
      <c r="L39" s="107"/>
      <c r="M39" s="107"/>
      <c r="N39" s="107"/>
      <c r="O39" s="107"/>
      <c r="P39" s="107"/>
      <c r="R39" s="107"/>
      <c r="S39" s="107">
        <v>7773.6</v>
      </c>
      <c r="T39" s="80"/>
      <c r="U39" s="80"/>
      <c r="V39" s="81"/>
      <c r="W39" s="81"/>
      <c r="X39" s="81"/>
      <c r="Y39" s="80"/>
      <c r="Z39" s="80"/>
      <c r="AA39" s="80"/>
      <c r="AB39" s="80"/>
    </row>
    <row r="40" spans="1:29" ht="40" x14ac:dyDescent="0.2">
      <c r="A40" s="103"/>
      <c r="B40" s="104" t="s">
        <v>2602</v>
      </c>
      <c r="C40" s="105" t="s">
        <v>2603</v>
      </c>
      <c r="D40" s="105" t="s">
        <v>44</v>
      </c>
      <c r="E40" s="106">
        <v>0</v>
      </c>
      <c r="F40" s="106">
        <v>27</v>
      </c>
      <c r="G40" s="107">
        <v>306.52</v>
      </c>
      <c r="H40" s="107"/>
      <c r="I40" s="107"/>
      <c r="J40" s="107"/>
      <c r="K40" s="107"/>
      <c r="L40" s="107"/>
      <c r="M40" s="107"/>
      <c r="N40" s="107"/>
      <c r="O40" s="107"/>
      <c r="P40" s="107"/>
      <c r="R40" s="107"/>
      <c r="S40" s="107">
        <v>8276.0400000000009</v>
      </c>
      <c r="T40" s="80"/>
      <c r="U40" s="80"/>
      <c r="V40" s="81"/>
      <c r="W40" s="81"/>
      <c r="X40" s="81"/>
      <c r="Y40" s="80"/>
      <c r="Z40" s="80"/>
      <c r="AA40" s="80"/>
      <c r="AB40" s="80"/>
    </row>
    <row r="41" spans="1:29" ht="40" x14ac:dyDescent="0.2">
      <c r="A41" s="103"/>
      <c r="B41" s="104" t="s">
        <v>2604</v>
      </c>
      <c r="C41" s="105" t="s">
        <v>2605</v>
      </c>
      <c r="D41" s="105" t="s">
        <v>44</v>
      </c>
      <c r="E41" s="106">
        <v>0</v>
      </c>
      <c r="F41" s="106">
        <v>45</v>
      </c>
      <c r="G41" s="107">
        <v>480.74</v>
      </c>
      <c r="H41" s="107"/>
      <c r="I41" s="107"/>
      <c r="J41" s="107"/>
      <c r="K41" s="107"/>
      <c r="L41" s="107"/>
      <c r="M41" s="107"/>
      <c r="N41" s="107"/>
      <c r="O41" s="107"/>
      <c r="P41" s="107"/>
      <c r="R41" s="107"/>
      <c r="S41" s="107">
        <v>21633.3</v>
      </c>
      <c r="T41" s="80"/>
      <c r="U41" s="80"/>
      <c r="V41" s="81"/>
      <c r="W41" s="81"/>
      <c r="X41" s="81"/>
      <c r="Y41" s="80"/>
      <c r="Z41" s="80"/>
      <c r="AA41" s="80"/>
      <c r="AB41" s="80"/>
    </row>
    <row r="42" spans="1:29" ht="40" x14ac:dyDescent="0.2">
      <c r="A42" s="103"/>
      <c r="B42" s="104" t="s">
        <v>2606</v>
      </c>
      <c r="C42" s="105" t="s">
        <v>2607</v>
      </c>
      <c r="D42" s="105" t="s">
        <v>44</v>
      </c>
      <c r="E42" s="106">
        <v>0</v>
      </c>
      <c r="F42" s="106">
        <v>1</v>
      </c>
      <c r="G42" s="107">
        <v>490.96</v>
      </c>
      <c r="H42" s="107"/>
      <c r="I42" s="107"/>
      <c r="J42" s="107"/>
      <c r="K42" s="107"/>
      <c r="L42" s="107"/>
      <c r="M42" s="107"/>
      <c r="N42" s="107"/>
      <c r="O42" s="107"/>
      <c r="P42" s="107"/>
      <c r="R42" s="107"/>
      <c r="S42" s="107">
        <v>490.96</v>
      </c>
      <c r="T42" s="80"/>
      <c r="U42" s="80"/>
      <c r="V42" s="81"/>
      <c r="W42" s="81"/>
      <c r="X42" s="81"/>
      <c r="Y42" s="80"/>
      <c r="Z42" s="80"/>
      <c r="AA42" s="80"/>
      <c r="AB42" s="80"/>
    </row>
    <row r="43" spans="1:29" ht="40" x14ac:dyDescent="0.2">
      <c r="A43" s="103"/>
      <c r="B43" s="104" t="s">
        <v>2608</v>
      </c>
      <c r="C43" s="105" t="s">
        <v>2609</v>
      </c>
      <c r="D43" s="105" t="s">
        <v>44</v>
      </c>
      <c r="E43" s="106">
        <v>0</v>
      </c>
      <c r="F43" s="106">
        <v>14</v>
      </c>
      <c r="G43" s="107">
        <v>1676.97</v>
      </c>
      <c r="H43" s="107"/>
      <c r="I43" s="107"/>
      <c r="J43" s="107"/>
      <c r="K43" s="107"/>
      <c r="L43" s="107"/>
      <c r="M43" s="107"/>
      <c r="N43" s="107"/>
      <c r="O43" s="107"/>
      <c r="P43" s="107"/>
      <c r="R43" s="107"/>
      <c r="S43" s="107">
        <v>23477.58</v>
      </c>
      <c r="T43" s="80"/>
      <c r="U43" s="80"/>
      <c r="V43" s="81"/>
      <c r="W43" s="81"/>
      <c r="X43" s="81"/>
      <c r="Y43" s="80"/>
      <c r="Z43" s="80"/>
      <c r="AA43" s="80"/>
      <c r="AB43" s="80"/>
    </row>
    <row r="44" spans="1:29" ht="30" x14ac:dyDescent="0.2">
      <c r="A44" s="103"/>
      <c r="B44" s="104" t="s">
        <v>2610</v>
      </c>
      <c r="C44" s="105" t="s">
        <v>2611</v>
      </c>
      <c r="D44" s="105" t="s">
        <v>98</v>
      </c>
      <c r="E44" s="106">
        <v>0</v>
      </c>
      <c r="F44" s="106">
        <v>70</v>
      </c>
      <c r="G44" s="107">
        <v>529.15</v>
      </c>
      <c r="H44" s="107"/>
      <c r="I44" s="107"/>
      <c r="J44" s="107"/>
      <c r="K44" s="107"/>
      <c r="L44" s="107"/>
      <c r="M44" s="107"/>
      <c r="N44" s="107"/>
      <c r="O44" s="107"/>
      <c r="P44" s="107"/>
      <c r="R44" s="107"/>
      <c r="S44" s="107">
        <v>37040.5</v>
      </c>
      <c r="T44" s="80"/>
      <c r="U44" s="80"/>
      <c r="V44" s="81"/>
      <c r="W44" s="81"/>
      <c r="X44" s="81"/>
      <c r="Y44" s="80"/>
      <c r="Z44" s="80"/>
      <c r="AA44" s="80"/>
      <c r="AB44" s="80"/>
    </row>
    <row r="45" spans="1:29" s="84" customFormat="1" x14ac:dyDescent="0.35">
      <c r="A45" s="167"/>
      <c r="B45" s="168"/>
      <c r="C45" s="169"/>
      <c r="D45" s="169"/>
      <c r="E45" s="170"/>
      <c r="F45" s="170"/>
      <c r="G45" s="171"/>
      <c r="H45" s="171" t="s">
        <v>3441</v>
      </c>
      <c r="I45" s="171"/>
      <c r="J45" s="171"/>
      <c r="K45" s="171"/>
      <c r="L45" s="171"/>
      <c r="M45" s="171"/>
      <c r="N45" s="171"/>
      <c r="O45" s="171"/>
      <c r="P45" s="171"/>
      <c r="R45" s="171" t="s">
        <v>3442</v>
      </c>
      <c r="S45" s="171"/>
      <c r="T45" s="80"/>
      <c r="U45" s="80"/>
      <c r="V45" s="81"/>
      <c r="W45" s="81"/>
      <c r="X45" s="81"/>
      <c r="Y45" s="80"/>
      <c r="Z45" s="80"/>
      <c r="AA45" s="80"/>
      <c r="AB45" s="80"/>
      <c r="AC45" s="80"/>
    </row>
    <row r="46" spans="1:29" s="84" customFormat="1" x14ac:dyDescent="0.35">
      <c r="A46" s="167"/>
      <c r="B46" s="168">
        <v>34113136</v>
      </c>
      <c r="C46" s="169" t="s">
        <v>3440</v>
      </c>
      <c r="D46" s="169" t="s">
        <v>98</v>
      </c>
      <c r="E46" s="170">
        <v>1.295E-2</v>
      </c>
      <c r="F46" s="170">
        <f>F44</f>
        <v>70</v>
      </c>
      <c r="G46" s="171">
        <v>471</v>
      </c>
      <c r="H46" s="171">
        <v>471</v>
      </c>
      <c r="I46" s="171">
        <v>101.893380365</v>
      </c>
      <c r="J46" s="171">
        <v>101.893380365</v>
      </c>
      <c r="K46" s="171"/>
      <c r="L46" s="171"/>
      <c r="M46" s="171"/>
      <c r="N46" s="171"/>
      <c r="O46" s="171"/>
      <c r="P46" s="171"/>
      <c r="R46" s="171">
        <v>961</v>
      </c>
      <c r="S46" s="171">
        <v>117.72364296000001</v>
      </c>
      <c r="T46" s="80">
        <f t="shared" ref="T46:T59" si="124">R46/H46</f>
        <v>2.0403397027600851</v>
      </c>
      <c r="U46" s="80">
        <f t="shared" ref="U46:U59" si="125">T46-AB46</f>
        <v>2.0146876912212517</v>
      </c>
      <c r="V46" s="81">
        <f t="shared" ref="V46:V59" si="126">G46*U46</f>
        <v>948.91790256520949</v>
      </c>
      <c r="W46" s="81">
        <f t="shared" ref="W46:W59" si="127">V46-G46</f>
        <v>477.91790256520949</v>
      </c>
      <c r="X46" s="81">
        <f t="shared" ref="X46:X59" si="128">F46*W46</f>
        <v>33454.253179564665</v>
      </c>
      <c r="Y46" s="80">
        <f t="shared" ref="Y46:Y65" si="129">104.584835545197%-100%</f>
        <v>4.5848355451969969E-2</v>
      </c>
      <c r="Z46" s="80">
        <f t="shared" ref="Z46:Z65" si="130">101.199262415129%-100%</f>
        <v>1.1992624151289988E-2</v>
      </c>
      <c r="AA46" s="80">
        <f t="shared" ref="AA46:AA65" si="131">101.911505501324%-100%</f>
        <v>1.9115055013239957E-2</v>
      </c>
      <c r="AB46" s="80">
        <f t="shared" ref="AB46:AB59" si="132">AVERAGE(Y46:AA46)</f>
        <v>2.5652011538833303E-2</v>
      </c>
      <c r="AC46" s="88" t="s">
        <v>3443</v>
      </c>
    </row>
    <row r="47" spans="1:29" ht="30" x14ac:dyDescent="0.2">
      <c r="A47" s="103"/>
      <c r="B47" s="104" t="s">
        <v>2612</v>
      </c>
      <c r="C47" s="105" t="s">
        <v>2613</v>
      </c>
      <c r="D47" s="105" t="s">
        <v>98</v>
      </c>
      <c r="E47" s="106">
        <v>0</v>
      </c>
      <c r="F47" s="106">
        <v>31</v>
      </c>
      <c r="G47" s="107">
        <v>193.73</v>
      </c>
      <c r="H47" s="107"/>
      <c r="I47" s="107"/>
      <c r="J47" s="107"/>
      <c r="K47" s="107"/>
      <c r="L47" s="107"/>
      <c r="M47" s="107"/>
      <c r="N47" s="107"/>
      <c r="O47" s="107"/>
      <c r="P47" s="107"/>
      <c r="R47" s="107"/>
      <c r="S47" s="107">
        <v>6005.63</v>
      </c>
      <c r="T47" s="80"/>
      <c r="U47" s="80"/>
      <c r="V47" s="81"/>
      <c r="W47" s="81"/>
      <c r="X47" s="81"/>
      <c r="Y47" s="80"/>
      <c r="Z47" s="80"/>
      <c r="AA47" s="80"/>
      <c r="AB47" s="80"/>
    </row>
    <row r="48" spans="1:29" s="84" customFormat="1" x14ac:dyDescent="0.35">
      <c r="A48" s="167"/>
      <c r="B48" s="168"/>
      <c r="C48" s="169"/>
      <c r="D48" s="169"/>
      <c r="E48" s="170"/>
      <c r="F48" s="170"/>
      <c r="G48" s="171"/>
      <c r="H48" s="171" t="s">
        <v>3441</v>
      </c>
      <c r="I48" s="171"/>
      <c r="J48" s="171"/>
      <c r="K48" s="171"/>
      <c r="L48" s="171"/>
      <c r="M48" s="171"/>
      <c r="N48" s="171"/>
      <c r="O48" s="171"/>
      <c r="P48" s="171"/>
      <c r="R48" s="171" t="s">
        <v>3442</v>
      </c>
      <c r="S48" s="171"/>
      <c r="T48" s="80"/>
      <c r="U48" s="80"/>
      <c r="V48" s="81"/>
      <c r="W48" s="81"/>
      <c r="X48" s="81"/>
      <c r="Y48" s="80"/>
      <c r="Z48" s="80"/>
      <c r="AA48" s="80"/>
      <c r="AB48" s="80"/>
      <c r="AC48" s="80"/>
    </row>
    <row r="49" spans="1:29" s="84" customFormat="1" x14ac:dyDescent="0.35">
      <c r="A49" s="167"/>
      <c r="B49" s="168">
        <v>34113035</v>
      </c>
      <c r="C49" s="169" t="s">
        <v>3444</v>
      </c>
      <c r="D49" s="169" t="s">
        <v>98</v>
      </c>
      <c r="E49" s="170">
        <v>1.295E-2</v>
      </c>
      <c r="F49" s="170">
        <f>F47</f>
        <v>31</v>
      </c>
      <c r="G49" s="171">
        <v>471</v>
      </c>
      <c r="H49" s="171">
        <v>161</v>
      </c>
      <c r="I49" s="171">
        <v>101.893380365</v>
      </c>
      <c r="J49" s="171">
        <v>101.893380365</v>
      </c>
      <c r="K49" s="171"/>
      <c r="L49" s="171"/>
      <c r="M49" s="171"/>
      <c r="N49" s="171"/>
      <c r="O49" s="171"/>
      <c r="P49" s="171"/>
      <c r="R49" s="171">
        <v>313</v>
      </c>
      <c r="S49" s="171">
        <v>117.72364296000001</v>
      </c>
      <c r="T49" s="80">
        <f t="shared" ref="T49" si="133">R49/H49</f>
        <v>1.9440993788819876</v>
      </c>
      <c r="U49" s="80">
        <f t="shared" ref="U49" si="134">T49-AB49</f>
        <v>1.9184473673431544</v>
      </c>
      <c r="V49" s="81">
        <f t="shared" ref="V49" si="135">G49*U49</f>
        <v>903.58871001862565</v>
      </c>
      <c r="W49" s="81">
        <f t="shared" ref="W49" si="136">V49-G49</f>
        <v>432.58871001862565</v>
      </c>
      <c r="X49" s="81">
        <f t="shared" ref="X49" si="137">F49*W49</f>
        <v>13410.250010577394</v>
      </c>
      <c r="Y49" s="80">
        <f t="shared" si="129"/>
        <v>4.5848355451969969E-2</v>
      </c>
      <c r="Z49" s="80">
        <f t="shared" si="130"/>
        <v>1.1992624151289988E-2</v>
      </c>
      <c r="AA49" s="80">
        <f t="shared" si="131"/>
        <v>1.9115055013239957E-2</v>
      </c>
      <c r="AB49" s="80">
        <f t="shared" ref="AB49" si="138">AVERAGE(Y49:AA49)</f>
        <v>2.5652011538833303E-2</v>
      </c>
      <c r="AC49" s="88" t="s">
        <v>3445</v>
      </c>
    </row>
    <row r="50" spans="1:29" ht="30" x14ac:dyDescent="0.2">
      <c r="A50" s="103"/>
      <c r="B50" s="104" t="s">
        <v>2614</v>
      </c>
      <c r="C50" s="105" t="s">
        <v>2615</v>
      </c>
      <c r="D50" s="105" t="s">
        <v>98</v>
      </c>
      <c r="E50" s="106">
        <v>0</v>
      </c>
      <c r="F50" s="106">
        <v>38</v>
      </c>
      <c r="G50" s="107">
        <v>64.56</v>
      </c>
      <c r="H50" s="107"/>
      <c r="I50" s="107"/>
      <c r="J50" s="107"/>
      <c r="K50" s="107"/>
      <c r="L50" s="107"/>
      <c r="M50" s="107"/>
      <c r="N50" s="107"/>
      <c r="O50" s="107"/>
      <c r="P50" s="107"/>
      <c r="R50" s="107"/>
      <c r="S50" s="107">
        <v>2453.2800000000002</v>
      </c>
      <c r="T50" s="80"/>
      <c r="U50" s="80"/>
      <c r="V50" s="81"/>
      <c r="W50" s="81"/>
      <c r="X50" s="81"/>
      <c r="Y50" s="80"/>
      <c r="Z50" s="80"/>
      <c r="AA50" s="80"/>
      <c r="AB50" s="80"/>
    </row>
    <row r="51" spans="1:29" s="84" customFormat="1" x14ac:dyDescent="0.35">
      <c r="A51" s="167"/>
      <c r="B51" s="168">
        <v>34111098</v>
      </c>
      <c r="C51" s="169" t="s">
        <v>3365</v>
      </c>
      <c r="D51" s="169" t="s">
        <v>98</v>
      </c>
      <c r="E51" s="170">
        <v>1.295E-2</v>
      </c>
      <c r="F51" s="170">
        <f>F50</f>
        <v>38</v>
      </c>
      <c r="G51" s="171">
        <v>60.3</v>
      </c>
      <c r="H51" s="171">
        <v>60.3</v>
      </c>
      <c r="I51" s="171">
        <v>101.893380365</v>
      </c>
      <c r="J51" s="171">
        <v>101.893380365</v>
      </c>
      <c r="K51" s="171"/>
      <c r="L51" s="171"/>
      <c r="M51" s="171"/>
      <c r="N51" s="171"/>
      <c r="O51" s="171"/>
      <c r="P51" s="171"/>
      <c r="R51" s="171">
        <v>79.8</v>
      </c>
      <c r="S51" s="171">
        <v>117.72364296000001</v>
      </c>
      <c r="T51" s="80">
        <f t="shared" ref="T51" si="139">R51/H51</f>
        <v>1.3233830845771144</v>
      </c>
      <c r="U51" s="80">
        <f t="shared" ref="U51" si="140">T51-AB51</f>
        <v>1.2977310730382812</v>
      </c>
      <c r="V51" s="81">
        <f t="shared" ref="V51" si="141">G51*U51</f>
        <v>78.253183704208354</v>
      </c>
      <c r="W51" s="81">
        <f t="shared" ref="W51" si="142">V51-G51</f>
        <v>17.953183704208357</v>
      </c>
      <c r="X51" s="81">
        <f t="shared" ref="X51" si="143">F51*W51</f>
        <v>682.22098075991755</v>
      </c>
      <c r="Y51" s="80">
        <f t="shared" ref="Y51" si="144">104.584835545197%-100%</f>
        <v>4.5848355451969969E-2</v>
      </c>
      <c r="Z51" s="80">
        <f t="shared" ref="Z51" si="145">101.199262415129%-100%</f>
        <v>1.1992624151289988E-2</v>
      </c>
      <c r="AA51" s="80">
        <f t="shared" ref="AA51" si="146">101.911505501324%-100%</f>
        <v>1.9115055013239957E-2</v>
      </c>
      <c r="AB51" s="80">
        <f t="shared" ref="AB51" si="147">AVERAGE(Y51:AA51)</f>
        <v>2.5652011538833303E-2</v>
      </c>
      <c r="AC51" s="88" t="s">
        <v>3446</v>
      </c>
    </row>
    <row r="52" spans="1:29" ht="30" x14ac:dyDescent="0.2">
      <c r="A52" s="103"/>
      <c r="B52" s="104" t="s">
        <v>2616</v>
      </c>
      <c r="C52" s="105" t="s">
        <v>2617</v>
      </c>
      <c r="D52" s="105" t="s">
        <v>98</v>
      </c>
      <c r="E52" s="106">
        <v>0</v>
      </c>
      <c r="F52" s="106">
        <v>17</v>
      </c>
      <c r="G52" s="107">
        <v>43.24</v>
      </c>
      <c r="H52" s="107"/>
      <c r="I52" s="107"/>
      <c r="J52" s="107"/>
      <c r="K52" s="107"/>
      <c r="L52" s="107"/>
      <c r="M52" s="107"/>
      <c r="N52" s="107"/>
      <c r="O52" s="107"/>
      <c r="P52" s="107"/>
      <c r="R52" s="107"/>
      <c r="S52" s="107">
        <v>735.08</v>
      </c>
      <c r="T52" s="80"/>
      <c r="U52" s="80"/>
      <c r="V52" s="81"/>
      <c r="W52" s="81"/>
      <c r="X52" s="81"/>
      <c r="Y52" s="80"/>
      <c r="Z52" s="80"/>
      <c r="AA52" s="80"/>
      <c r="AB52" s="80"/>
    </row>
    <row r="53" spans="1:29" s="84" customFormat="1" x14ac:dyDescent="0.35">
      <c r="A53" s="167"/>
      <c r="B53" s="168">
        <v>34111094</v>
      </c>
      <c r="C53" s="169" t="s">
        <v>3366</v>
      </c>
      <c r="D53" s="169" t="s">
        <v>98</v>
      </c>
      <c r="E53" s="170">
        <v>1.295E-2</v>
      </c>
      <c r="F53" s="170">
        <f>F52</f>
        <v>17</v>
      </c>
      <c r="G53" s="171">
        <v>36.4</v>
      </c>
      <c r="H53" s="171">
        <v>36.4</v>
      </c>
      <c r="I53" s="171">
        <v>101.893380365</v>
      </c>
      <c r="J53" s="171">
        <v>101.893380365</v>
      </c>
      <c r="K53" s="171"/>
      <c r="L53" s="171"/>
      <c r="M53" s="171"/>
      <c r="N53" s="171"/>
      <c r="O53" s="171"/>
      <c r="P53" s="171"/>
      <c r="R53" s="171">
        <v>48.7</v>
      </c>
      <c r="S53" s="171">
        <v>117.72364296000001</v>
      </c>
      <c r="T53" s="80">
        <f t="shared" si="124"/>
        <v>1.337912087912088</v>
      </c>
      <c r="U53" s="80">
        <f t="shared" si="125"/>
        <v>1.3122600763732548</v>
      </c>
      <c r="V53" s="81">
        <f t="shared" si="126"/>
        <v>47.766266779986474</v>
      </c>
      <c r="W53" s="81">
        <f t="shared" si="127"/>
        <v>11.366266779986475</v>
      </c>
      <c r="X53" s="81">
        <f t="shared" si="128"/>
        <v>193.22653525977006</v>
      </c>
      <c r="Y53" s="80">
        <f t="shared" si="129"/>
        <v>4.5848355451969969E-2</v>
      </c>
      <c r="Z53" s="80">
        <f t="shared" si="130"/>
        <v>1.1992624151289988E-2</v>
      </c>
      <c r="AA53" s="80">
        <f t="shared" si="131"/>
        <v>1.9115055013239957E-2</v>
      </c>
      <c r="AB53" s="80">
        <f t="shared" si="132"/>
        <v>2.5652011538833303E-2</v>
      </c>
      <c r="AC53" s="88" t="s">
        <v>3447</v>
      </c>
    </row>
    <row r="54" spans="1:29" ht="30" x14ac:dyDescent="0.2">
      <c r="A54" s="103"/>
      <c r="B54" s="104" t="s">
        <v>2618</v>
      </c>
      <c r="C54" s="105" t="s">
        <v>2619</v>
      </c>
      <c r="D54" s="105" t="s">
        <v>98</v>
      </c>
      <c r="E54" s="106">
        <v>0</v>
      </c>
      <c r="F54" s="106">
        <v>110</v>
      </c>
      <c r="G54" s="107">
        <v>31.98</v>
      </c>
      <c r="H54" s="107"/>
      <c r="I54" s="107"/>
      <c r="J54" s="107"/>
      <c r="K54" s="107"/>
      <c r="L54" s="107"/>
      <c r="M54" s="107"/>
      <c r="N54" s="107"/>
      <c r="O54" s="107"/>
      <c r="P54" s="107"/>
      <c r="R54" s="107"/>
      <c r="S54" s="107">
        <v>3517.8</v>
      </c>
      <c r="T54" s="80"/>
      <c r="U54" s="80"/>
      <c r="V54" s="81"/>
      <c r="W54" s="81"/>
      <c r="X54" s="81"/>
      <c r="Y54" s="80"/>
      <c r="Z54" s="80"/>
      <c r="AA54" s="80"/>
      <c r="AB54" s="80"/>
    </row>
    <row r="55" spans="1:29" s="84" customFormat="1" x14ac:dyDescent="0.35">
      <c r="A55" s="167"/>
      <c r="B55" s="168">
        <v>34111090</v>
      </c>
      <c r="C55" s="169" t="s">
        <v>3368</v>
      </c>
      <c r="D55" s="169" t="s">
        <v>98</v>
      </c>
      <c r="E55" s="170">
        <v>1.295E-2</v>
      </c>
      <c r="F55" s="170">
        <f>F54</f>
        <v>110</v>
      </c>
      <c r="G55" s="171">
        <v>22.6</v>
      </c>
      <c r="H55" s="171">
        <v>22.6</v>
      </c>
      <c r="I55" s="171">
        <v>101.893380365</v>
      </c>
      <c r="J55" s="171">
        <v>101.893380365</v>
      </c>
      <c r="K55" s="171"/>
      <c r="L55" s="171"/>
      <c r="M55" s="171"/>
      <c r="N55" s="171"/>
      <c r="O55" s="171"/>
      <c r="P55" s="171"/>
      <c r="R55" s="171">
        <v>29.9</v>
      </c>
      <c r="S55" s="171">
        <v>117.72364296000001</v>
      </c>
      <c r="T55" s="80">
        <f t="shared" ref="T55" si="148">R55/H55</f>
        <v>1.3230088495575221</v>
      </c>
      <c r="U55" s="80">
        <f t="shared" ref="U55" si="149">T55-AB55</f>
        <v>1.2973568380186888</v>
      </c>
      <c r="V55" s="81">
        <f t="shared" ref="V55" si="150">G55*U55</f>
        <v>29.320264539222368</v>
      </c>
      <c r="W55" s="81">
        <f t="shared" ref="W55" si="151">V55-G55</f>
        <v>6.7202645392223666</v>
      </c>
      <c r="X55" s="81">
        <f t="shared" ref="X55" si="152">F55*W55</f>
        <v>739.22909931446031</v>
      </c>
      <c r="Y55" s="80">
        <f t="shared" si="129"/>
        <v>4.5848355451969969E-2</v>
      </c>
      <c r="Z55" s="80">
        <f t="shared" si="130"/>
        <v>1.1992624151289988E-2</v>
      </c>
      <c r="AA55" s="80">
        <f t="shared" si="131"/>
        <v>1.9115055013239957E-2</v>
      </c>
      <c r="AB55" s="80">
        <f t="shared" ref="AB55" si="153">AVERAGE(Y55:AA55)</f>
        <v>2.5652011538833303E-2</v>
      </c>
      <c r="AC55" s="88" t="s">
        <v>3448</v>
      </c>
    </row>
    <row r="56" spans="1:29" ht="20" x14ac:dyDescent="0.2">
      <c r="A56" s="103"/>
      <c r="B56" s="104" t="s">
        <v>2620</v>
      </c>
      <c r="C56" s="105" t="s">
        <v>2621</v>
      </c>
      <c r="D56" s="105" t="s">
        <v>98</v>
      </c>
      <c r="E56" s="106">
        <v>0</v>
      </c>
      <c r="F56" s="106">
        <v>2150</v>
      </c>
      <c r="G56" s="107">
        <v>31.78</v>
      </c>
      <c r="H56" s="107"/>
      <c r="I56" s="107"/>
      <c r="J56" s="107"/>
      <c r="K56" s="107"/>
      <c r="L56" s="107"/>
      <c r="M56" s="107"/>
      <c r="N56" s="107"/>
      <c r="O56" s="107"/>
      <c r="P56" s="107"/>
      <c r="R56" s="107"/>
      <c r="S56" s="107">
        <v>68327</v>
      </c>
      <c r="T56" s="80"/>
      <c r="U56" s="80"/>
      <c r="V56" s="81"/>
      <c r="W56" s="81"/>
      <c r="X56" s="81"/>
      <c r="Y56" s="80"/>
      <c r="Z56" s="80"/>
      <c r="AA56" s="80"/>
      <c r="AB56" s="80"/>
    </row>
    <row r="57" spans="1:29" s="84" customFormat="1" x14ac:dyDescent="0.35">
      <c r="A57" s="167"/>
      <c r="B57" s="168">
        <v>34111036</v>
      </c>
      <c r="C57" s="169" t="s">
        <v>3367</v>
      </c>
      <c r="D57" s="169" t="s">
        <v>98</v>
      </c>
      <c r="E57" s="170">
        <v>1.295E-2</v>
      </c>
      <c r="F57" s="170">
        <f>F56</f>
        <v>2150</v>
      </c>
      <c r="G57" s="171">
        <v>22.4</v>
      </c>
      <c r="H57" s="171">
        <v>22.4</v>
      </c>
      <c r="I57" s="171">
        <v>101.893380365</v>
      </c>
      <c r="J57" s="171">
        <v>101.893380365</v>
      </c>
      <c r="K57" s="171"/>
      <c r="L57" s="171"/>
      <c r="M57" s="171"/>
      <c r="N57" s="171"/>
      <c r="O57" s="171"/>
      <c r="P57" s="171"/>
      <c r="R57" s="171">
        <v>29.8</v>
      </c>
      <c r="S57" s="171">
        <v>117.72364296000001</v>
      </c>
      <c r="T57" s="80">
        <f t="shared" si="124"/>
        <v>1.330357142857143</v>
      </c>
      <c r="U57" s="80">
        <f t="shared" si="125"/>
        <v>1.3047051313183098</v>
      </c>
      <c r="V57" s="81">
        <f t="shared" si="126"/>
        <v>29.225394941530137</v>
      </c>
      <c r="W57" s="81">
        <f t="shared" si="127"/>
        <v>6.8253949415301385</v>
      </c>
      <c r="X57" s="81">
        <f t="shared" si="128"/>
        <v>14674.599124289798</v>
      </c>
      <c r="Y57" s="80">
        <f t="shared" si="129"/>
        <v>4.5848355451969969E-2</v>
      </c>
      <c r="Z57" s="80">
        <f t="shared" si="130"/>
        <v>1.1992624151289988E-2</v>
      </c>
      <c r="AA57" s="80">
        <f t="shared" si="131"/>
        <v>1.9115055013239957E-2</v>
      </c>
      <c r="AB57" s="80">
        <f t="shared" si="132"/>
        <v>2.5652011538833303E-2</v>
      </c>
      <c r="AC57" s="88" t="s">
        <v>3449</v>
      </c>
    </row>
    <row r="58" spans="1:29" ht="20" x14ac:dyDescent="0.2">
      <c r="A58" s="103"/>
      <c r="B58" s="104" t="s">
        <v>2622</v>
      </c>
      <c r="C58" s="105" t="s">
        <v>2623</v>
      </c>
      <c r="D58" s="105" t="s">
        <v>98</v>
      </c>
      <c r="E58" s="106">
        <v>0</v>
      </c>
      <c r="F58" s="106">
        <v>2350</v>
      </c>
      <c r="G58" s="107">
        <v>25.55</v>
      </c>
      <c r="H58" s="107"/>
      <c r="I58" s="107"/>
      <c r="J58" s="107"/>
      <c r="K58" s="107"/>
      <c r="L58" s="107"/>
      <c r="M58" s="107"/>
      <c r="N58" s="107"/>
      <c r="O58" s="107"/>
      <c r="P58" s="107"/>
      <c r="R58" s="107"/>
      <c r="S58" s="107">
        <v>60042.5</v>
      </c>
      <c r="T58" s="80"/>
      <c r="U58" s="80"/>
      <c r="V58" s="81"/>
      <c r="W58" s="81"/>
      <c r="X58" s="81"/>
      <c r="Y58" s="80"/>
      <c r="Z58" s="80"/>
      <c r="AA58" s="80"/>
      <c r="AB58" s="80"/>
    </row>
    <row r="59" spans="1:29" s="84" customFormat="1" x14ac:dyDescent="0.35">
      <c r="A59" s="167"/>
      <c r="B59" s="168">
        <v>34111030</v>
      </c>
      <c r="C59" s="169" t="s">
        <v>3369</v>
      </c>
      <c r="D59" s="169" t="s">
        <v>98</v>
      </c>
      <c r="E59" s="170">
        <v>1.295E-2</v>
      </c>
      <c r="F59" s="170">
        <f>F58</f>
        <v>2350</v>
      </c>
      <c r="G59" s="171">
        <v>13.9</v>
      </c>
      <c r="H59" s="171">
        <v>13.9</v>
      </c>
      <c r="I59" s="171">
        <v>101.893380365</v>
      </c>
      <c r="J59" s="171">
        <v>101.893380365</v>
      </c>
      <c r="K59" s="171"/>
      <c r="L59" s="171"/>
      <c r="M59" s="171"/>
      <c r="N59" s="171"/>
      <c r="O59" s="171"/>
      <c r="P59" s="171"/>
      <c r="R59" s="171">
        <v>18.2</v>
      </c>
      <c r="S59" s="171">
        <v>117.72364296000001</v>
      </c>
      <c r="T59" s="80">
        <f t="shared" si="124"/>
        <v>1.3093525179856114</v>
      </c>
      <c r="U59" s="80">
        <f t="shared" si="125"/>
        <v>1.2837005064467781</v>
      </c>
      <c r="V59" s="81">
        <f t="shared" si="126"/>
        <v>17.843437039610215</v>
      </c>
      <c r="W59" s="81">
        <f t="shared" si="127"/>
        <v>3.943437039610215</v>
      </c>
      <c r="X59" s="81">
        <f t="shared" si="128"/>
        <v>9267.0770430840057</v>
      </c>
      <c r="Y59" s="80">
        <f t="shared" si="129"/>
        <v>4.5848355451969969E-2</v>
      </c>
      <c r="Z59" s="80">
        <f t="shared" si="130"/>
        <v>1.1992624151289988E-2</v>
      </c>
      <c r="AA59" s="80">
        <f t="shared" si="131"/>
        <v>1.9115055013239957E-2</v>
      </c>
      <c r="AB59" s="80">
        <f t="shared" si="132"/>
        <v>2.5652011538833303E-2</v>
      </c>
      <c r="AC59" s="88" t="s">
        <v>3450</v>
      </c>
    </row>
    <row r="60" spans="1:29" ht="20" x14ac:dyDescent="0.2">
      <c r="A60" s="103"/>
      <c r="B60" s="104" t="s">
        <v>2624</v>
      </c>
      <c r="C60" s="105" t="s">
        <v>2625</v>
      </c>
      <c r="D60" s="105" t="s">
        <v>98</v>
      </c>
      <c r="E60" s="106">
        <v>0</v>
      </c>
      <c r="F60" s="106">
        <v>1350</v>
      </c>
      <c r="G60" s="107">
        <v>25.55</v>
      </c>
      <c r="H60" s="107"/>
      <c r="I60" s="107"/>
      <c r="J60" s="107"/>
      <c r="K60" s="107"/>
      <c r="L60" s="107"/>
      <c r="M60" s="107"/>
      <c r="N60" s="107"/>
      <c r="O60" s="107"/>
      <c r="P60" s="107"/>
      <c r="R60" s="107"/>
      <c r="S60" s="107">
        <v>34492.5</v>
      </c>
      <c r="T60" s="80"/>
      <c r="U60" s="80"/>
      <c r="V60" s="81"/>
      <c r="W60" s="81"/>
      <c r="X60" s="81"/>
      <c r="Y60" s="80"/>
      <c r="Z60" s="80"/>
      <c r="AA60" s="80"/>
      <c r="AB60" s="80"/>
    </row>
    <row r="61" spans="1:29" s="84" customFormat="1" x14ac:dyDescent="0.35">
      <c r="A61" s="167"/>
      <c r="B61" s="168">
        <v>34111030</v>
      </c>
      <c r="C61" s="169" t="s">
        <v>3369</v>
      </c>
      <c r="D61" s="169" t="s">
        <v>98</v>
      </c>
      <c r="E61" s="170">
        <v>1.295E-2</v>
      </c>
      <c r="F61" s="170">
        <f>F60</f>
        <v>1350</v>
      </c>
      <c r="G61" s="171">
        <v>13.9</v>
      </c>
      <c r="H61" s="171">
        <v>13.9</v>
      </c>
      <c r="I61" s="171">
        <v>101.893380365</v>
      </c>
      <c r="J61" s="171">
        <v>101.893380365</v>
      </c>
      <c r="K61" s="171"/>
      <c r="L61" s="171"/>
      <c r="M61" s="171"/>
      <c r="N61" s="171"/>
      <c r="O61" s="171"/>
      <c r="P61" s="171"/>
      <c r="R61" s="171">
        <v>18.2</v>
      </c>
      <c r="S61" s="171">
        <v>117.72364296000001</v>
      </c>
      <c r="T61" s="80">
        <f t="shared" ref="T61" si="154">R61/H61</f>
        <v>1.3093525179856114</v>
      </c>
      <c r="U61" s="80">
        <f t="shared" ref="U61" si="155">T61-AB61</f>
        <v>1.2837005064467781</v>
      </c>
      <c r="V61" s="81">
        <f t="shared" ref="V61:V62" si="156">G61*U61</f>
        <v>17.843437039610215</v>
      </c>
      <c r="W61" s="81">
        <f t="shared" ref="W61:W62" si="157">V61-G61</f>
        <v>3.943437039610215</v>
      </c>
      <c r="X61" s="81">
        <f t="shared" ref="X61:X62" si="158">F61*W61</f>
        <v>5323.6400034737899</v>
      </c>
      <c r="Y61" s="80">
        <f t="shared" si="129"/>
        <v>4.5848355451969969E-2</v>
      </c>
      <c r="Z61" s="80">
        <f t="shared" si="130"/>
        <v>1.1992624151289988E-2</v>
      </c>
      <c r="AA61" s="80">
        <f t="shared" si="131"/>
        <v>1.9115055013239957E-2</v>
      </c>
      <c r="AB61" s="80">
        <f t="shared" ref="AB61:AB62" si="159">AVERAGE(Y61:AA61)</f>
        <v>2.5652011538833303E-2</v>
      </c>
      <c r="AC61" s="88" t="s">
        <v>3450</v>
      </c>
    </row>
    <row r="62" spans="1:29" ht="40" x14ac:dyDescent="0.2">
      <c r="A62" s="103"/>
      <c r="B62" s="104" t="s">
        <v>2626</v>
      </c>
      <c r="C62" s="105" t="s">
        <v>2627</v>
      </c>
      <c r="D62" s="105" t="s">
        <v>98</v>
      </c>
      <c r="E62" s="106">
        <v>0</v>
      </c>
      <c r="F62" s="106">
        <v>40</v>
      </c>
      <c r="G62" s="107">
        <v>42.19</v>
      </c>
      <c r="H62" s="107"/>
      <c r="I62" s="107"/>
      <c r="J62" s="107"/>
      <c r="K62" s="107"/>
      <c r="L62" s="107"/>
      <c r="M62" s="107"/>
      <c r="N62" s="107"/>
      <c r="O62" s="107"/>
      <c r="P62" s="107"/>
      <c r="R62" s="107"/>
      <c r="S62" s="107">
        <v>1687.6</v>
      </c>
      <c r="T62" s="80">
        <f>T63</f>
        <v>1.3093525179856114</v>
      </c>
      <c r="U62" s="80">
        <f>U63</f>
        <v>1.2837005064467781</v>
      </c>
      <c r="V62" s="81">
        <f t="shared" si="156"/>
        <v>54.159324366989566</v>
      </c>
      <c r="W62" s="81">
        <f t="shared" si="157"/>
        <v>11.969324366989568</v>
      </c>
      <c r="X62" s="81">
        <f t="shared" si="158"/>
        <v>478.77297467958272</v>
      </c>
      <c r="Y62" s="80">
        <f t="shared" si="129"/>
        <v>4.5848355451969969E-2</v>
      </c>
      <c r="Z62" s="80">
        <f t="shared" si="130"/>
        <v>1.1992624151289988E-2</v>
      </c>
      <c r="AA62" s="80">
        <f t="shared" si="131"/>
        <v>1.9115055013239957E-2</v>
      </c>
      <c r="AB62" s="80">
        <f t="shared" si="159"/>
        <v>2.5652011538833303E-2</v>
      </c>
      <c r="AC62" s="88" t="s">
        <v>3451</v>
      </c>
    </row>
    <row r="63" spans="1:29" s="84" customFormat="1" x14ac:dyDescent="0.35">
      <c r="A63" s="167"/>
      <c r="B63" s="168">
        <v>34111030</v>
      </c>
      <c r="C63" s="169" t="s">
        <v>3369</v>
      </c>
      <c r="D63" s="169" t="s">
        <v>98</v>
      </c>
      <c r="E63" s="170">
        <v>1.295E-2</v>
      </c>
      <c r="F63" s="170">
        <f>F62</f>
        <v>40</v>
      </c>
      <c r="G63" s="171">
        <v>13.9</v>
      </c>
      <c r="H63" s="171">
        <v>13.9</v>
      </c>
      <c r="I63" s="171">
        <v>101.893380365</v>
      </c>
      <c r="J63" s="171">
        <v>101.893380365</v>
      </c>
      <c r="K63" s="171"/>
      <c r="L63" s="171"/>
      <c r="M63" s="171"/>
      <c r="N63" s="171"/>
      <c r="O63" s="171"/>
      <c r="P63" s="171"/>
      <c r="R63" s="171">
        <v>18.2</v>
      </c>
      <c r="S63" s="171">
        <v>117.72364296000001</v>
      </c>
      <c r="T63" s="80">
        <f t="shared" ref="T63" si="160">R63/H63</f>
        <v>1.3093525179856114</v>
      </c>
      <c r="U63" s="80">
        <f t="shared" ref="U63" si="161">T63-AB63</f>
        <v>1.2837005064467781</v>
      </c>
      <c r="V63" s="81">
        <f t="shared" ref="V63:V64" si="162">G63*U63</f>
        <v>17.843437039610215</v>
      </c>
      <c r="W63" s="81">
        <f t="shared" ref="W63:W64" si="163">V63-G63</f>
        <v>3.943437039610215</v>
      </c>
      <c r="X63" s="81">
        <f t="shared" ref="X63:X64" si="164">F63*W63</f>
        <v>157.73748158440861</v>
      </c>
      <c r="Y63" s="80">
        <f t="shared" si="129"/>
        <v>4.5848355451969969E-2</v>
      </c>
      <c r="Z63" s="80">
        <f t="shared" si="130"/>
        <v>1.1992624151289988E-2</v>
      </c>
      <c r="AA63" s="80">
        <f t="shared" si="131"/>
        <v>1.9115055013239957E-2</v>
      </c>
      <c r="AB63" s="80">
        <f t="shared" ref="AB63:AB64" si="165">AVERAGE(Y63:AA63)</f>
        <v>2.5652011538833303E-2</v>
      </c>
      <c r="AC63" s="88" t="s">
        <v>3452</v>
      </c>
    </row>
    <row r="64" spans="1:29" ht="40" x14ac:dyDescent="0.2">
      <c r="A64" s="103"/>
      <c r="B64" s="104" t="s">
        <v>2628</v>
      </c>
      <c r="C64" s="105" t="s">
        <v>2629</v>
      </c>
      <c r="D64" s="105" t="s">
        <v>98</v>
      </c>
      <c r="E64" s="106">
        <v>0</v>
      </c>
      <c r="F64" s="106">
        <v>160</v>
      </c>
      <c r="G64" s="107">
        <v>42.19</v>
      </c>
      <c r="H64" s="107"/>
      <c r="I64" s="107"/>
      <c r="J64" s="107"/>
      <c r="K64" s="107"/>
      <c r="L64" s="107"/>
      <c r="M64" s="107"/>
      <c r="N64" s="107"/>
      <c r="O64" s="107"/>
      <c r="P64" s="107"/>
      <c r="R64" s="107"/>
      <c r="S64" s="107">
        <v>6750.4</v>
      </c>
      <c r="T64" s="80">
        <f>T65</f>
        <v>1.3093525179856114</v>
      </c>
      <c r="U64" s="80">
        <f>U65</f>
        <v>1.2837005064467781</v>
      </c>
      <c r="V64" s="81">
        <f t="shared" si="162"/>
        <v>54.159324366989566</v>
      </c>
      <c r="W64" s="81">
        <f t="shared" si="163"/>
        <v>11.969324366989568</v>
      </c>
      <c r="X64" s="81">
        <f t="shared" si="164"/>
        <v>1915.0918987183309</v>
      </c>
      <c r="Y64" s="80">
        <f t="shared" si="129"/>
        <v>4.5848355451969969E-2</v>
      </c>
      <c r="Z64" s="80">
        <f t="shared" si="130"/>
        <v>1.1992624151289988E-2</v>
      </c>
      <c r="AA64" s="80">
        <f t="shared" si="131"/>
        <v>1.9115055013239957E-2</v>
      </c>
      <c r="AB64" s="80">
        <f t="shared" si="165"/>
        <v>2.5652011538833303E-2</v>
      </c>
      <c r="AC64" s="88" t="s">
        <v>3451</v>
      </c>
    </row>
    <row r="65" spans="1:31" s="84" customFormat="1" x14ac:dyDescent="0.35">
      <c r="A65" s="167"/>
      <c r="B65" s="168">
        <v>34111030</v>
      </c>
      <c r="C65" s="169" t="s">
        <v>3369</v>
      </c>
      <c r="D65" s="169" t="s">
        <v>98</v>
      </c>
      <c r="E65" s="170">
        <v>1.295E-2</v>
      </c>
      <c r="F65" s="170">
        <f>F64</f>
        <v>160</v>
      </c>
      <c r="G65" s="171">
        <v>13.9</v>
      </c>
      <c r="H65" s="171">
        <v>13.9</v>
      </c>
      <c r="I65" s="171">
        <v>101.893380365</v>
      </c>
      <c r="J65" s="171">
        <v>101.893380365</v>
      </c>
      <c r="K65" s="171"/>
      <c r="L65" s="171"/>
      <c r="M65" s="171"/>
      <c r="N65" s="171"/>
      <c r="O65" s="171"/>
      <c r="P65" s="171"/>
      <c r="R65" s="171">
        <v>18.2</v>
      </c>
      <c r="S65" s="171">
        <v>117.72364296000001</v>
      </c>
      <c r="T65" s="80">
        <f t="shared" ref="T65" si="166">R65/H65</f>
        <v>1.3093525179856114</v>
      </c>
      <c r="U65" s="80">
        <f t="shared" ref="U65" si="167">T65-AB65</f>
        <v>1.2837005064467781</v>
      </c>
      <c r="V65" s="81">
        <f t="shared" ref="V65" si="168">G65*U65</f>
        <v>17.843437039610215</v>
      </c>
      <c r="W65" s="81">
        <f t="shared" ref="W65" si="169">V65-G65</f>
        <v>3.943437039610215</v>
      </c>
      <c r="X65" s="81">
        <f t="shared" ref="X65" si="170">F65*W65</f>
        <v>630.94992633763445</v>
      </c>
      <c r="Y65" s="80">
        <f t="shared" si="129"/>
        <v>4.5848355451969969E-2</v>
      </c>
      <c r="Z65" s="80">
        <f t="shared" si="130"/>
        <v>1.1992624151289988E-2</v>
      </c>
      <c r="AA65" s="80">
        <f t="shared" si="131"/>
        <v>1.9115055013239957E-2</v>
      </c>
      <c r="AB65" s="80">
        <f t="shared" ref="AB65" si="171">AVERAGE(Y65:AA65)</f>
        <v>2.5652011538833303E-2</v>
      </c>
      <c r="AC65" s="88" t="s">
        <v>3452</v>
      </c>
    </row>
    <row r="66" spans="1:31" ht="20" x14ac:dyDescent="0.2">
      <c r="A66" s="103"/>
      <c r="B66" s="104" t="s">
        <v>2630</v>
      </c>
      <c r="C66" s="105" t="s">
        <v>2631</v>
      </c>
      <c r="D66" s="105" t="s">
        <v>98</v>
      </c>
      <c r="E66" s="106">
        <v>0</v>
      </c>
      <c r="F66" s="106">
        <v>310</v>
      </c>
      <c r="G66" s="107">
        <v>23.6</v>
      </c>
      <c r="H66" s="107"/>
      <c r="I66" s="107"/>
      <c r="J66" s="107"/>
      <c r="K66" s="107"/>
      <c r="L66" s="107"/>
      <c r="M66" s="107"/>
      <c r="N66" s="107"/>
      <c r="O66" s="107"/>
      <c r="P66" s="107"/>
      <c r="R66" s="107"/>
      <c r="S66" s="107">
        <v>7316</v>
      </c>
      <c r="T66" s="80"/>
      <c r="U66" s="80"/>
      <c r="V66" s="81"/>
      <c r="W66" s="81"/>
      <c r="X66" s="81"/>
      <c r="Y66" s="80"/>
      <c r="Z66" s="80"/>
      <c r="AA66" s="80"/>
      <c r="AB66" s="80"/>
    </row>
    <row r="67" spans="1:31" s="84" customFormat="1" x14ac:dyDescent="0.35">
      <c r="A67" s="167"/>
      <c r="B67" s="168"/>
      <c r="C67" s="169"/>
      <c r="D67" s="169"/>
      <c r="E67" s="170"/>
      <c r="F67" s="170"/>
      <c r="G67" s="171"/>
      <c r="H67" s="171" t="s">
        <v>3441</v>
      </c>
      <c r="I67" s="171"/>
      <c r="J67" s="171"/>
      <c r="K67" s="171"/>
      <c r="L67" s="171"/>
      <c r="M67" s="171"/>
      <c r="N67" s="171"/>
      <c r="O67" s="171"/>
      <c r="P67" s="171"/>
      <c r="R67" s="171" t="s">
        <v>3442</v>
      </c>
      <c r="S67" s="171"/>
      <c r="T67" s="80"/>
      <c r="U67" s="80"/>
      <c r="V67" s="81"/>
      <c r="W67" s="81"/>
      <c r="X67" s="81"/>
      <c r="Y67" s="80"/>
      <c r="Z67" s="80"/>
      <c r="AA67" s="80"/>
      <c r="AB67" s="80"/>
      <c r="AC67" s="88"/>
    </row>
    <row r="68" spans="1:31" s="84" customFormat="1" x14ac:dyDescent="0.35">
      <c r="A68" s="167"/>
      <c r="B68" s="168">
        <v>34141026</v>
      </c>
      <c r="C68" s="169" t="s">
        <v>3461</v>
      </c>
      <c r="D68" s="169" t="s">
        <v>98</v>
      </c>
      <c r="E68" s="170">
        <v>1.295E-2</v>
      </c>
      <c r="F68" s="170">
        <f>F66</f>
        <v>310</v>
      </c>
      <c r="G68" s="171">
        <v>7.69</v>
      </c>
      <c r="H68" s="171">
        <v>7.69</v>
      </c>
      <c r="I68" s="171">
        <v>101.893380365</v>
      </c>
      <c r="J68" s="171">
        <v>101.893380365</v>
      </c>
      <c r="K68" s="171"/>
      <c r="L68" s="171"/>
      <c r="M68" s="171"/>
      <c r="N68" s="171"/>
      <c r="O68" s="171"/>
      <c r="P68" s="171"/>
      <c r="R68" s="171">
        <v>13.9</v>
      </c>
      <c r="S68" s="171">
        <v>117.72364296000001</v>
      </c>
      <c r="T68" s="80">
        <f t="shared" ref="T68" si="172">R68/H68</f>
        <v>1.8075422626788036</v>
      </c>
      <c r="U68" s="80">
        <f t="shared" ref="U68" si="173">T68-AB68</f>
        <v>1.7818902511399703</v>
      </c>
      <c r="V68" s="81">
        <f t="shared" ref="V68" si="174">G68*U68</f>
        <v>13.702736031266372</v>
      </c>
      <c r="W68" s="81">
        <f t="shared" ref="W68" si="175">V68-G68</f>
        <v>6.012736031266372</v>
      </c>
      <c r="X68" s="81">
        <f t="shared" ref="X68" si="176">F68*W68</f>
        <v>1863.9481696925752</v>
      </c>
      <c r="Y68" s="80">
        <f t="shared" ref="Y68" si="177">104.584835545197%-100%</f>
        <v>4.5848355451969969E-2</v>
      </c>
      <c r="Z68" s="80">
        <f t="shared" ref="Z68" si="178">101.199262415129%-100%</f>
        <v>1.1992624151289988E-2</v>
      </c>
      <c r="AA68" s="80">
        <f t="shared" ref="AA68" si="179">101.911505501324%-100%</f>
        <v>1.9115055013239957E-2</v>
      </c>
      <c r="AB68" s="80">
        <f t="shared" ref="AB68" si="180">AVERAGE(Y68:AA68)</f>
        <v>2.5652011538833303E-2</v>
      </c>
      <c r="AC68" s="88" t="s">
        <v>3462</v>
      </c>
    </row>
    <row r="69" spans="1:31" ht="20" x14ac:dyDescent="0.2">
      <c r="A69" s="103"/>
      <c r="B69" s="104" t="s">
        <v>2632</v>
      </c>
      <c r="C69" s="105" t="s">
        <v>2633</v>
      </c>
      <c r="D69" s="105" t="s">
        <v>98</v>
      </c>
      <c r="E69" s="106">
        <v>0</v>
      </c>
      <c r="F69" s="106">
        <v>30</v>
      </c>
      <c r="G69" s="107">
        <v>27.8</v>
      </c>
      <c r="H69" s="107"/>
      <c r="I69" s="107"/>
      <c r="J69" s="107"/>
      <c r="K69" s="107"/>
      <c r="L69" s="107"/>
      <c r="M69" s="107"/>
      <c r="N69" s="107"/>
      <c r="O69" s="107"/>
      <c r="P69" s="107"/>
      <c r="R69" s="107"/>
      <c r="S69" s="107">
        <v>834</v>
      </c>
      <c r="T69" s="80"/>
      <c r="U69" s="80"/>
      <c r="V69" s="81"/>
      <c r="W69" s="81"/>
      <c r="X69" s="81"/>
      <c r="Y69" s="80"/>
      <c r="Z69" s="80"/>
      <c r="AA69" s="80"/>
      <c r="AB69" s="80"/>
    </row>
    <row r="70" spans="1:31" s="84" customFormat="1" x14ac:dyDescent="0.35">
      <c r="A70" s="167"/>
      <c r="B70" s="168"/>
      <c r="C70" s="169"/>
      <c r="D70" s="169"/>
      <c r="E70" s="170"/>
      <c r="F70" s="170"/>
      <c r="G70" s="171"/>
      <c r="H70" s="171" t="s">
        <v>3441</v>
      </c>
      <c r="I70" s="171"/>
      <c r="J70" s="171"/>
      <c r="K70" s="171"/>
      <c r="L70" s="171"/>
      <c r="M70" s="171"/>
      <c r="N70" s="171"/>
      <c r="O70" s="171"/>
      <c r="P70" s="171"/>
      <c r="R70" s="171" t="s">
        <v>3442</v>
      </c>
      <c r="S70" s="171"/>
      <c r="T70" s="80"/>
      <c r="U70" s="80"/>
      <c r="V70" s="81"/>
      <c r="W70" s="81"/>
      <c r="X70" s="81"/>
      <c r="Y70" s="80"/>
      <c r="Z70" s="80"/>
      <c r="AA70" s="80"/>
      <c r="AB70" s="80"/>
      <c r="AC70" s="80"/>
    </row>
    <row r="71" spans="1:31" s="84" customFormat="1" x14ac:dyDescent="0.35">
      <c r="A71" s="167"/>
      <c r="B71" s="168">
        <v>34141027</v>
      </c>
      <c r="C71" s="169" t="s">
        <v>3453</v>
      </c>
      <c r="D71" s="169" t="s">
        <v>98</v>
      </c>
      <c r="E71" s="170">
        <v>1.295E-2</v>
      </c>
      <c r="F71" s="170">
        <f>F69</f>
        <v>30</v>
      </c>
      <c r="G71" s="171">
        <v>12.2</v>
      </c>
      <c r="H71" s="171">
        <v>12.2</v>
      </c>
      <c r="I71" s="171">
        <v>101.893380365</v>
      </c>
      <c r="J71" s="171">
        <v>101.893380365</v>
      </c>
      <c r="K71" s="171"/>
      <c r="L71" s="171"/>
      <c r="M71" s="171"/>
      <c r="N71" s="171"/>
      <c r="O71" s="171"/>
      <c r="P71" s="171"/>
      <c r="R71" s="171">
        <v>22.2</v>
      </c>
      <c r="S71" s="171">
        <v>117.72364296000001</v>
      </c>
      <c r="T71" s="80">
        <f t="shared" ref="T71" si="181">R71/H71</f>
        <v>1.819672131147541</v>
      </c>
      <c r="U71" s="80">
        <f t="shared" ref="U71" si="182">T71-AB71</f>
        <v>1.7940201196087078</v>
      </c>
      <c r="V71" s="81">
        <f t="shared" ref="V71" si="183">G71*U71</f>
        <v>21.887045459226233</v>
      </c>
      <c r="W71" s="81">
        <f t="shared" ref="W71" si="184">V71-G71</f>
        <v>9.6870454592262334</v>
      </c>
      <c r="X71" s="81">
        <f t="shared" ref="X71" si="185">F71*W71</f>
        <v>290.61136377678702</v>
      </c>
      <c r="Y71" s="80">
        <f t="shared" ref="Y71" si="186">104.584835545197%-100%</f>
        <v>4.5848355451969969E-2</v>
      </c>
      <c r="Z71" s="80">
        <f t="shared" ref="Z71" si="187">101.199262415129%-100%</f>
        <v>1.1992624151289988E-2</v>
      </c>
      <c r="AA71" s="80">
        <f t="shared" ref="AA71" si="188">101.911505501324%-100%</f>
        <v>1.9115055013239957E-2</v>
      </c>
      <c r="AB71" s="80">
        <f t="shared" ref="AB71" si="189">AVERAGE(Y71:AA71)</f>
        <v>2.5652011538833303E-2</v>
      </c>
      <c r="AC71" s="88" t="s">
        <v>3454</v>
      </c>
    </row>
    <row r="72" spans="1:31" ht="20" x14ac:dyDescent="0.2">
      <c r="A72" s="103"/>
      <c r="B72" s="104" t="s">
        <v>2634</v>
      </c>
      <c r="C72" s="105" t="s">
        <v>2635</v>
      </c>
      <c r="D72" s="105" t="s">
        <v>98</v>
      </c>
      <c r="E72" s="106">
        <v>0</v>
      </c>
      <c r="F72" s="106">
        <v>155</v>
      </c>
      <c r="G72" s="107">
        <v>71.08</v>
      </c>
      <c r="H72" s="107"/>
      <c r="I72" s="107"/>
      <c r="J72" s="107"/>
      <c r="K72" s="107"/>
      <c r="L72" s="107"/>
      <c r="M72" s="107"/>
      <c r="N72" s="107"/>
      <c r="O72" s="107"/>
      <c r="P72" s="107"/>
      <c r="R72" s="107"/>
      <c r="S72" s="107">
        <v>11017.4</v>
      </c>
      <c r="T72" s="80"/>
      <c r="U72" s="80"/>
      <c r="V72" s="81"/>
      <c r="W72" s="81"/>
      <c r="X72" s="81"/>
      <c r="Y72" s="80"/>
      <c r="Z72" s="80"/>
      <c r="AA72" s="80"/>
      <c r="AB72" s="80"/>
    </row>
    <row r="73" spans="1:31" s="84" customFormat="1" x14ac:dyDescent="0.35">
      <c r="A73" s="167"/>
      <c r="B73" s="168"/>
      <c r="C73" s="169"/>
      <c r="D73" s="169"/>
      <c r="E73" s="170"/>
      <c r="F73" s="170"/>
      <c r="G73" s="171"/>
      <c r="H73" s="171" t="s">
        <v>3441</v>
      </c>
      <c r="I73" s="171"/>
      <c r="J73" s="171"/>
      <c r="K73" s="171"/>
      <c r="L73" s="171"/>
      <c r="M73" s="171"/>
      <c r="N73" s="171"/>
      <c r="O73" s="171"/>
      <c r="P73" s="171"/>
      <c r="R73" s="171" t="s">
        <v>3442</v>
      </c>
      <c r="S73" s="171"/>
      <c r="T73" s="80"/>
      <c r="U73" s="80"/>
      <c r="V73" s="81"/>
      <c r="W73" s="81"/>
      <c r="X73" s="81"/>
      <c r="Y73" s="80"/>
      <c r="Z73" s="80"/>
      <c r="AA73" s="80"/>
      <c r="AB73" s="80"/>
      <c r="AC73" s="80"/>
    </row>
    <row r="74" spans="1:31" s="84" customFormat="1" x14ac:dyDescent="0.35">
      <c r="A74" s="167"/>
      <c r="B74" s="168">
        <v>34141030</v>
      </c>
      <c r="C74" s="169" t="s">
        <v>3455</v>
      </c>
      <c r="D74" s="169" t="s">
        <v>98</v>
      </c>
      <c r="E74" s="170">
        <v>1.295E-2</v>
      </c>
      <c r="F74" s="170">
        <f>F72</f>
        <v>155</v>
      </c>
      <c r="G74" s="171">
        <v>50.3</v>
      </c>
      <c r="H74" s="171">
        <v>50.3</v>
      </c>
      <c r="I74" s="171">
        <v>101.893380365</v>
      </c>
      <c r="J74" s="171">
        <v>101.893380365</v>
      </c>
      <c r="K74" s="171"/>
      <c r="L74" s="171"/>
      <c r="M74" s="171"/>
      <c r="N74" s="171"/>
      <c r="O74" s="171"/>
      <c r="P74" s="171"/>
      <c r="R74" s="171">
        <v>91.3</v>
      </c>
      <c r="S74" s="171">
        <v>117.72364296000001</v>
      </c>
      <c r="T74" s="80">
        <f t="shared" ref="T74" si="190">R74/H74</f>
        <v>1.8151093439363817</v>
      </c>
      <c r="U74" s="80">
        <f t="shared" ref="U74" si="191">T74-AB74</f>
        <v>1.7894573323975485</v>
      </c>
      <c r="V74" s="81">
        <f t="shared" ref="V74" si="192">G74*U74</f>
        <v>90.00970381959668</v>
      </c>
      <c r="W74" s="81">
        <f t="shared" ref="W74" si="193">V74-G74</f>
        <v>39.709703819596683</v>
      </c>
      <c r="X74" s="81">
        <f t="shared" ref="X74" si="194">F74*W74</f>
        <v>6155.0040920374859</v>
      </c>
      <c r="Y74" s="80">
        <f t="shared" ref="Y74" si="195">104.584835545197%-100%</f>
        <v>4.5848355451969969E-2</v>
      </c>
      <c r="Z74" s="80">
        <f t="shared" ref="Z74" si="196">101.199262415129%-100%</f>
        <v>1.1992624151289988E-2</v>
      </c>
      <c r="AA74" s="80">
        <f t="shared" ref="AA74" si="197">101.911505501324%-100%</f>
        <v>1.9115055013239957E-2</v>
      </c>
      <c r="AB74" s="80">
        <f t="shared" ref="AB74" si="198">AVERAGE(Y74:AA74)</f>
        <v>2.5652011538833303E-2</v>
      </c>
      <c r="AC74" s="88" t="s">
        <v>3456</v>
      </c>
    </row>
    <row r="75" spans="1:31" ht="20" x14ac:dyDescent="0.2">
      <c r="A75" s="103"/>
      <c r="B75" s="104" t="s">
        <v>2636</v>
      </c>
      <c r="C75" s="105" t="s">
        <v>2637</v>
      </c>
      <c r="D75" s="105" t="s">
        <v>44</v>
      </c>
      <c r="E75" s="106">
        <v>0</v>
      </c>
      <c r="F75" s="106">
        <v>1</v>
      </c>
      <c r="G75" s="107">
        <v>4658.13</v>
      </c>
      <c r="H75" s="107"/>
      <c r="I75" s="107"/>
      <c r="J75" s="107"/>
      <c r="K75" s="107"/>
      <c r="L75" s="107"/>
      <c r="M75" s="107"/>
      <c r="N75" s="107"/>
      <c r="O75" s="107"/>
      <c r="P75" s="107"/>
      <c r="R75" s="107"/>
      <c r="S75" s="107">
        <v>4658.13</v>
      </c>
      <c r="T75" s="80"/>
      <c r="U75" s="80"/>
      <c r="V75" s="81"/>
      <c r="W75" s="81"/>
      <c r="X75" s="81"/>
      <c r="Y75" s="80"/>
      <c r="Z75" s="80"/>
      <c r="AA75" s="80"/>
      <c r="AB75" s="80"/>
    </row>
    <row r="76" spans="1:31" ht="40" x14ac:dyDescent="0.2">
      <c r="A76" s="103"/>
      <c r="B76" s="104" t="s">
        <v>2638</v>
      </c>
      <c r="C76" s="105" t="s">
        <v>2639</v>
      </c>
      <c r="D76" s="105" t="s">
        <v>44</v>
      </c>
      <c r="E76" s="106">
        <v>0</v>
      </c>
      <c r="F76" s="106">
        <v>130</v>
      </c>
      <c r="G76" s="107">
        <v>10.71</v>
      </c>
      <c r="H76" s="107"/>
      <c r="I76" s="107"/>
      <c r="J76" s="107"/>
      <c r="K76" s="107"/>
      <c r="L76" s="107"/>
      <c r="M76" s="107"/>
      <c r="N76" s="107"/>
      <c r="O76" s="107"/>
      <c r="P76" s="107"/>
      <c r="R76" s="107"/>
      <c r="S76" s="107">
        <v>1392.3</v>
      </c>
      <c r="T76" s="80"/>
      <c r="U76" s="80"/>
      <c r="V76" s="81"/>
      <c r="W76" s="81"/>
      <c r="X76" s="81"/>
      <c r="Y76" s="80"/>
      <c r="Z76" s="80"/>
      <c r="AA76" s="80"/>
      <c r="AB76" s="80"/>
    </row>
    <row r="77" spans="1:31" ht="40" x14ac:dyDescent="0.2">
      <c r="A77" s="103"/>
      <c r="B77" s="104" t="s">
        <v>2640</v>
      </c>
      <c r="C77" s="105" t="s">
        <v>2641</v>
      </c>
      <c r="D77" s="105" t="s">
        <v>98</v>
      </c>
      <c r="E77" s="106">
        <v>0</v>
      </c>
      <c r="F77" s="106">
        <v>2</v>
      </c>
      <c r="G77" s="107">
        <v>552.64</v>
      </c>
      <c r="H77" s="107"/>
      <c r="I77" s="107"/>
      <c r="J77" s="107"/>
      <c r="K77" s="107"/>
      <c r="L77" s="107"/>
      <c r="M77" s="107"/>
      <c r="N77" s="107"/>
      <c r="O77" s="107"/>
      <c r="P77" s="107"/>
      <c r="R77" s="107"/>
      <c r="S77" s="107">
        <v>1105.28</v>
      </c>
      <c r="T77" s="80">
        <f>T78</f>
        <v>1.6086956521739131</v>
      </c>
      <c r="U77" s="80">
        <f>U78</f>
        <v>1.5830436406350799</v>
      </c>
      <c r="V77" s="81">
        <f t="shared" ref="V77" si="199">G77*U77</f>
        <v>874.85323756057051</v>
      </c>
      <c r="W77" s="81">
        <f t="shared" ref="W77" si="200">V77-G77</f>
        <v>322.21323756057052</v>
      </c>
      <c r="X77" s="81">
        <f t="shared" ref="X77" si="201">F77*W77</f>
        <v>644.42647512114104</v>
      </c>
      <c r="Y77" s="80">
        <f t="shared" ref="Y77:Y86" si="202">104.584835545197%-100%</f>
        <v>4.5848355451969969E-2</v>
      </c>
      <c r="Z77" s="80">
        <f t="shared" ref="Z77:Z86" si="203">101.199262415129%-100%</f>
        <v>1.1992624151289988E-2</v>
      </c>
      <c r="AA77" s="80">
        <f t="shared" ref="AA77:AA86" si="204">101.911505501324%-100%</f>
        <v>1.9115055013239957E-2</v>
      </c>
      <c r="AB77" s="80">
        <f t="shared" ref="AB77:AB86" si="205">AVERAGE(Y77:AA77)</f>
        <v>2.5652011538833303E-2</v>
      </c>
      <c r="AC77" s="88" t="s">
        <v>3544</v>
      </c>
    </row>
    <row r="78" spans="1:31" s="84" customFormat="1" x14ac:dyDescent="0.35">
      <c r="A78" s="167"/>
      <c r="B78" s="168">
        <v>34575492</v>
      </c>
      <c r="C78" s="169" t="s">
        <v>3541</v>
      </c>
      <c r="D78" s="169" t="s">
        <v>98</v>
      </c>
      <c r="E78" s="170">
        <v>1.295E-2</v>
      </c>
      <c r="F78" s="170">
        <f>F77</f>
        <v>2</v>
      </c>
      <c r="G78" s="171">
        <v>161</v>
      </c>
      <c r="H78" s="171">
        <v>161</v>
      </c>
      <c r="I78" s="171">
        <v>101.893380365</v>
      </c>
      <c r="J78" s="171">
        <v>101.893380365</v>
      </c>
      <c r="K78" s="171"/>
      <c r="L78" s="171"/>
      <c r="M78" s="171"/>
      <c r="N78" s="171"/>
      <c r="O78" s="171"/>
      <c r="P78" s="171"/>
      <c r="R78" s="171">
        <v>259</v>
      </c>
      <c r="S78" s="171">
        <v>117.72364296000001</v>
      </c>
      <c r="T78" s="80">
        <f t="shared" ref="T78" si="206">R78/H78</f>
        <v>1.6086956521739131</v>
      </c>
      <c r="U78" s="80">
        <f t="shared" ref="U78" si="207">T78-AB78</f>
        <v>1.5830436406350799</v>
      </c>
      <c r="V78" s="81"/>
      <c r="W78" s="81"/>
      <c r="X78" s="81"/>
      <c r="Y78" s="80">
        <f t="shared" si="202"/>
        <v>4.5848355451969969E-2</v>
      </c>
      <c r="Z78" s="80">
        <f t="shared" si="203"/>
        <v>1.1992624151289988E-2</v>
      </c>
      <c r="AA78" s="80">
        <f t="shared" si="204"/>
        <v>1.9115055013239957E-2</v>
      </c>
      <c r="AB78" s="80">
        <f t="shared" si="205"/>
        <v>2.5652011538833303E-2</v>
      </c>
      <c r="AC78" s="88" t="s">
        <v>3545</v>
      </c>
      <c r="AD78" s="172"/>
      <c r="AE78" s="200"/>
    </row>
    <row r="79" spans="1:31" ht="40" x14ac:dyDescent="0.2">
      <c r="A79" s="103"/>
      <c r="B79" s="104" t="s">
        <v>2642</v>
      </c>
      <c r="C79" s="105" t="s">
        <v>2643</v>
      </c>
      <c r="D79" s="105" t="s">
        <v>98</v>
      </c>
      <c r="E79" s="106">
        <v>0</v>
      </c>
      <c r="F79" s="106">
        <v>10</v>
      </c>
      <c r="G79" s="107">
        <v>361.7</v>
      </c>
      <c r="H79" s="107"/>
      <c r="I79" s="107"/>
      <c r="J79" s="107"/>
      <c r="K79" s="107"/>
      <c r="L79" s="107"/>
      <c r="M79" s="107"/>
      <c r="N79" s="107"/>
      <c r="O79" s="107"/>
      <c r="P79" s="107"/>
      <c r="R79" s="107"/>
      <c r="S79" s="107">
        <v>3617</v>
      </c>
      <c r="T79" s="80">
        <f>T80</f>
        <v>1.6086956521739131</v>
      </c>
      <c r="U79" s="80">
        <f>U80</f>
        <v>1.5830436406350799</v>
      </c>
      <c r="V79" s="81">
        <f t="shared" ref="V79" si="208">G79*U79</f>
        <v>572.58688481770832</v>
      </c>
      <c r="W79" s="81">
        <f t="shared" ref="W79" si="209">V79-G79</f>
        <v>210.88688481770834</v>
      </c>
      <c r="X79" s="81">
        <f t="shared" ref="X79" si="210">F79*W79</f>
        <v>2108.8688481770832</v>
      </c>
      <c r="Y79" s="80">
        <f t="shared" si="202"/>
        <v>4.5848355451969969E-2</v>
      </c>
      <c r="Z79" s="80">
        <f t="shared" si="203"/>
        <v>1.1992624151289988E-2</v>
      </c>
      <c r="AA79" s="80">
        <f t="shared" si="204"/>
        <v>1.9115055013239957E-2</v>
      </c>
      <c r="AB79" s="80">
        <f t="shared" si="205"/>
        <v>2.5652011538833303E-2</v>
      </c>
      <c r="AC79" s="88" t="s">
        <v>3544</v>
      </c>
    </row>
    <row r="80" spans="1:31" s="84" customFormat="1" x14ac:dyDescent="0.35">
      <c r="A80" s="167"/>
      <c r="B80" s="168">
        <v>34575492</v>
      </c>
      <c r="C80" s="169" t="s">
        <v>3541</v>
      </c>
      <c r="D80" s="169" t="s">
        <v>98</v>
      </c>
      <c r="E80" s="170">
        <v>1.295E-2</v>
      </c>
      <c r="F80" s="170">
        <f>F79</f>
        <v>10</v>
      </c>
      <c r="G80" s="171">
        <v>161</v>
      </c>
      <c r="H80" s="171">
        <v>161</v>
      </c>
      <c r="I80" s="171">
        <v>101.893380365</v>
      </c>
      <c r="J80" s="171">
        <v>101.893380365</v>
      </c>
      <c r="K80" s="171"/>
      <c r="L80" s="171"/>
      <c r="M80" s="171"/>
      <c r="N80" s="171"/>
      <c r="O80" s="171"/>
      <c r="P80" s="171"/>
      <c r="R80" s="171">
        <v>259</v>
      </c>
      <c r="S80" s="171">
        <v>117.72364296000001</v>
      </c>
      <c r="T80" s="80">
        <f t="shared" ref="T80" si="211">R80/H80</f>
        <v>1.6086956521739131</v>
      </c>
      <c r="U80" s="80">
        <f t="shared" ref="U80" si="212">T80-AB80</f>
        <v>1.5830436406350799</v>
      </c>
      <c r="V80" s="81"/>
      <c r="W80" s="81"/>
      <c r="X80" s="81"/>
      <c r="Y80" s="80">
        <f t="shared" si="202"/>
        <v>4.5848355451969969E-2</v>
      </c>
      <c r="Z80" s="80">
        <f t="shared" si="203"/>
        <v>1.1992624151289988E-2</v>
      </c>
      <c r="AA80" s="80">
        <f t="shared" si="204"/>
        <v>1.9115055013239957E-2</v>
      </c>
      <c r="AB80" s="80">
        <f t="shared" si="205"/>
        <v>2.5652011538833303E-2</v>
      </c>
      <c r="AC80" s="88" t="s">
        <v>3545</v>
      </c>
      <c r="AD80" s="172"/>
      <c r="AE80" s="200"/>
    </row>
    <row r="81" spans="1:31" ht="40" x14ac:dyDescent="0.2">
      <c r="A81" s="103"/>
      <c r="B81" s="104" t="s">
        <v>2644</v>
      </c>
      <c r="C81" s="105" t="s">
        <v>2645</v>
      </c>
      <c r="D81" s="105" t="s">
        <v>98</v>
      </c>
      <c r="E81" s="106">
        <v>0</v>
      </c>
      <c r="F81" s="106">
        <v>5</v>
      </c>
      <c r="G81" s="107">
        <v>293.02999999999997</v>
      </c>
      <c r="H81" s="107"/>
      <c r="I81" s="107"/>
      <c r="J81" s="107"/>
      <c r="K81" s="107"/>
      <c r="L81" s="107"/>
      <c r="M81" s="107"/>
      <c r="N81" s="107"/>
      <c r="O81" s="107"/>
      <c r="P81" s="107"/>
      <c r="R81" s="107"/>
      <c r="S81" s="107">
        <v>1465.15</v>
      </c>
      <c r="T81" s="80">
        <f>T82</f>
        <v>1.6086956521739131</v>
      </c>
      <c r="U81" s="80">
        <f>U82</f>
        <v>1.5830436406350799</v>
      </c>
      <c r="V81" s="81">
        <f t="shared" ref="V81" si="213">G81*U81</f>
        <v>463.87927801529742</v>
      </c>
      <c r="W81" s="81">
        <f t="shared" ref="W81" si="214">V81-G81</f>
        <v>170.84927801529744</v>
      </c>
      <c r="X81" s="81">
        <f t="shared" ref="X81" si="215">F81*W81</f>
        <v>854.24639007648716</v>
      </c>
      <c r="Y81" s="80">
        <f t="shared" si="202"/>
        <v>4.5848355451969969E-2</v>
      </c>
      <c r="Z81" s="80">
        <f t="shared" si="203"/>
        <v>1.1992624151289988E-2</v>
      </c>
      <c r="AA81" s="80">
        <f t="shared" si="204"/>
        <v>1.9115055013239957E-2</v>
      </c>
      <c r="AB81" s="80">
        <f t="shared" si="205"/>
        <v>2.5652011538833303E-2</v>
      </c>
      <c r="AC81" s="88" t="s">
        <v>3544</v>
      </c>
    </row>
    <row r="82" spans="1:31" s="84" customFormat="1" x14ac:dyDescent="0.35">
      <c r="A82" s="167"/>
      <c r="B82" s="168">
        <v>34575492</v>
      </c>
      <c r="C82" s="169" t="s">
        <v>3541</v>
      </c>
      <c r="D82" s="169" t="s">
        <v>98</v>
      </c>
      <c r="E82" s="170">
        <v>1.295E-2</v>
      </c>
      <c r="F82" s="170">
        <f>F81</f>
        <v>5</v>
      </c>
      <c r="G82" s="171">
        <v>161</v>
      </c>
      <c r="H82" s="171">
        <v>161</v>
      </c>
      <c r="I82" s="171">
        <v>101.893380365</v>
      </c>
      <c r="J82" s="171">
        <v>101.893380365</v>
      </c>
      <c r="K82" s="171"/>
      <c r="L82" s="171"/>
      <c r="M82" s="171"/>
      <c r="N82" s="171"/>
      <c r="O82" s="171"/>
      <c r="P82" s="171"/>
      <c r="R82" s="171">
        <v>259</v>
      </c>
      <c r="S82" s="171">
        <v>117.72364296000001</v>
      </c>
      <c r="T82" s="80">
        <f t="shared" ref="T82" si="216">R82/H82</f>
        <v>1.6086956521739131</v>
      </c>
      <c r="U82" s="80">
        <f t="shared" ref="U82" si="217">T82-AB82</f>
        <v>1.5830436406350799</v>
      </c>
      <c r="V82" s="81"/>
      <c r="W82" s="81"/>
      <c r="X82" s="81"/>
      <c r="Y82" s="80">
        <f t="shared" si="202"/>
        <v>4.5848355451969969E-2</v>
      </c>
      <c r="Z82" s="80">
        <f t="shared" si="203"/>
        <v>1.1992624151289988E-2</v>
      </c>
      <c r="AA82" s="80">
        <f t="shared" si="204"/>
        <v>1.9115055013239957E-2</v>
      </c>
      <c r="AB82" s="80">
        <f t="shared" si="205"/>
        <v>2.5652011538833303E-2</v>
      </c>
      <c r="AC82" s="88" t="s">
        <v>3545</v>
      </c>
      <c r="AD82" s="172"/>
      <c r="AE82" s="200"/>
    </row>
    <row r="83" spans="1:31" ht="40" x14ac:dyDescent="0.2">
      <c r="A83" s="103"/>
      <c r="B83" s="104" t="s">
        <v>2646</v>
      </c>
      <c r="C83" s="105" t="s">
        <v>2647</v>
      </c>
      <c r="D83" s="105" t="s">
        <v>98</v>
      </c>
      <c r="E83" s="106">
        <v>0</v>
      </c>
      <c r="F83" s="106">
        <v>135</v>
      </c>
      <c r="G83" s="107">
        <v>228.46</v>
      </c>
      <c r="H83" s="107"/>
      <c r="I83" s="107"/>
      <c r="J83" s="107"/>
      <c r="K83" s="107"/>
      <c r="L83" s="107"/>
      <c r="M83" s="107"/>
      <c r="N83" s="107"/>
      <c r="O83" s="107"/>
      <c r="P83" s="107"/>
      <c r="R83" s="107"/>
      <c r="S83" s="107">
        <v>30842.1</v>
      </c>
      <c r="T83" s="80">
        <f>T84</f>
        <v>1.6086956521739131</v>
      </c>
      <c r="U83" s="80">
        <f>U84</f>
        <v>1.5830436406350799</v>
      </c>
      <c r="V83" s="81">
        <f t="shared" ref="V83" si="218">G83*U83</f>
        <v>361.66215013949034</v>
      </c>
      <c r="W83" s="81">
        <f t="shared" ref="W83" si="219">V83-G83</f>
        <v>133.20215013949033</v>
      </c>
      <c r="X83" s="81">
        <f t="shared" ref="X83" si="220">F83*W83</f>
        <v>17982.290268831195</v>
      </c>
      <c r="Y83" s="80">
        <f t="shared" si="202"/>
        <v>4.5848355451969969E-2</v>
      </c>
      <c r="Z83" s="80">
        <f t="shared" si="203"/>
        <v>1.1992624151289988E-2</v>
      </c>
      <c r="AA83" s="80">
        <f t="shared" si="204"/>
        <v>1.9115055013239957E-2</v>
      </c>
      <c r="AB83" s="80">
        <f t="shared" si="205"/>
        <v>2.5652011538833303E-2</v>
      </c>
      <c r="AC83" s="88" t="s">
        <v>3544</v>
      </c>
    </row>
    <row r="84" spans="1:31" s="84" customFormat="1" x14ac:dyDescent="0.35">
      <c r="A84" s="167"/>
      <c r="B84" s="168">
        <v>34575492</v>
      </c>
      <c r="C84" s="169" t="s">
        <v>3541</v>
      </c>
      <c r="D84" s="169" t="s">
        <v>98</v>
      </c>
      <c r="E84" s="170">
        <v>1.295E-2</v>
      </c>
      <c r="F84" s="170">
        <f>F83</f>
        <v>135</v>
      </c>
      <c r="G84" s="171">
        <v>161</v>
      </c>
      <c r="H84" s="171">
        <v>161</v>
      </c>
      <c r="I84" s="171">
        <v>101.893380365</v>
      </c>
      <c r="J84" s="171">
        <v>101.893380365</v>
      </c>
      <c r="K84" s="171"/>
      <c r="L84" s="171"/>
      <c r="M84" s="171"/>
      <c r="N84" s="171"/>
      <c r="O84" s="171"/>
      <c r="P84" s="171"/>
      <c r="R84" s="171">
        <v>259</v>
      </c>
      <c r="S84" s="171">
        <v>117.72364296000001</v>
      </c>
      <c r="T84" s="80">
        <f t="shared" ref="T84" si="221">R84/H84</f>
        <v>1.6086956521739131</v>
      </c>
      <c r="U84" s="80">
        <f t="shared" ref="U84" si="222">T84-AB84</f>
        <v>1.5830436406350799</v>
      </c>
      <c r="V84" s="81"/>
      <c r="W84" s="81"/>
      <c r="X84" s="81"/>
      <c r="Y84" s="80">
        <f t="shared" si="202"/>
        <v>4.5848355451969969E-2</v>
      </c>
      <c r="Z84" s="80">
        <f t="shared" si="203"/>
        <v>1.1992624151289988E-2</v>
      </c>
      <c r="AA84" s="80">
        <f t="shared" si="204"/>
        <v>1.9115055013239957E-2</v>
      </c>
      <c r="AB84" s="80">
        <f t="shared" si="205"/>
        <v>2.5652011538833303E-2</v>
      </c>
      <c r="AC84" s="88" t="s">
        <v>3545</v>
      </c>
      <c r="AD84" s="172"/>
      <c r="AE84" s="200"/>
    </row>
    <row r="85" spans="1:31" ht="40" x14ac:dyDescent="0.2">
      <c r="A85" s="103"/>
      <c r="B85" s="104" t="s">
        <v>2648</v>
      </c>
      <c r="C85" s="105" t="s">
        <v>2649</v>
      </c>
      <c r="D85" s="105" t="s">
        <v>98</v>
      </c>
      <c r="E85" s="106">
        <v>0</v>
      </c>
      <c r="F85" s="106">
        <v>5</v>
      </c>
      <c r="G85" s="107">
        <v>201.6</v>
      </c>
      <c r="H85" s="107"/>
      <c r="I85" s="107"/>
      <c r="J85" s="107"/>
      <c r="K85" s="107"/>
      <c r="L85" s="107"/>
      <c r="M85" s="107"/>
      <c r="N85" s="107"/>
      <c r="O85" s="107"/>
      <c r="P85" s="107"/>
      <c r="R85" s="107"/>
      <c r="S85" s="107">
        <v>1008</v>
      </c>
      <c r="T85" s="80">
        <f>T86</f>
        <v>1.6086956521739131</v>
      </c>
      <c r="U85" s="80">
        <f>U86</f>
        <v>1.5830436406350799</v>
      </c>
      <c r="V85" s="81">
        <f t="shared" ref="V85" si="223">G85*U85</f>
        <v>319.1415979520321</v>
      </c>
      <c r="W85" s="81">
        <f t="shared" ref="W85" si="224">V85-G85</f>
        <v>117.54159795203211</v>
      </c>
      <c r="X85" s="81">
        <f t="shared" ref="X85" si="225">F85*W85</f>
        <v>587.70798976016056</v>
      </c>
      <c r="Y85" s="80">
        <f t="shared" si="202"/>
        <v>4.5848355451969969E-2</v>
      </c>
      <c r="Z85" s="80">
        <f t="shared" si="203"/>
        <v>1.1992624151289988E-2</v>
      </c>
      <c r="AA85" s="80">
        <f t="shared" si="204"/>
        <v>1.9115055013239957E-2</v>
      </c>
      <c r="AB85" s="80">
        <f t="shared" si="205"/>
        <v>2.5652011538833303E-2</v>
      </c>
      <c r="AC85" s="88" t="s">
        <v>3544</v>
      </c>
    </row>
    <row r="86" spans="1:31" s="84" customFormat="1" x14ac:dyDescent="0.35">
      <c r="A86" s="167"/>
      <c r="B86" s="168">
        <v>34575491</v>
      </c>
      <c r="C86" s="169" t="s">
        <v>3543</v>
      </c>
      <c r="D86" s="169" t="s">
        <v>98</v>
      </c>
      <c r="E86" s="170">
        <v>1.295E-2</v>
      </c>
      <c r="F86" s="170">
        <f>F85</f>
        <v>5</v>
      </c>
      <c r="G86" s="171">
        <v>161</v>
      </c>
      <c r="H86" s="171">
        <v>161</v>
      </c>
      <c r="I86" s="171">
        <v>101.893380365</v>
      </c>
      <c r="J86" s="171">
        <v>101.893380365</v>
      </c>
      <c r="K86" s="171"/>
      <c r="L86" s="171"/>
      <c r="M86" s="171"/>
      <c r="N86" s="171"/>
      <c r="O86" s="171"/>
      <c r="P86" s="171"/>
      <c r="R86" s="171">
        <v>259</v>
      </c>
      <c r="S86" s="171">
        <v>117.72364296000001</v>
      </c>
      <c r="T86" s="80">
        <f t="shared" ref="T86" si="226">R86/H86</f>
        <v>1.6086956521739131</v>
      </c>
      <c r="U86" s="80">
        <f t="shared" ref="U86" si="227">T86-AB86</f>
        <v>1.5830436406350799</v>
      </c>
      <c r="V86" s="81"/>
      <c r="W86" s="81"/>
      <c r="X86" s="81"/>
      <c r="Y86" s="80">
        <f t="shared" si="202"/>
        <v>4.5848355451969969E-2</v>
      </c>
      <c r="Z86" s="80">
        <f t="shared" si="203"/>
        <v>1.1992624151289988E-2</v>
      </c>
      <c r="AA86" s="80">
        <f t="shared" si="204"/>
        <v>1.9115055013239957E-2</v>
      </c>
      <c r="AB86" s="80">
        <f t="shared" si="205"/>
        <v>2.5652011538833303E-2</v>
      </c>
      <c r="AC86" s="88" t="s">
        <v>3545</v>
      </c>
      <c r="AD86" s="172"/>
      <c r="AE86" s="200"/>
    </row>
    <row r="87" spans="1:31" ht="30" x14ac:dyDescent="0.2">
      <c r="A87" s="103"/>
      <c r="B87" s="104" t="s">
        <v>2650</v>
      </c>
      <c r="C87" s="105" t="s">
        <v>2651</v>
      </c>
      <c r="D87" s="105" t="s">
        <v>44</v>
      </c>
      <c r="E87" s="106">
        <v>0</v>
      </c>
      <c r="F87" s="106">
        <v>310</v>
      </c>
      <c r="G87" s="107">
        <v>69.28</v>
      </c>
      <c r="H87" s="107"/>
      <c r="I87" s="107"/>
      <c r="J87" s="107"/>
      <c r="K87" s="107"/>
      <c r="L87" s="107"/>
      <c r="M87" s="107"/>
      <c r="N87" s="107"/>
      <c r="O87" s="107"/>
      <c r="P87" s="107"/>
      <c r="R87" s="107"/>
      <c r="S87" s="107">
        <v>21476.799999999999</v>
      </c>
      <c r="T87" s="80"/>
      <c r="U87" s="80"/>
      <c r="V87" s="81"/>
      <c r="W87" s="81"/>
      <c r="X87" s="81"/>
      <c r="Y87" s="80"/>
      <c r="Z87" s="80"/>
      <c r="AA87" s="80"/>
      <c r="AB87" s="80"/>
    </row>
    <row r="88" spans="1:31" ht="30" x14ac:dyDescent="0.2">
      <c r="A88" s="103"/>
      <c r="B88" s="104" t="s">
        <v>2652</v>
      </c>
      <c r="C88" s="105" t="s">
        <v>2653</v>
      </c>
      <c r="D88" s="105" t="s">
        <v>44</v>
      </c>
      <c r="E88" s="106">
        <v>0</v>
      </c>
      <c r="F88" s="106">
        <v>75</v>
      </c>
      <c r="G88" s="107">
        <v>159.75</v>
      </c>
      <c r="H88" s="107"/>
      <c r="I88" s="107"/>
      <c r="J88" s="107"/>
      <c r="K88" s="107"/>
      <c r="L88" s="107"/>
      <c r="M88" s="107"/>
      <c r="N88" s="107"/>
      <c r="O88" s="107"/>
      <c r="P88" s="107"/>
      <c r="R88" s="107"/>
      <c r="S88" s="107">
        <v>11981.25</v>
      </c>
      <c r="T88" s="80"/>
      <c r="U88" s="80"/>
      <c r="V88" s="81"/>
      <c r="W88" s="81"/>
      <c r="X88" s="81"/>
      <c r="Y88" s="80"/>
      <c r="Z88" s="80"/>
      <c r="AA88" s="80"/>
      <c r="AB88" s="80"/>
    </row>
    <row r="89" spans="1:31" ht="30" x14ac:dyDescent="0.2">
      <c r="A89" s="103"/>
      <c r="B89" s="104" t="s">
        <v>2654</v>
      </c>
      <c r="C89" s="105" t="s">
        <v>2655</v>
      </c>
      <c r="D89" s="105" t="s">
        <v>44</v>
      </c>
      <c r="E89" s="106">
        <v>0</v>
      </c>
      <c r="F89" s="106">
        <v>40</v>
      </c>
      <c r="G89" s="107">
        <v>162.66</v>
      </c>
      <c r="H89" s="107"/>
      <c r="I89" s="107"/>
      <c r="J89" s="107"/>
      <c r="K89" s="107"/>
      <c r="L89" s="107"/>
      <c r="M89" s="107"/>
      <c r="N89" s="107"/>
      <c r="O89" s="107"/>
      <c r="P89" s="107"/>
      <c r="R89" s="107"/>
      <c r="S89" s="107">
        <v>6506.4</v>
      </c>
      <c r="T89" s="80"/>
      <c r="U89" s="80"/>
      <c r="V89" s="81"/>
      <c r="W89" s="81"/>
      <c r="X89" s="81"/>
      <c r="Y89" s="80"/>
      <c r="Z89" s="80"/>
      <c r="AA89" s="80"/>
      <c r="AB89" s="80"/>
    </row>
    <row r="90" spans="1:31" ht="40" x14ac:dyDescent="0.2">
      <c r="A90" s="103"/>
      <c r="B90" s="104" t="s">
        <v>2656</v>
      </c>
      <c r="C90" s="105" t="s">
        <v>2657</v>
      </c>
      <c r="D90" s="105" t="s">
        <v>44</v>
      </c>
      <c r="E90" s="106">
        <v>0</v>
      </c>
      <c r="F90" s="106">
        <v>110</v>
      </c>
      <c r="G90" s="107">
        <v>94.71</v>
      </c>
      <c r="H90" s="107"/>
      <c r="I90" s="107"/>
      <c r="J90" s="107"/>
      <c r="K90" s="107"/>
      <c r="L90" s="107"/>
      <c r="M90" s="107"/>
      <c r="N90" s="107"/>
      <c r="O90" s="107"/>
      <c r="P90" s="107"/>
      <c r="R90" s="107"/>
      <c r="S90" s="107">
        <v>10418.1</v>
      </c>
      <c r="T90" s="80"/>
      <c r="U90" s="80"/>
      <c r="V90" s="81"/>
      <c r="W90" s="81"/>
      <c r="X90" s="81"/>
      <c r="Y90" s="80"/>
      <c r="Z90" s="80"/>
      <c r="AA90" s="80"/>
      <c r="AB90" s="80"/>
    </row>
    <row r="91" spans="1:31" ht="40" x14ac:dyDescent="0.2">
      <c r="A91" s="103"/>
      <c r="B91" s="104" t="s">
        <v>2658</v>
      </c>
      <c r="C91" s="105" t="s">
        <v>2659</v>
      </c>
      <c r="D91" s="105" t="s">
        <v>44</v>
      </c>
      <c r="E91" s="106">
        <v>0</v>
      </c>
      <c r="F91" s="106">
        <v>55</v>
      </c>
      <c r="G91" s="107">
        <v>103.29</v>
      </c>
      <c r="H91" s="107"/>
      <c r="I91" s="107"/>
      <c r="J91" s="107"/>
      <c r="K91" s="107"/>
      <c r="L91" s="107"/>
      <c r="M91" s="107"/>
      <c r="N91" s="107"/>
      <c r="O91" s="107"/>
      <c r="P91" s="107"/>
      <c r="R91" s="107"/>
      <c r="S91" s="107">
        <v>5680.95</v>
      </c>
      <c r="T91" s="80"/>
      <c r="U91" s="80"/>
      <c r="V91" s="81"/>
      <c r="W91" s="81"/>
      <c r="X91" s="81"/>
      <c r="Y91" s="80"/>
      <c r="Z91" s="80"/>
      <c r="AA91" s="80"/>
      <c r="AB91" s="80"/>
    </row>
    <row r="92" spans="1:31" ht="40" x14ac:dyDescent="0.2">
      <c r="A92" s="103"/>
      <c r="B92" s="104" t="s">
        <v>2660</v>
      </c>
      <c r="C92" s="105" t="s">
        <v>2661</v>
      </c>
      <c r="D92" s="105" t="s">
        <v>98</v>
      </c>
      <c r="E92" s="106">
        <v>0</v>
      </c>
      <c r="F92" s="106">
        <v>80</v>
      </c>
      <c r="G92" s="107">
        <v>46.89</v>
      </c>
      <c r="H92" s="107"/>
      <c r="I92" s="107"/>
      <c r="J92" s="107"/>
      <c r="K92" s="107"/>
      <c r="L92" s="107"/>
      <c r="M92" s="107"/>
      <c r="N92" s="107"/>
      <c r="O92" s="107"/>
      <c r="P92" s="107"/>
      <c r="R92" s="107"/>
      <c r="S92" s="107">
        <v>3751.2</v>
      </c>
      <c r="T92" s="80"/>
      <c r="U92" s="80"/>
      <c r="V92" s="81"/>
      <c r="W92" s="81"/>
      <c r="X92" s="81"/>
      <c r="Y92" s="80"/>
      <c r="Z92" s="80"/>
      <c r="AA92" s="80"/>
      <c r="AB92" s="80"/>
    </row>
    <row r="93" spans="1:31" ht="40" x14ac:dyDescent="0.2">
      <c r="A93" s="103"/>
      <c r="B93" s="104" t="s">
        <v>2662</v>
      </c>
      <c r="C93" s="105" t="s">
        <v>2663</v>
      </c>
      <c r="D93" s="105" t="s">
        <v>98</v>
      </c>
      <c r="E93" s="106">
        <v>0</v>
      </c>
      <c r="F93" s="106">
        <v>25</v>
      </c>
      <c r="G93" s="107">
        <v>70.650000000000006</v>
      </c>
      <c r="H93" s="107"/>
      <c r="I93" s="107"/>
      <c r="J93" s="107"/>
      <c r="K93" s="107"/>
      <c r="L93" s="107"/>
      <c r="M93" s="107"/>
      <c r="N93" s="107"/>
      <c r="O93" s="107"/>
      <c r="P93" s="107"/>
      <c r="R93" s="107"/>
      <c r="S93" s="107">
        <v>1766.25</v>
      </c>
      <c r="T93" s="80"/>
      <c r="U93" s="80"/>
      <c r="V93" s="81"/>
      <c r="W93" s="81"/>
      <c r="X93" s="81"/>
      <c r="Y93" s="80"/>
      <c r="Z93" s="80"/>
      <c r="AA93" s="80"/>
      <c r="AB93" s="80"/>
    </row>
    <row r="94" spans="1:31" ht="40" x14ac:dyDescent="0.2">
      <c r="A94" s="103"/>
      <c r="B94" s="104" t="s">
        <v>2664</v>
      </c>
      <c r="C94" s="105" t="s">
        <v>2665</v>
      </c>
      <c r="D94" s="105" t="s">
        <v>98</v>
      </c>
      <c r="E94" s="106">
        <v>0</v>
      </c>
      <c r="F94" s="106">
        <v>40</v>
      </c>
      <c r="G94" s="107">
        <v>59.68</v>
      </c>
      <c r="H94" s="107"/>
      <c r="I94" s="107"/>
      <c r="J94" s="107"/>
      <c r="K94" s="107"/>
      <c r="L94" s="107"/>
      <c r="M94" s="107"/>
      <c r="N94" s="107"/>
      <c r="O94" s="107"/>
      <c r="P94" s="107"/>
      <c r="R94" s="107"/>
      <c r="S94" s="107">
        <v>2387.1999999999998</v>
      </c>
      <c r="T94" s="80"/>
      <c r="U94" s="80"/>
      <c r="V94" s="81"/>
      <c r="W94" s="81"/>
      <c r="X94" s="81"/>
      <c r="Y94" s="80"/>
      <c r="Z94" s="80"/>
      <c r="AA94" s="80"/>
      <c r="AB94" s="80"/>
    </row>
    <row r="95" spans="1:31" ht="20" x14ac:dyDescent="0.2">
      <c r="A95" s="103"/>
      <c r="B95" s="104" t="s">
        <v>2666</v>
      </c>
      <c r="C95" s="105" t="s">
        <v>2667</v>
      </c>
      <c r="D95" s="105" t="s">
        <v>44</v>
      </c>
      <c r="E95" s="106">
        <v>0</v>
      </c>
      <c r="F95" s="106">
        <v>30</v>
      </c>
      <c r="G95" s="107">
        <v>561.21</v>
      </c>
      <c r="H95" s="107"/>
      <c r="I95" s="107"/>
      <c r="J95" s="107"/>
      <c r="K95" s="107"/>
      <c r="L95" s="107"/>
      <c r="M95" s="107"/>
      <c r="N95" s="107"/>
      <c r="O95" s="107"/>
      <c r="P95" s="107"/>
      <c r="R95" s="107"/>
      <c r="S95" s="107">
        <v>16836.3</v>
      </c>
      <c r="T95" s="80"/>
      <c r="U95" s="80"/>
      <c r="V95" s="81"/>
      <c r="W95" s="81"/>
      <c r="X95" s="81"/>
      <c r="Y95" s="80"/>
      <c r="Z95" s="80"/>
      <c r="AA95" s="80"/>
      <c r="AB95" s="80"/>
    </row>
    <row r="96" spans="1:31" ht="40" x14ac:dyDescent="0.2">
      <c r="A96" s="103"/>
      <c r="B96" s="104" t="s">
        <v>2668</v>
      </c>
      <c r="C96" s="105" t="s">
        <v>2669</v>
      </c>
      <c r="D96" s="105" t="s">
        <v>44</v>
      </c>
      <c r="E96" s="106">
        <v>0</v>
      </c>
      <c r="F96" s="106">
        <v>1000</v>
      </c>
      <c r="G96" s="107">
        <v>37.729999999999997</v>
      </c>
      <c r="H96" s="107"/>
      <c r="I96" s="107"/>
      <c r="J96" s="107"/>
      <c r="K96" s="107"/>
      <c r="L96" s="107"/>
      <c r="M96" s="107"/>
      <c r="N96" s="107"/>
      <c r="O96" s="107"/>
      <c r="P96" s="107"/>
      <c r="R96" s="107"/>
      <c r="S96" s="107">
        <v>37730</v>
      </c>
      <c r="T96" s="80">
        <f>T97</f>
        <v>1.4339622641509433</v>
      </c>
      <c r="U96" s="80">
        <f>U97</f>
        <v>1.4083102526121101</v>
      </c>
      <c r="V96" s="81">
        <f t="shared" ref="V96" si="228">G96*U96</f>
        <v>53.135545831054905</v>
      </c>
      <c r="W96" s="81">
        <f t="shared" ref="W96" si="229">V96-G96</f>
        <v>15.405545831054908</v>
      </c>
      <c r="X96" s="81">
        <f t="shared" ref="X96" si="230">F96*W96</f>
        <v>15405.545831054909</v>
      </c>
      <c r="Y96" s="80"/>
      <c r="Z96" s="80"/>
      <c r="AA96" s="80"/>
      <c r="AB96" s="80"/>
      <c r="AC96" s="88" t="s">
        <v>3548</v>
      </c>
    </row>
    <row r="97" spans="1:30" s="84" customFormat="1" x14ac:dyDescent="0.35">
      <c r="A97" s="167"/>
      <c r="B97" s="168">
        <v>35432540</v>
      </c>
      <c r="C97" s="169" t="s">
        <v>3546</v>
      </c>
      <c r="D97" s="169" t="s">
        <v>41</v>
      </c>
      <c r="E97" s="170">
        <v>1.295E-2</v>
      </c>
      <c r="F97" s="170">
        <v>1</v>
      </c>
      <c r="G97" s="171">
        <v>15.9</v>
      </c>
      <c r="H97" s="171">
        <v>15.9</v>
      </c>
      <c r="I97" s="171">
        <v>101.893380365</v>
      </c>
      <c r="J97" s="171">
        <v>101.893380365</v>
      </c>
      <c r="K97" s="171"/>
      <c r="L97" s="171"/>
      <c r="M97" s="171"/>
      <c r="N97" s="171"/>
      <c r="O97" s="171"/>
      <c r="P97" s="171"/>
      <c r="R97" s="171">
        <v>22.8</v>
      </c>
      <c r="S97" s="171">
        <v>117.72364296000001</v>
      </c>
      <c r="T97" s="80">
        <f t="shared" ref="T97" si="231">R97/H97</f>
        <v>1.4339622641509433</v>
      </c>
      <c r="U97" s="80">
        <f t="shared" ref="U97" si="232">T97-AB97</f>
        <v>1.4083102526121101</v>
      </c>
      <c r="V97" s="81"/>
      <c r="W97" s="81"/>
      <c r="X97" s="81"/>
      <c r="Y97" s="80">
        <f t="shared" ref="Y97" si="233">104.584835545197%-100%</f>
        <v>4.5848355451969969E-2</v>
      </c>
      <c r="Z97" s="80">
        <f t="shared" ref="Z97" si="234">101.199262415129%-100%</f>
        <v>1.1992624151289988E-2</v>
      </c>
      <c r="AA97" s="80">
        <f t="shared" ref="AA97" si="235">101.911505501324%-100%</f>
        <v>1.9115055013239957E-2</v>
      </c>
      <c r="AB97" s="80">
        <f t="shared" ref="AB97" si="236">AVERAGE(Y97:AA97)</f>
        <v>2.5652011538833303E-2</v>
      </c>
      <c r="AC97" s="88" t="s">
        <v>3547</v>
      </c>
      <c r="AD97" s="172"/>
    </row>
    <row r="98" spans="1:30" ht="20" x14ac:dyDescent="0.2">
      <c r="A98" s="103"/>
      <c r="B98" s="104" t="s">
        <v>2670</v>
      </c>
      <c r="C98" s="105" t="s">
        <v>2671</v>
      </c>
      <c r="D98" s="105" t="s">
        <v>44</v>
      </c>
      <c r="E98" s="106">
        <v>0</v>
      </c>
      <c r="F98" s="106">
        <v>400</v>
      </c>
      <c r="G98" s="107">
        <v>2.42</v>
      </c>
      <c r="H98" s="107"/>
      <c r="I98" s="107"/>
      <c r="J98" s="107"/>
      <c r="K98" s="107"/>
      <c r="L98" s="107"/>
      <c r="M98" s="107"/>
      <c r="N98" s="107"/>
      <c r="O98" s="107"/>
      <c r="P98" s="107"/>
      <c r="R98" s="107"/>
      <c r="S98" s="107">
        <v>968</v>
      </c>
      <c r="T98" s="80"/>
      <c r="U98" s="80"/>
      <c r="V98" s="81"/>
      <c r="W98" s="81"/>
      <c r="X98" s="81"/>
      <c r="Y98" s="80"/>
      <c r="Z98" s="80"/>
      <c r="AA98" s="80"/>
      <c r="AB98" s="80"/>
    </row>
    <row r="99" spans="1:30" ht="20" x14ac:dyDescent="0.2">
      <c r="A99" s="103"/>
      <c r="B99" s="104" t="s">
        <v>2672</v>
      </c>
      <c r="C99" s="105" t="s">
        <v>2673</v>
      </c>
      <c r="D99" s="105" t="s">
        <v>98</v>
      </c>
      <c r="E99" s="106">
        <v>0</v>
      </c>
      <c r="F99" s="106">
        <v>165</v>
      </c>
      <c r="G99" s="107">
        <v>69.87</v>
      </c>
      <c r="H99" s="107"/>
      <c r="I99" s="107"/>
      <c r="J99" s="107"/>
      <c r="K99" s="107"/>
      <c r="L99" s="107"/>
      <c r="M99" s="107"/>
      <c r="N99" s="107"/>
      <c r="O99" s="107"/>
      <c r="P99" s="107"/>
      <c r="R99" s="107"/>
      <c r="S99" s="107">
        <v>11528.55</v>
      </c>
      <c r="T99" s="80">
        <f>T100</f>
        <v>1.8211143695014662</v>
      </c>
      <c r="U99" s="80">
        <f>U100</f>
        <v>1.795462357962633</v>
      </c>
      <c r="V99" s="81">
        <f t="shared" ref="V99" si="237">G99*U99</f>
        <v>125.44895495084917</v>
      </c>
      <c r="W99" s="81">
        <f t="shared" ref="W99" si="238">V99-G99</f>
        <v>55.578954950849166</v>
      </c>
      <c r="X99" s="81">
        <f t="shared" ref="X99" si="239">F99*W99</f>
        <v>9170.5275668901122</v>
      </c>
      <c r="Y99" s="80"/>
      <c r="Z99" s="80"/>
      <c r="AA99" s="80"/>
      <c r="AB99" s="80"/>
      <c r="AC99" s="88" t="s">
        <v>3459</v>
      </c>
    </row>
    <row r="100" spans="1:30" s="84" customFormat="1" x14ac:dyDescent="0.35">
      <c r="A100" s="167"/>
      <c r="B100" s="168">
        <v>35442062</v>
      </c>
      <c r="C100" s="169" t="s">
        <v>3457</v>
      </c>
      <c r="D100" s="169" t="s">
        <v>101</v>
      </c>
      <c r="E100" s="170">
        <v>1.295E-2</v>
      </c>
      <c r="F100" s="170">
        <v>1</v>
      </c>
      <c r="G100" s="171">
        <v>34.1</v>
      </c>
      <c r="H100" s="171">
        <v>34.1</v>
      </c>
      <c r="I100" s="171">
        <v>101.893380365</v>
      </c>
      <c r="J100" s="171">
        <v>101.893380365</v>
      </c>
      <c r="K100" s="171"/>
      <c r="L100" s="171"/>
      <c r="M100" s="171"/>
      <c r="N100" s="171"/>
      <c r="O100" s="171"/>
      <c r="P100" s="171"/>
      <c r="R100" s="171">
        <v>62.1</v>
      </c>
      <c r="S100" s="171">
        <v>117.72364296000001</v>
      </c>
      <c r="T100" s="80">
        <f t="shared" ref="T100" si="240">R100/H100</f>
        <v>1.8211143695014662</v>
      </c>
      <c r="U100" s="80">
        <f t="shared" ref="U100" si="241">T100-AB100</f>
        <v>1.795462357962633</v>
      </c>
      <c r="V100" s="81"/>
      <c r="W100" s="81"/>
      <c r="X100" s="81"/>
      <c r="Y100" s="80">
        <f t="shared" ref="Y100" si="242">104.584835545197%-100%</f>
        <v>4.5848355451969969E-2</v>
      </c>
      <c r="Z100" s="80">
        <f t="shared" ref="Z100" si="243">101.199262415129%-100%</f>
        <v>1.1992624151289988E-2</v>
      </c>
      <c r="AA100" s="80">
        <f t="shared" ref="AA100" si="244">101.911505501324%-100%</f>
        <v>1.9115055013239957E-2</v>
      </c>
      <c r="AB100" s="80">
        <f t="shared" ref="AB100" si="245">AVERAGE(Y100:AA100)</f>
        <v>2.5652011538833303E-2</v>
      </c>
      <c r="AC100" s="88" t="s">
        <v>3458</v>
      </c>
    </row>
    <row r="101" spans="1:30" ht="20" x14ac:dyDescent="0.2">
      <c r="A101" s="103"/>
      <c r="B101" s="104" t="s">
        <v>2674</v>
      </c>
      <c r="C101" s="105" t="s">
        <v>2675</v>
      </c>
      <c r="D101" s="105" t="s">
        <v>98</v>
      </c>
      <c r="E101" s="106">
        <v>0</v>
      </c>
      <c r="F101" s="106">
        <v>70</v>
      </c>
      <c r="G101" s="107">
        <v>120.54</v>
      </c>
      <c r="H101" s="107"/>
      <c r="I101" s="107"/>
      <c r="J101" s="107"/>
      <c r="K101" s="107"/>
      <c r="L101" s="107"/>
      <c r="M101" s="107"/>
      <c r="N101" s="107"/>
      <c r="O101" s="107"/>
      <c r="P101" s="107"/>
      <c r="R101" s="107"/>
      <c r="S101" s="107">
        <v>8437.7999999999993</v>
      </c>
      <c r="T101" s="80">
        <v>1.8211143695014662</v>
      </c>
      <c r="U101" s="80">
        <v>1.795462357962633</v>
      </c>
      <c r="V101" s="81">
        <f t="shared" ref="V101" si="246">G101*U101</f>
        <v>216.42503262881579</v>
      </c>
      <c r="W101" s="81">
        <f t="shared" ref="W101" si="247">V101-G101</f>
        <v>95.885032628815779</v>
      </c>
      <c r="X101" s="81">
        <f t="shared" ref="X101" si="248">F101*W101</f>
        <v>6711.9522840171048</v>
      </c>
      <c r="Y101" s="80"/>
      <c r="Z101" s="80"/>
      <c r="AA101" s="80"/>
      <c r="AB101" s="80"/>
      <c r="AC101" s="88" t="s">
        <v>3460</v>
      </c>
    </row>
    <row r="102" spans="1:30" ht="20" x14ac:dyDescent="0.2">
      <c r="A102" s="103"/>
      <c r="B102" s="104" t="s">
        <v>2676</v>
      </c>
      <c r="C102" s="105" t="s">
        <v>2677</v>
      </c>
      <c r="D102" s="105" t="s">
        <v>98</v>
      </c>
      <c r="E102" s="106">
        <v>0</v>
      </c>
      <c r="F102" s="106">
        <v>190</v>
      </c>
      <c r="G102" s="107">
        <v>81.28</v>
      </c>
      <c r="H102" s="107"/>
      <c r="I102" s="107"/>
      <c r="J102" s="107"/>
      <c r="K102" s="107"/>
      <c r="L102" s="107"/>
      <c r="M102" s="107"/>
      <c r="N102" s="107"/>
      <c r="O102" s="107"/>
      <c r="P102" s="107"/>
      <c r="R102" s="107"/>
      <c r="S102" s="107">
        <v>15443.2</v>
      </c>
      <c r="T102" s="80"/>
      <c r="U102" s="80"/>
      <c r="V102" s="81"/>
      <c r="W102" s="81"/>
      <c r="X102" s="81"/>
      <c r="Y102" s="80"/>
      <c r="Z102" s="80"/>
      <c r="AA102" s="80"/>
      <c r="AB102" s="80"/>
      <c r="AC102" s="88"/>
    </row>
    <row r="103" spans="1:30" ht="20" x14ac:dyDescent="0.2">
      <c r="A103" s="103"/>
      <c r="B103" s="104" t="s">
        <v>2678</v>
      </c>
      <c r="C103" s="105" t="s">
        <v>2679</v>
      </c>
      <c r="D103" s="105" t="s">
        <v>44</v>
      </c>
      <c r="E103" s="106">
        <v>0</v>
      </c>
      <c r="F103" s="106">
        <v>14</v>
      </c>
      <c r="G103" s="107">
        <v>418.77</v>
      </c>
      <c r="H103" s="107"/>
      <c r="I103" s="107"/>
      <c r="J103" s="107"/>
      <c r="K103" s="107"/>
      <c r="L103" s="107"/>
      <c r="M103" s="107"/>
      <c r="N103" s="107"/>
      <c r="O103" s="107"/>
      <c r="P103" s="107"/>
      <c r="R103" s="107"/>
      <c r="S103" s="107">
        <v>5862.78</v>
      </c>
      <c r="T103" s="80"/>
      <c r="U103" s="80"/>
      <c r="V103" s="81"/>
      <c r="W103" s="81"/>
      <c r="X103" s="81"/>
      <c r="Y103" s="80"/>
      <c r="Z103" s="80"/>
      <c r="AA103" s="80"/>
      <c r="AB103" s="80"/>
    </row>
    <row r="104" spans="1:30" ht="20" x14ac:dyDescent="0.2">
      <c r="A104" s="103"/>
      <c r="B104" s="104" t="s">
        <v>2680</v>
      </c>
      <c r="C104" s="105" t="s">
        <v>2681</v>
      </c>
      <c r="D104" s="105" t="s">
        <v>44</v>
      </c>
      <c r="E104" s="106">
        <v>0</v>
      </c>
      <c r="F104" s="106">
        <v>28</v>
      </c>
      <c r="G104" s="107">
        <v>167.23</v>
      </c>
      <c r="H104" s="107"/>
      <c r="I104" s="107"/>
      <c r="J104" s="107"/>
      <c r="K104" s="107"/>
      <c r="L104" s="107"/>
      <c r="M104" s="107"/>
      <c r="N104" s="107"/>
      <c r="O104" s="107"/>
      <c r="P104" s="107"/>
      <c r="R104" s="107"/>
      <c r="S104" s="107">
        <v>4682.4399999999996</v>
      </c>
      <c r="T104" s="80"/>
      <c r="U104" s="80"/>
      <c r="V104" s="81"/>
      <c r="W104" s="81"/>
      <c r="X104" s="81"/>
      <c r="Y104" s="80"/>
      <c r="Z104" s="80"/>
      <c r="AA104" s="80"/>
      <c r="AB104" s="80"/>
    </row>
    <row r="105" spans="1:30" ht="20" x14ac:dyDescent="0.2">
      <c r="A105" s="103"/>
      <c r="B105" s="104" t="s">
        <v>2682</v>
      </c>
      <c r="C105" s="105" t="s">
        <v>2683</v>
      </c>
      <c r="D105" s="105" t="s">
        <v>44</v>
      </c>
      <c r="E105" s="106">
        <v>0</v>
      </c>
      <c r="F105" s="106">
        <v>280</v>
      </c>
      <c r="G105" s="107">
        <v>97.45</v>
      </c>
      <c r="H105" s="107"/>
      <c r="I105" s="107"/>
      <c r="J105" s="107"/>
      <c r="K105" s="107"/>
      <c r="L105" s="107"/>
      <c r="M105" s="107"/>
      <c r="N105" s="107"/>
      <c r="O105" s="107"/>
      <c r="P105" s="107"/>
      <c r="R105" s="107"/>
      <c r="S105" s="107">
        <v>27286</v>
      </c>
      <c r="T105" s="80"/>
      <c r="U105" s="80"/>
      <c r="V105" s="81"/>
      <c r="W105" s="81"/>
      <c r="X105" s="81"/>
      <c r="Y105" s="80"/>
      <c r="Z105" s="80"/>
      <c r="AA105" s="80"/>
      <c r="AB105" s="80"/>
    </row>
    <row r="106" spans="1:30" ht="30" x14ac:dyDescent="0.2">
      <c r="A106" s="103"/>
      <c r="B106" s="104" t="s">
        <v>2684</v>
      </c>
      <c r="C106" s="105" t="s">
        <v>2685</v>
      </c>
      <c r="D106" s="105" t="s">
        <v>44</v>
      </c>
      <c r="E106" s="106">
        <v>0</v>
      </c>
      <c r="F106" s="106">
        <v>180</v>
      </c>
      <c r="G106" s="107">
        <v>100.52</v>
      </c>
      <c r="H106" s="107"/>
      <c r="I106" s="107"/>
      <c r="J106" s="107"/>
      <c r="K106" s="107"/>
      <c r="L106" s="107"/>
      <c r="M106" s="107"/>
      <c r="N106" s="107"/>
      <c r="O106" s="107"/>
      <c r="P106" s="107"/>
      <c r="R106" s="107"/>
      <c r="S106" s="107">
        <v>18093.599999999999</v>
      </c>
      <c r="T106" s="80"/>
      <c r="U106" s="80"/>
      <c r="V106" s="81"/>
      <c r="W106" s="81"/>
      <c r="X106" s="81"/>
      <c r="Y106" s="80"/>
      <c r="Z106" s="80"/>
      <c r="AA106" s="80"/>
      <c r="AB106" s="80"/>
    </row>
    <row r="107" spans="1:30" ht="20" x14ac:dyDescent="0.2">
      <c r="A107" s="103"/>
      <c r="B107" s="104" t="s">
        <v>2686</v>
      </c>
      <c r="C107" s="105" t="s">
        <v>2687</v>
      </c>
      <c r="D107" s="105" t="s">
        <v>44</v>
      </c>
      <c r="E107" s="106">
        <v>0</v>
      </c>
      <c r="F107" s="106">
        <v>8</v>
      </c>
      <c r="G107" s="107">
        <v>628.94000000000005</v>
      </c>
      <c r="H107" s="107"/>
      <c r="I107" s="107"/>
      <c r="J107" s="107"/>
      <c r="K107" s="107"/>
      <c r="L107" s="107"/>
      <c r="M107" s="107"/>
      <c r="N107" s="107"/>
      <c r="O107" s="107"/>
      <c r="P107" s="107"/>
      <c r="R107" s="107"/>
      <c r="S107" s="107">
        <v>5031.5200000000004</v>
      </c>
      <c r="T107" s="80"/>
      <c r="U107" s="80"/>
      <c r="V107" s="81"/>
      <c r="W107" s="81"/>
      <c r="X107" s="81"/>
      <c r="Y107" s="80"/>
      <c r="Z107" s="80"/>
      <c r="AA107" s="80"/>
      <c r="AB107" s="80"/>
    </row>
    <row r="108" spans="1:30" x14ac:dyDescent="0.2">
      <c r="A108" s="103"/>
      <c r="B108" s="104" t="s">
        <v>2688</v>
      </c>
      <c r="C108" s="105" t="s">
        <v>2689</v>
      </c>
      <c r="D108" s="105" t="s">
        <v>44</v>
      </c>
      <c r="E108" s="106">
        <v>0</v>
      </c>
      <c r="F108" s="106">
        <v>55</v>
      </c>
      <c r="G108" s="107">
        <v>63.72</v>
      </c>
      <c r="H108" s="107"/>
      <c r="I108" s="107"/>
      <c r="J108" s="107"/>
      <c r="K108" s="107"/>
      <c r="L108" s="107"/>
      <c r="M108" s="107"/>
      <c r="N108" s="107"/>
      <c r="O108" s="107"/>
      <c r="P108" s="107"/>
      <c r="R108" s="107"/>
      <c r="S108" s="107">
        <v>3504.6</v>
      </c>
      <c r="T108" s="80"/>
      <c r="U108" s="80"/>
      <c r="V108" s="81"/>
      <c r="W108" s="81"/>
      <c r="X108" s="81"/>
      <c r="Y108" s="80"/>
      <c r="Z108" s="80"/>
      <c r="AA108" s="80"/>
      <c r="AB108" s="80"/>
    </row>
    <row r="109" spans="1:30" x14ac:dyDescent="0.2">
      <c r="A109" s="103"/>
      <c r="B109" s="104" t="s">
        <v>2690</v>
      </c>
      <c r="C109" s="105" t="s">
        <v>2691</v>
      </c>
      <c r="D109" s="105" t="s">
        <v>44</v>
      </c>
      <c r="E109" s="106">
        <v>0</v>
      </c>
      <c r="F109" s="106">
        <v>90</v>
      </c>
      <c r="G109" s="107">
        <v>75</v>
      </c>
      <c r="H109" s="107"/>
      <c r="I109" s="107"/>
      <c r="J109" s="107"/>
      <c r="K109" s="107"/>
      <c r="L109" s="107"/>
      <c r="M109" s="107"/>
      <c r="N109" s="107"/>
      <c r="O109" s="107"/>
      <c r="P109" s="107"/>
      <c r="R109" s="107"/>
      <c r="S109" s="107">
        <v>6750</v>
      </c>
      <c r="T109" s="80"/>
      <c r="U109" s="80"/>
      <c r="V109" s="81"/>
      <c r="W109" s="81"/>
      <c r="X109" s="81"/>
      <c r="Y109" s="80"/>
      <c r="Z109" s="80"/>
      <c r="AA109" s="80"/>
      <c r="AB109" s="80"/>
    </row>
    <row r="110" spans="1:30" ht="20" x14ac:dyDescent="0.2">
      <c r="A110" s="103"/>
      <c r="B110" s="104" t="s">
        <v>2692</v>
      </c>
      <c r="C110" s="105" t="s">
        <v>2693</v>
      </c>
      <c r="D110" s="105" t="s">
        <v>44</v>
      </c>
      <c r="E110" s="106">
        <v>0</v>
      </c>
      <c r="F110" s="106">
        <v>14</v>
      </c>
      <c r="G110" s="107">
        <v>92.42</v>
      </c>
      <c r="H110" s="107"/>
      <c r="I110" s="107"/>
      <c r="J110" s="107"/>
      <c r="K110" s="107"/>
      <c r="L110" s="107"/>
      <c r="M110" s="107"/>
      <c r="N110" s="107"/>
      <c r="O110" s="107"/>
      <c r="P110" s="107"/>
      <c r="R110" s="107"/>
      <c r="S110" s="107">
        <v>1293.8800000000001</v>
      </c>
      <c r="T110" s="80"/>
      <c r="U110" s="80"/>
      <c r="V110" s="81"/>
      <c r="W110" s="81"/>
      <c r="X110" s="81"/>
      <c r="Y110" s="80"/>
      <c r="Z110" s="80"/>
      <c r="AA110" s="80"/>
      <c r="AB110" s="80"/>
    </row>
    <row r="111" spans="1:30" ht="20" x14ac:dyDescent="0.2">
      <c r="A111" s="103"/>
      <c r="B111" s="104" t="s">
        <v>2694</v>
      </c>
      <c r="C111" s="105" t="s">
        <v>2695</v>
      </c>
      <c r="D111" s="105" t="s">
        <v>44</v>
      </c>
      <c r="E111" s="106">
        <v>0</v>
      </c>
      <c r="F111" s="106">
        <v>105</v>
      </c>
      <c r="G111" s="107">
        <v>59.62</v>
      </c>
      <c r="H111" s="107"/>
      <c r="I111" s="107"/>
      <c r="J111" s="107"/>
      <c r="K111" s="107"/>
      <c r="L111" s="107"/>
      <c r="M111" s="107"/>
      <c r="N111" s="107"/>
      <c r="O111" s="107"/>
      <c r="P111" s="107"/>
      <c r="R111" s="107"/>
      <c r="S111" s="107">
        <v>6260.1</v>
      </c>
      <c r="T111" s="80"/>
      <c r="U111" s="80"/>
      <c r="V111" s="81"/>
      <c r="W111" s="81"/>
      <c r="X111" s="81"/>
      <c r="Y111" s="80"/>
      <c r="Z111" s="80"/>
      <c r="AA111" s="80"/>
      <c r="AB111" s="80"/>
    </row>
    <row r="112" spans="1:30" ht="20" x14ac:dyDescent="0.2">
      <c r="A112" s="103"/>
      <c r="B112" s="104" t="s">
        <v>2696</v>
      </c>
      <c r="C112" s="105" t="s">
        <v>2697</v>
      </c>
      <c r="D112" s="105" t="s">
        <v>38</v>
      </c>
      <c r="E112" s="106">
        <v>0</v>
      </c>
      <c r="F112" s="106">
        <v>2</v>
      </c>
      <c r="G112" s="107">
        <v>295.79000000000002</v>
      </c>
      <c r="H112" s="107"/>
      <c r="I112" s="107"/>
      <c r="J112" s="107"/>
      <c r="K112" s="107"/>
      <c r="L112" s="107"/>
      <c r="M112" s="107"/>
      <c r="N112" s="107"/>
      <c r="O112" s="107"/>
      <c r="P112" s="107"/>
      <c r="R112" s="107"/>
      <c r="S112" s="107">
        <v>591.58000000000004</v>
      </c>
      <c r="T112" s="80"/>
      <c r="U112" s="80"/>
      <c r="V112" s="81"/>
      <c r="W112" s="81"/>
      <c r="X112" s="81"/>
      <c r="Y112" s="80"/>
      <c r="Z112" s="80"/>
      <c r="AA112" s="80"/>
      <c r="AB112" s="80"/>
    </row>
    <row r="113" spans="1:28" ht="20" x14ac:dyDescent="0.2">
      <c r="A113" s="103"/>
      <c r="B113" s="104" t="s">
        <v>2698</v>
      </c>
      <c r="C113" s="105" t="s">
        <v>2699</v>
      </c>
      <c r="D113" s="105" t="s">
        <v>44</v>
      </c>
      <c r="E113" s="106">
        <v>0</v>
      </c>
      <c r="F113" s="106">
        <v>1</v>
      </c>
      <c r="G113" s="107">
        <v>2794.88</v>
      </c>
      <c r="H113" s="107"/>
      <c r="I113" s="107"/>
      <c r="J113" s="107"/>
      <c r="K113" s="107"/>
      <c r="L113" s="107"/>
      <c r="M113" s="107"/>
      <c r="N113" s="107"/>
      <c r="O113" s="107"/>
      <c r="P113" s="107"/>
      <c r="R113" s="107"/>
      <c r="S113" s="107">
        <v>2794.88</v>
      </c>
      <c r="T113" s="80"/>
      <c r="U113" s="80"/>
      <c r="V113" s="81"/>
      <c r="W113" s="81"/>
      <c r="X113" s="81"/>
      <c r="Y113" s="80"/>
      <c r="Z113" s="80"/>
      <c r="AA113" s="80"/>
      <c r="AB113" s="80"/>
    </row>
    <row r="114" spans="1:28" ht="20" x14ac:dyDescent="0.2">
      <c r="A114" s="103"/>
      <c r="B114" s="104" t="s">
        <v>2700</v>
      </c>
      <c r="C114" s="105" t="s">
        <v>2701</v>
      </c>
      <c r="D114" s="105" t="s">
        <v>101</v>
      </c>
      <c r="E114" s="106">
        <v>0</v>
      </c>
      <c r="F114" s="106">
        <v>200</v>
      </c>
      <c r="G114" s="107">
        <v>62.14</v>
      </c>
      <c r="H114" s="107"/>
      <c r="I114" s="107"/>
      <c r="J114" s="107"/>
      <c r="K114" s="107"/>
      <c r="L114" s="107"/>
      <c r="M114" s="107"/>
      <c r="N114" s="107"/>
      <c r="O114" s="107"/>
      <c r="P114" s="107"/>
      <c r="R114" s="107"/>
      <c r="S114" s="107">
        <v>12428</v>
      </c>
      <c r="T114" s="80"/>
      <c r="U114" s="80"/>
      <c r="V114" s="81"/>
      <c r="W114" s="81"/>
      <c r="X114" s="81"/>
      <c r="Y114" s="80"/>
      <c r="Z114" s="80"/>
      <c r="AA114" s="80"/>
      <c r="AB114" s="80"/>
    </row>
    <row r="115" spans="1:28" ht="20" x14ac:dyDescent="0.2">
      <c r="A115" s="103"/>
      <c r="B115" s="104" t="s">
        <v>2702</v>
      </c>
      <c r="C115" s="105" t="s">
        <v>2703</v>
      </c>
      <c r="D115" s="105" t="s">
        <v>38</v>
      </c>
      <c r="E115" s="106">
        <v>0</v>
      </c>
      <c r="F115" s="106">
        <v>1.5</v>
      </c>
      <c r="G115" s="107">
        <v>6521.38</v>
      </c>
      <c r="H115" s="107"/>
      <c r="I115" s="107"/>
      <c r="J115" s="107"/>
      <c r="K115" s="107"/>
      <c r="L115" s="107"/>
      <c r="M115" s="107"/>
      <c r="N115" s="107"/>
      <c r="O115" s="107"/>
      <c r="P115" s="107"/>
      <c r="R115" s="107"/>
      <c r="S115" s="107">
        <v>9782.07</v>
      </c>
      <c r="T115" s="80"/>
      <c r="U115" s="80"/>
      <c r="V115" s="81"/>
      <c r="W115" s="81"/>
      <c r="X115" s="81"/>
      <c r="Y115" s="80"/>
      <c r="Z115" s="80"/>
      <c r="AA115" s="80"/>
      <c r="AB115" s="80"/>
    </row>
    <row r="116" spans="1:28" ht="20" x14ac:dyDescent="0.2">
      <c r="A116" s="103"/>
      <c r="B116" s="104" t="s">
        <v>2704</v>
      </c>
      <c r="C116" s="105" t="s">
        <v>2705</v>
      </c>
      <c r="D116" s="105" t="s">
        <v>2706</v>
      </c>
      <c r="E116" s="106">
        <v>0</v>
      </c>
      <c r="F116" s="106">
        <v>80</v>
      </c>
      <c r="G116" s="107">
        <v>326.07</v>
      </c>
      <c r="H116" s="107"/>
      <c r="I116" s="107"/>
      <c r="J116" s="107"/>
      <c r="K116" s="107"/>
      <c r="L116" s="107"/>
      <c r="M116" s="107"/>
      <c r="N116" s="107"/>
      <c r="O116" s="107"/>
      <c r="P116" s="107"/>
      <c r="R116" s="107"/>
      <c r="S116" s="107">
        <v>26085.599999999999</v>
      </c>
      <c r="T116" s="80"/>
      <c r="U116" s="80"/>
      <c r="V116" s="81"/>
      <c r="W116" s="81"/>
      <c r="X116" s="81"/>
      <c r="Y116" s="80"/>
      <c r="Z116" s="80"/>
      <c r="AA116" s="80"/>
      <c r="AB116" s="80"/>
    </row>
    <row r="117" spans="1:28" ht="30" x14ac:dyDescent="0.2">
      <c r="A117" s="103"/>
      <c r="B117" s="104" t="s">
        <v>2707</v>
      </c>
      <c r="C117" s="105" t="s">
        <v>2708</v>
      </c>
      <c r="D117" s="105" t="s">
        <v>98</v>
      </c>
      <c r="E117" s="106">
        <v>0</v>
      </c>
      <c r="F117" s="106">
        <v>400</v>
      </c>
      <c r="G117" s="107">
        <v>65.959999999999994</v>
      </c>
      <c r="H117" s="107"/>
      <c r="I117" s="107"/>
      <c r="J117" s="107"/>
      <c r="K117" s="107"/>
      <c r="L117" s="107"/>
      <c r="M117" s="107"/>
      <c r="N117" s="107"/>
      <c r="O117" s="107"/>
      <c r="P117" s="107"/>
      <c r="R117" s="107"/>
      <c r="S117" s="107">
        <v>26384</v>
      </c>
      <c r="T117" s="80"/>
      <c r="U117" s="80"/>
      <c r="V117" s="81"/>
      <c r="W117" s="81"/>
      <c r="X117" s="81"/>
      <c r="Y117" s="80"/>
      <c r="Z117" s="80"/>
      <c r="AA117" s="80"/>
      <c r="AB117" s="80"/>
    </row>
    <row r="118" spans="1:28" ht="20" x14ac:dyDescent="0.2">
      <c r="A118" s="103"/>
      <c r="B118" s="104" t="s">
        <v>2709</v>
      </c>
      <c r="C118" s="105" t="s">
        <v>2710</v>
      </c>
      <c r="D118" s="105" t="s">
        <v>44</v>
      </c>
      <c r="E118" s="106">
        <v>0</v>
      </c>
      <c r="F118" s="106">
        <v>1</v>
      </c>
      <c r="G118" s="107">
        <v>4658.13</v>
      </c>
      <c r="H118" s="107"/>
      <c r="I118" s="107"/>
      <c r="J118" s="107"/>
      <c r="K118" s="107"/>
      <c r="L118" s="107"/>
      <c r="M118" s="107"/>
      <c r="N118" s="107"/>
      <c r="O118" s="107"/>
      <c r="P118" s="107"/>
      <c r="R118" s="107"/>
      <c r="S118" s="107">
        <v>4658.13</v>
      </c>
      <c r="T118" s="80"/>
      <c r="U118" s="80"/>
      <c r="V118" s="81"/>
      <c r="W118" s="81"/>
      <c r="X118" s="81"/>
      <c r="Y118" s="80"/>
      <c r="Z118" s="80"/>
      <c r="AA118" s="80"/>
      <c r="AB118" s="80"/>
    </row>
    <row r="119" spans="1:28" ht="40" x14ac:dyDescent="0.2">
      <c r="A119" s="103"/>
      <c r="B119" s="104" t="s">
        <v>2711</v>
      </c>
      <c r="C119" s="105" t="s">
        <v>2712</v>
      </c>
      <c r="D119" s="105" t="s">
        <v>44</v>
      </c>
      <c r="E119" s="106">
        <v>0</v>
      </c>
      <c r="F119" s="106">
        <v>1</v>
      </c>
      <c r="G119" s="107">
        <v>11597.52</v>
      </c>
      <c r="H119" s="107"/>
      <c r="I119" s="107"/>
      <c r="J119" s="107"/>
      <c r="K119" s="107"/>
      <c r="L119" s="107"/>
      <c r="M119" s="107"/>
      <c r="N119" s="107"/>
      <c r="O119" s="107"/>
      <c r="P119" s="107"/>
      <c r="R119" s="107"/>
      <c r="S119" s="107">
        <v>11597.52</v>
      </c>
      <c r="T119" s="80"/>
      <c r="U119" s="80"/>
      <c r="V119" s="81"/>
      <c r="W119" s="81"/>
      <c r="X119" s="81"/>
      <c r="Y119" s="80"/>
      <c r="Z119" s="80"/>
      <c r="AA119" s="80"/>
      <c r="AB119" s="80"/>
    </row>
    <row r="120" spans="1:28" ht="20.5" thickBot="1" x14ac:dyDescent="0.25">
      <c r="A120" s="103"/>
      <c r="B120" s="104" t="s">
        <v>2713</v>
      </c>
      <c r="C120" s="105" t="s">
        <v>2714</v>
      </c>
      <c r="D120" s="105" t="s">
        <v>2706</v>
      </c>
      <c r="E120" s="106">
        <v>0</v>
      </c>
      <c r="F120" s="106">
        <v>18</v>
      </c>
      <c r="G120" s="107">
        <v>512.39</v>
      </c>
      <c r="H120" s="107"/>
      <c r="I120" s="107"/>
      <c r="J120" s="107"/>
      <c r="K120" s="107"/>
      <c r="L120" s="107"/>
      <c r="M120" s="107"/>
      <c r="N120" s="107"/>
      <c r="O120" s="107"/>
      <c r="P120" s="107"/>
      <c r="R120" s="107"/>
      <c r="S120" s="107">
        <v>9223.02</v>
      </c>
      <c r="T120" s="80"/>
      <c r="U120" s="80"/>
      <c r="V120" s="81"/>
      <c r="W120" s="81"/>
      <c r="X120" s="81"/>
      <c r="Y120" s="80"/>
      <c r="Z120" s="80"/>
      <c r="AA120" s="80"/>
      <c r="AB120" s="80"/>
    </row>
    <row r="121" spans="1:28" ht="15" thickBot="1" x14ac:dyDescent="0.25">
      <c r="A121" s="96"/>
      <c r="B121" s="97" t="s">
        <v>2715</v>
      </c>
      <c r="C121" s="99" t="s">
        <v>2716</v>
      </c>
      <c r="D121" s="99" t="s">
        <v>44</v>
      </c>
      <c r="E121" s="100">
        <v>0</v>
      </c>
      <c r="F121" s="100">
        <v>1</v>
      </c>
      <c r="G121" s="101">
        <v>325035.03999999998</v>
      </c>
      <c r="H121" s="101"/>
      <c r="I121" s="101"/>
      <c r="J121" s="101"/>
      <c r="K121" s="101"/>
      <c r="L121" s="101"/>
      <c r="M121" s="101"/>
      <c r="N121" s="101"/>
      <c r="O121" s="101"/>
      <c r="P121" s="102"/>
      <c r="R121" s="101"/>
      <c r="S121" s="101">
        <v>0</v>
      </c>
    </row>
  </sheetData>
  <mergeCells count="8">
    <mergeCell ref="Y8:AB8"/>
    <mergeCell ref="A1:P1"/>
    <mergeCell ref="J3:K3"/>
    <mergeCell ref="J4:K4"/>
    <mergeCell ref="J5:K5"/>
    <mergeCell ref="J6:K6"/>
    <mergeCell ref="J7:K7"/>
    <mergeCell ref="H8:R8"/>
  </mergeCells>
  <conditionalFormatting sqref="W8:X8 W10">
    <cfRule type="cellIs" dxfId="194" priority="118" operator="lessThan">
      <formula>0</formula>
    </cfRule>
  </conditionalFormatting>
  <conditionalFormatting sqref="W52:X52 W54:X54 W60:X60 W47:X47 W50:X50 W66:X66 W69:X69 W72:X72 W75:X76 W103:X120 W87:X95 W98:X98 W32:X44">
    <cfRule type="cellIs" dxfId="193" priority="116" operator="lessThan">
      <formula>0</formula>
    </cfRule>
  </conditionalFormatting>
  <conditionalFormatting sqref="X10">
    <cfRule type="cellIs" dxfId="192" priority="115" operator="lessThan">
      <formula>0</formula>
    </cfRule>
  </conditionalFormatting>
  <conditionalFormatting sqref="W51:X51">
    <cfRule type="cellIs" dxfId="191" priority="113" operator="lessThan">
      <formula>0</formula>
    </cfRule>
  </conditionalFormatting>
  <conditionalFormatting sqref="W53:X53">
    <cfRule type="cellIs" dxfId="190" priority="112" operator="lessThan">
      <formula>0</formula>
    </cfRule>
  </conditionalFormatting>
  <conditionalFormatting sqref="W55:X55">
    <cfRule type="cellIs" dxfId="189" priority="111" operator="lessThan">
      <formula>0</formula>
    </cfRule>
  </conditionalFormatting>
  <conditionalFormatting sqref="W57:X57">
    <cfRule type="cellIs" dxfId="188" priority="110" operator="lessThan">
      <formula>0</formula>
    </cfRule>
  </conditionalFormatting>
  <conditionalFormatting sqref="W59:X59">
    <cfRule type="cellIs" dxfId="187" priority="109" operator="lessThan">
      <formula>0</formula>
    </cfRule>
  </conditionalFormatting>
  <conditionalFormatting sqref="W56:X56">
    <cfRule type="cellIs" dxfId="186" priority="108" operator="lessThan">
      <formula>0</formula>
    </cfRule>
  </conditionalFormatting>
  <conditionalFormatting sqref="W58:X58">
    <cfRule type="cellIs" dxfId="185" priority="107" operator="lessThan">
      <formula>0</formula>
    </cfRule>
  </conditionalFormatting>
  <conditionalFormatting sqref="W61:X61">
    <cfRule type="cellIs" dxfId="184" priority="106" operator="lessThan">
      <formula>0</formula>
    </cfRule>
  </conditionalFormatting>
  <conditionalFormatting sqref="W46:X46">
    <cfRule type="cellIs" dxfId="183" priority="105" operator="lessThan">
      <formula>0</formula>
    </cfRule>
  </conditionalFormatting>
  <conditionalFormatting sqref="W45:X45">
    <cfRule type="cellIs" dxfId="182" priority="104" operator="lessThan">
      <formula>0</formula>
    </cfRule>
  </conditionalFormatting>
  <conditionalFormatting sqref="W49:X49">
    <cfRule type="cellIs" dxfId="181" priority="103" operator="lessThan">
      <formula>0</formula>
    </cfRule>
  </conditionalFormatting>
  <conditionalFormatting sqref="W48:X48">
    <cfRule type="cellIs" dxfId="180" priority="102" operator="lessThan">
      <formula>0</formula>
    </cfRule>
  </conditionalFormatting>
  <conditionalFormatting sqref="X11">
    <cfRule type="cellIs" dxfId="179" priority="101" operator="lessThan">
      <formula>0</formula>
    </cfRule>
  </conditionalFormatting>
  <conditionalFormatting sqref="W63:X63">
    <cfRule type="cellIs" dxfId="178" priority="100" operator="lessThan">
      <formula>0</formula>
    </cfRule>
  </conditionalFormatting>
  <conditionalFormatting sqref="W62:X62">
    <cfRule type="cellIs" dxfId="177" priority="99" operator="lessThan">
      <formula>0</formula>
    </cfRule>
  </conditionalFormatting>
  <conditionalFormatting sqref="W65:X65">
    <cfRule type="cellIs" dxfId="176" priority="98" operator="lessThan">
      <formula>0</formula>
    </cfRule>
  </conditionalFormatting>
  <conditionalFormatting sqref="W64:X64">
    <cfRule type="cellIs" dxfId="175" priority="97" operator="lessThan">
      <formula>0</formula>
    </cfRule>
  </conditionalFormatting>
  <conditionalFormatting sqref="W71:X71">
    <cfRule type="cellIs" dxfId="174" priority="94" operator="lessThan">
      <formula>0</formula>
    </cfRule>
  </conditionalFormatting>
  <conditionalFormatting sqref="W70:X70">
    <cfRule type="cellIs" dxfId="173" priority="93" operator="lessThan">
      <formula>0</formula>
    </cfRule>
  </conditionalFormatting>
  <conditionalFormatting sqref="W74:X74">
    <cfRule type="cellIs" dxfId="172" priority="92" operator="lessThan">
      <formula>0</formula>
    </cfRule>
  </conditionalFormatting>
  <conditionalFormatting sqref="W73:X73">
    <cfRule type="cellIs" dxfId="171" priority="91" operator="lessThan">
      <formula>0</formula>
    </cfRule>
  </conditionalFormatting>
  <conditionalFormatting sqref="W100:X100">
    <cfRule type="cellIs" dxfId="170" priority="88" operator="lessThan">
      <formula>0</formula>
    </cfRule>
  </conditionalFormatting>
  <conditionalFormatting sqref="W99:X99">
    <cfRule type="cellIs" dxfId="169" priority="87" operator="lessThan">
      <formula>0</formula>
    </cfRule>
  </conditionalFormatting>
  <conditionalFormatting sqref="X101:X102">
    <cfRule type="cellIs" dxfId="168" priority="86" operator="lessThan">
      <formula>0</formula>
    </cfRule>
  </conditionalFormatting>
  <conditionalFormatting sqref="W101:W102">
    <cfRule type="cellIs" dxfId="167" priority="85" operator="lessThan">
      <formula>0</formula>
    </cfRule>
  </conditionalFormatting>
  <conditionalFormatting sqref="W68:X68">
    <cfRule type="cellIs" dxfId="166" priority="84" operator="lessThan">
      <formula>0</formula>
    </cfRule>
  </conditionalFormatting>
  <conditionalFormatting sqref="W67:X67">
    <cfRule type="cellIs" dxfId="165" priority="83" operator="lessThan">
      <formula>0</formula>
    </cfRule>
  </conditionalFormatting>
  <conditionalFormatting sqref="W78:X78">
    <cfRule type="cellIs" dxfId="164" priority="76" operator="lessThan">
      <formula>0</formula>
    </cfRule>
  </conditionalFormatting>
  <conditionalFormatting sqref="W77:X77">
    <cfRule type="cellIs" dxfId="163" priority="75" operator="lessThan">
      <formula>0</formula>
    </cfRule>
  </conditionalFormatting>
  <conditionalFormatting sqref="W80:X80">
    <cfRule type="cellIs" dxfId="162" priority="74" operator="lessThan">
      <formula>0</formula>
    </cfRule>
  </conditionalFormatting>
  <conditionalFormatting sqref="W79:X79">
    <cfRule type="cellIs" dxfId="161" priority="73" operator="lessThan">
      <formula>0</formula>
    </cfRule>
  </conditionalFormatting>
  <conditionalFormatting sqref="W82:X82">
    <cfRule type="cellIs" dxfId="160" priority="72" operator="lessThan">
      <formula>0</formula>
    </cfRule>
  </conditionalFormatting>
  <conditionalFormatting sqref="W81:X81">
    <cfRule type="cellIs" dxfId="159" priority="71" operator="lessThan">
      <formula>0</formula>
    </cfRule>
  </conditionalFormatting>
  <conditionalFormatting sqref="W84:X84">
    <cfRule type="cellIs" dxfId="158" priority="70" operator="lessThan">
      <formula>0</formula>
    </cfRule>
  </conditionalFormatting>
  <conditionalFormatting sqref="W83:X83">
    <cfRule type="cellIs" dxfId="157" priority="69" operator="lessThan">
      <formula>0</formula>
    </cfRule>
  </conditionalFormatting>
  <conditionalFormatting sqref="W86:X86">
    <cfRule type="cellIs" dxfId="156" priority="68" operator="lessThan">
      <formula>0</formula>
    </cfRule>
  </conditionalFormatting>
  <conditionalFormatting sqref="W85:X85">
    <cfRule type="cellIs" dxfId="155" priority="67" operator="lessThan">
      <formula>0</formula>
    </cfRule>
  </conditionalFormatting>
  <conditionalFormatting sqref="W96:X96">
    <cfRule type="cellIs" dxfId="154" priority="65" operator="lessThan">
      <formula>0</formula>
    </cfRule>
  </conditionalFormatting>
  <conditionalFormatting sqref="W97:X97">
    <cfRule type="cellIs" dxfId="153" priority="64" operator="lessThan">
      <formula>0</formula>
    </cfRule>
  </conditionalFormatting>
  <conditionalFormatting sqref="W29:X29">
    <cfRule type="cellIs" dxfId="152" priority="62" operator="lessThan">
      <formula>0</formula>
    </cfRule>
  </conditionalFormatting>
  <conditionalFormatting sqref="W31:X31">
    <cfRule type="cellIs" dxfId="151" priority="61" operator="lessThan">
      <formula>0</formula>
    </cfRule>
  </conditionalFormatting>
  <conditionalFormatting sqref="W28:X28">
    <cfRule type="cellIs" dxfId="150" priority="60" operator="lessThan">
      <formula>0</formula>
    </cfRule>
  </conditionalFormatting>
  <conditionalFormatting sqref="W30:X30">
    <cfRule type="cellIs" dxfId="149" priority="59" operator="lessThan">
      <formula>0</formula>
    </cfRule>
  </conditionalFormatting>
  <conditionalFormatting sqref="W14:X14">
    <cfRule type="cellIs" dxfId="148" priority="14" operator="lessThan">
      <formula>0</formula>
    </cfRule>
  </conditionalFormatting>
  <conditionalFormatting sqref="W15:X15">
    <cfRule type="cellIs" dxfId="147" priority="13" operator="lessThan">
      <formula>0</formula>
    </cfRule>
  </conditionalFormatting>
  <conditionalFormatting sqref="W16:X16">
    <cfRule type="cellIs" dxfId="146" priority="12" operator="lessThan">
      <formula>0</formula>
    </cfRule>
  </conditionalFormatting>
  <conditionalFormatting sqref="W17:X17">
    <cfRule type="cellIs" dxfId="145" priority="11" operator="lessThan">
      <formula>0</formula>
    </cfRule>
  </conditionalFormatting>
  <conditionalFormatting sqref="W18:X18">
    <cfRule type="cellIs" dxfId="144" priority="10" operator="lessThan">
      <formula>0</formula>
    </cfRule>
  </conditionalFormatting>
  <conditionalFormatting sqref="W19:X19">
    <cfRule type="cellIs" dxfId="143" priority="9" operator="lessThan">
      <formula>0</formula>
    </cfRule>
  </conditionalFormatting>
  <conditionalFormatting sqref="W20:X20">
    <cfRule type="cellIs" dxfId="142" priority="8" operator="lessThan">
      <formula>0</formula>
    </cfRule>
  </conditionalFormatting>
  <conditionalFormatting sqref="W21:X21">
    <cfRule type="cellIs" dxfId="141" priority="7" operator="lessThan">
      <formula>0</formula>
    </cfRule>
  </conditionalFormatting>
  <conditionalFormatting sqref="W22:X22">
    <cfRule type="cellIs" dxfId="140" priority="6" operator="lessThan">
      <formula>0</formula>
    </cfRule>
  </conditionalFormatting>
  <conditionalFormatting sqref="W23:X23">
    <cfRule type="cellIs" dxfId="139" priority="5" operator="lessThan">
      <formula>0</formula>
    </cfRule>
  </conditionalFormatting>
  <conditionalFormatting sqref="W24:X24">
    <cfRule type="cellIs" dxfId="138" priority="4" operator="lessThan">
      <formula>0</formula>
    </cfRule>
  </conditionalFormatting>
  <conditionalFormatting sqref="W25:X25">
    <cfRule type="cellIs" dxfId="137" priority="3" operator="lessThan">
      <formula>0</formula>
    </cfRule>
  </conditionalFormatting>
  <conditionalFormatting sqref="W26:X26">
    <cfRule type="cellIs" dxfId="136" priority="2" operator="lessThan">
      <formula>0</formula>
    </cfRule>
  </conditionalFormatting>
  <conditionalFormatting sqref="W27:X27">
    <cfRule type="cellIs" dxfId="135" priority="1" operator="lessThan">
      <formula>0</formula>
    </cfRule>
  </conditionalFormatting>
  <pageMargins left="0.7" right="0.7" top="0.78740157499999996" bottom="0.78740157499999996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57"/>
  <sheetViews>
    <sheetView workbookViewId="0">
      <selection activeCell="X12" sqref="X12"/>
    </sheetView>
  </sheetViews>
  <sheetFormatPr defaultColWidth="9" defaultRowHeight="14.5" x14ac:dyDescent="0.35"/>
  <cols>
    <col min="1" max="1" width="3.6328125" style="193" customWidth="1"/>
    <col min="2" max="2" width="13.36328125" style="79" customWidth="1"/>
    <col min="3" max="3" width="45.08984375" style="194" customWidth="1"/>
    <col min="4" max="4" width="3.90625" style="194" customWidth="1"/>
    <col min="5" max="5" width="7.08984375" style="195" hidden="1" customWidth="1"/>
    <col min="6" max="6" width="9.36328125" style="195" customWidth="1"/>
    <col min="7" max="8" width="10.54296875" style="78" customWidth="1"/>
    <col min="9" max="9" width="15.453125" style="78" hidden="1" customWidth="1"/>
    <col min="10" max="10" width="15.54296875" style="78" hidden="1" customWidth="1"/>
    <col min="11" max="11" width="14.54296875" style="78" hidden="1" customWidth="1"/>
    <col min="12" max="13" width="14" style="78" hidden="1" customWidth="1"/>
    <col min="14" max="14" width="14.54296875" style="78" hidden="1" customWidth="1"/>
    <col min="15" max="15" width="14.36328125" style="78" hidden="1" customWidth="1"/>
    <col min="16" max="16" width="16" style="78" hidden="1" customWidth="1"/>
    <col min="17" max="17" width="0" style="79" hidden="1" customWidth="1"/>
    <col min="18" max="18" width="9.54296875" style="78" customWidth="1"/>
    <col min="19" max="19" width="14.08984375" style="78" hidden="1" customWidth="1"/>
    <col min="20" max="20" width="9" style="79"/>
    <col min="21" max="23" width="13.08984375" style="79" customWidth="1"/>
    <col min="24" max="24" width="20" style="79" customWidth="1"/>
    <col min="25" max="28" width="9" style="79"/>
    <col min="29" max="29" width="32.453125" style="79" customWidth="1"/>
    <col min="30" max="257" width="9" style="79"/>
    <col min="258" max="258" width="3.6328125" style="79" customWidth="1"/>
    <col min="259" max="259" width="13.36328125" style="79" customWidth="1"/>
    <col min="260" max="260" width="45.08984375" style="79" customWidth="1"/>
    <col min="261" max="261" width="3.90625" style="79" customWidth="1"/>
    <col min="262" max="262" width="7.08984375" style="79" customWidth="1"/>
    <col min="263" max="263" width="9.36328125" style="79" customWidth="1"/>
    <col min="264" max="264" width="10.54296875" style="79" customWidth="1"/>
    <col min="265" max="265" width="15.453125" style="79" customWidth="1"/>
    <col min="266" max="266" width="15.54296875" style="79" customWidth="1"/>
    <col min="267" max="267" width="14.54296875" style="79" customWidth="1"/>
    <col min="268" max="269" width="14" style="79" customWidth="1"/>
    <col min="270" max="270" width="14.54296875" style="79" customWidth="1"/>
    <col min="271" max="271" width="14.36328125" style="79" customWidth="1"/>
    <col min="272" max="272" width="16" style="79" customWidth="1"/>
    <col min="273" max="513" width="9" style="79"/>
    <col min="514" max="514" width="3.6328125" style="79" customWidth="1"/>
    <col min="515" max="515" width="13.36328125" style="79" customWidth="1"/>
    <col min="516" max="516" width="45.08984375" style="79" customWidth="1"/>
    <col min="517" max="517" width="3.90625" style="79" customWidth="1"/>
    <col min="518" max="518" width="7.08984375" style="79" customWidth="1"/>
    <col min="519" max="519" width="9.36328125" style="79" customWidth="1"/>
    <col min="520" max="520" width="10.54296875" style="79" customWidth="1"/>
    <col min="521" max="521" width="15.453125" style="79" customWidth="1"/>
    <col min="522" max="522" width="15.54296875" style="79" customWidth="1"/>
    <col min="523" max="523" width="14.54296875" style="79" customWidth="1"/>
    <col min="524" max="525" width="14" style="79" customWidth="1"/>
    <col min="526" max="526" width="14.54296875" style="79" customWidth="1"/>
    <col min="527" max="527" width="14.36328125" style="79" customWidth="1"/>
    <col min="528" max="528" width="16" style="79" customWidth="1"/>
    <col min="529" max="769" width="9" style="79"/>
    <col min="770" max="770" width="3.6328125" style="79" customWidth="1"/>
    <col min="771" max="771" width="13.36328125" style="79" customWidth="1"/>
    <col min="772" max="772" width="45.08984375" style="79" customWidth="1"/>
    <col min="773" max="773" width="3.90625" style="79" customWidth="1"/>
    <col min="774" max="774" width="7.08984375" style="79" customWidth="1"/>
    <col min="775" max="775" width="9.36328125" style="79" customWidth="1"/>
    <col min="776" max="776" width="10.54296875" style="79" customWidth="1"/>
    <col min="777" max="777" width="15.453125" style="79" customWidth="1"/>
    <col min="778" max="778" width="15.54296875" style="79" customWidth="1"/>
    <col min="779" max="779" width="14.54296875" style="79" customWidth="1"/>
    <col min="780" max="781" width="14" style="79" customWidth="1"/>
    <col min="782" max="782" width="14.54296875" style="79" customWidth="1"/>
    <col min="783" max="783" width="14.36328125" style="79" customWidth="1"/>
    <col min="784" max="784" width="16" style="79" customWidth="1"/>
    <col min="785" max="1025" width="9" style="79"/>
    <col min="1026" max="1026" width="3.6328125" style="79" customWidth="1"/>
    <col min="1027" max="1027" width="13.36328125" style="79" customWidth="1"/>
    <col min="1028" max="1028" width="45.08984375" style="79" customWidth="1"/>
    <col min="1029" max="1029" width="3.90625" style="79" customWidth="1"/>
    <col min="1030" max="1030" width="7.08984375" style="79" customWidth="1"/>
    <col min="1031" max="1031" width="9.36328125" style="79" customWidth="1"/>
    <col min="1032" max="1032" width="10.54296875" style="79" customWidth="1"/>
    <col min="1033" max="1033" width="15.453125" style="79" customWidth="1"/>
    <col min="1034" max="1034" width="15.54296875" style="79" customWidth="1"/>
    <col min="1035" max="1035" width="14.54296875" style="79" customWidth="1"/>
    <col min="1036" max="1037" width="14" style="79" customWidth="1"/>
    <col min="1038" max="1038" width="14.54296875" style="79" customWidth="1"/>
    <col min="1039" max="1039" width="14.36328125" style="79" customWidth="1"/>
    <col min="1040" max="1040" width="16" style="79" customWidth="1"/>
    <col min="1041" max="1281" width="9" style="79"/>
    <col min="1282" max="1282" width="3.6328125" style="79" customWidth="1"/>
    <col min="1283" max="1283" width="13.36328125" style="79" customWidth="1"/>
    <col min="1284" max="1284" width="45.08984375" style="79" customWidth="1"/>
    <col min="1285" max="1285" width="3.90625" style="79" customWidth="1"/>
    <col min="1286" max="1286" width="7.08984375" style="79" customWidth="1"/>
    <col min="1287" max="1287" width="9.36328125" style="79" customWidth="1"/>
    <col min="1288" max="1288" width="10.54296875" style="79" customWidth="1"/>
    <col min="1289" max="1289" width="15.453125" style="79" customWidth="1"/>
    <col min="1290" max="1290" width="15.54296875" style="79" customWidth="1"/>
    <col min="1291" max="1291" width="14.54296875" style="79" customWidth="1"/>
    <col min="1292" max="1293" width="14" style="79" customWidth="1"/>
    <col min="1294" max="1294" width="14.54296875" style="79" customWidth="1"/>
    <col min="1295" max="1295" width="14.36328125" style="79" customWidth="1"/>
    <col min="1296" max="1296" width="16" style="79" customWidth="1"/>
    <col min="1297" max="1537" width="9" style="79"/>
    <col min="1538" max="1538" width="3.6328125" style="79" customWidth="1"/>
    <col min="1539" max="1539" width="13.36328125" style="79" customWidth="1"/>
    <col min="1540" max="1540" width="45.08984375" style="79" customWidth="1"/>
    <col min="1541" max="1541" width="3.90625" style="79" customWidth="1"/>
    <col min="1542" max="1542" width="7.08984375" style="79" customWidth="1"/>
    <col min="1543" max="1543" width="9.36328125" style="79" customWidth="1"/>
    <col min="1544" max="1544" width="10.54296875" style="79" customWidth="1"/>
    <col min="1545" max="1545" width="15.453125" style="79" customWidth="1"/>
    <col min="1546" max="1546" width="15.54296875" style="79" customWidth="1"/>
    <col min="1547" max="1547" width="14.54296875" style="79" customWidth="1"/>
    <col min="1548" max="1549" width="14" style="79" customWidth="1"/>
    <col min="1550" max="1550" width="14.54296875" style="79" customWidth="1"/>
    <col min="1551" max="1551" width="14.36328125" style="79" customWidth="1"/>
    <col min="1552" max="1552" width="16" style="79" customWidth="1"/>
    <col min="1553" max="1793" width="9" style="79"/>
    <col min="1794" max="1794" width="3.6328125" style="79" customWidth="1"/>
    <col min="1795" max="1795" width="13.36328125" style="79" customWidth="1"/>
    <col min="1796" max="1796" width="45.08984375" style="79" customWidth="1"/>
    <col min="1797" max="1797" width="3.90625" style="79" customWidth="1"/>
    <col min="1798" max="1798" width="7.08984375" style="79" customWidth="1"/>
    <col min="1799" max="1799" width="9.36328125" style="79" customWidth="1"/>
    <col min="1800" max="1800" width="10.54296875" style="79" customWidth="1"/>
    <col min="1801" max="1801" width="15.453125" style="79" customWidth="1"/>
    <col min="1802" max="1802" width="15.54296875" style="79" customWidth="1"/>
    <col min="1803" max="1803" width="14.54296875" style="79" customWidth="1"/>
    <col min="1804" max="1805" width="14" style="79" customWidth="1"/>
    <col min="1806" max="1806" width="14.54296875" style="79" customWidth="1"/>
    <col min="1807" max="1807" width="14.36328125" style="79" customWidth="1"/>
    <col min="1808" max="1808" width="16" style="79" customWidth="1"/>
    <col min="1809" max="2049" width="9" style="79"/>
    <col min="2050" max="2050" width="3.6328125" style="79" customWidth="1"/>
    <col min="2051" max="2051" width="13.36328125" style="79" customWidth="1"/>
    <col min="2052" max="2052" width="45.08984375" style="79" customWidth="1"/>
    <col min="2053" max="2053" width="3.90625" style="79" customWidth="1"/>
    <col min="2054" max="2054" width="7.08984375" style="79" customWidth="1"/>
    <col min="2055" max="2055" width="9.36328125" style="79" customWidth="1"/>
    <col min="2056" max="2056" width="10.54296875" style="79" customWidth="1"/>
    <col min="2057" max="2057" width="15.453125" style="79" customWidth="1"/>
    <col min="2058" max="2058" width="15.54296875" style="79" customWidth="1"/>
    <col min="2059" max="2059" width="14.54296875" style="79" customWidth="1"/>
    <col min="2060" max="2061" width="14" style="79" customWidth="1"/>
    <col min="2062" max="2062" width="14.54296875" style="79" customWidth="1"/>
    <col min="2063" max="2063" width="14.36328125" style="79" customWidth="1"/>
    <col min="2064" max="2064" width="16" style="79" customWidth="1"/>
    <col min="2065" max="2305" width="9" style="79"/>
    <col min="2306" max="2306" width="3.6328125" style="79" customWidth="1"/>
    <col min="2307" max="2307" width="13.36328125" style="79" customWidth="1"/>
    <col min="2308" max="2308" width="45.08984375" style="79" customWidth="1"/>
    <col min="2309" max="2309" width="3.90625" style="79" customWidth="1"/>
    <col min="2310" max="2310" width="7.08984375" style="79" customWidth="1"/>
    <col min="2311" max="2311" width="9.36328125" style="79" customWidth="1"/>
    <col min="2312" max="2312" width="10.54296875" style="79" customWidth="1"/>
    <col min="2313" max="2313" width="15.453125" style="79" customWidth="1"/>
    <col min="2314" max="2314" width="15.54296875" style="79" customWidth="1"/>
    <col min="2315" max="2315" width="14.54296875" style="79" customWidth="1"/>
    <col min="2316" max="2317" width="14" style="79" customWidth="1"/>
    <col min="2318" max="2318" width="14.54296875" style="79" customWidth="1"/>
    <col min="2319" max="2319" width="14.36328125" style="79" customWidth="1"/>
    <col min="2320" max="2320" width="16" style="79" customWidth="1"/>
    <col min="2321" max="2561" width="9" style="79"/>
    <col min="2562" max="2562" width="3.6328125" style="79" customWidth="1"/>
    <col min="2563" max="2563" width="13.36328125" style="79" customWidth="1"/>
    <col min="2564" max="2564" width="45.08984375" style="79" customWidth="1"/>
    <col min="2565" max="2565" width="3.90625" style="79" customWidth="1"/>
    <col min="2566" max="2566" width="7.08984375" style="79" customWidth="1"/>
    <col min="2567" max="2567" width="9.36328125" style="79" customWidth="1"/>
    <col min="2568" max="2568" width="10.54296875" style="79" customWidth="1"/>
    <col min="2569" max="2569" width="15.453125" style="79" customWidth="1"/>
    <col min="2570" max="2570" width="15.54296875" style="79" customWidth="1"/>
    <col min="2571" max="2571" width="14.54296875" style="79" customWidth="1"/>
    <col min="2572" max="2573" width="14" style="79" customWidth="1"/>
    <col min="2574" max="2574" width="14.54296875" style="79" customWidth="1"/>
    <col min="2575" max="2575" width="14.36328125" style="79" customWidth="1"/>
    <col min="2576" max="2576" width="16" style="79" customWidth="1"/>
    <col min="2577" max="2817" width="9" style="79"/>
    <col min="2818" max="2818" width="3.6328125" style="79" customWidth="1"/>
    <col min="2819" max="2819" width="13.36328125" style="79" customWidth="1"/>
    <col min="2820" max="2820" width="45.08984375" style="79" customWidth="1"/>
    <col min="2821" max="2821" width="3.90625" style="79" customWidth="1"/>
    <col min="2822" max="2822" width="7.08984375" style="79" customWidth="1"/>
    <col min="2823" max="2823" width="9.36328125" style="79" customWidth="1"/>
    <col min="2824" max="2824" width="10.54296875" style="79" customWidth="1"/>
    <col min="2825" max="2825" width="15.453125" style="79" customWidth="1"/>
    <col min="2826" max="2826" width="15.54296875" style="79" customWidth="1"/>
    <col min="2827" max="2827" width="14.54296875" style="79" customWidth="1"/>
    <col min="2828" max="2829" width="14" style="79" customWidth="1"/>
    <col min="2830" max="2830" width="14.54296875" style="79" customWidth="1"/>
    <col min="2831" max="2831" width="14.36328125" style="79" customWidth="1"/>
    <col min="2832" max="2832" width="16" style="79" customWidth="1"/>
    <col min="2833" max="3073" width="9" style="79"/>
    <col min="3074" max="3074" width="3.6328125" style="79" customWidth="1"/>
    <col min="3075" max="3075" width="13.36328125" style="79" customWidth="1"/>
    <col min="3076" max="3076" width="45.08984375" style="79" customWidth="1"/>
    <col min="3077" max="3077" width="3.90625" style="79" customWidth="1"/>
    <col min="3078" max="3078" width="7.08984375" style="79" customWidth="1"/>
    <col min="3079" max="3079" width="9.36328125" style="79" customWidth="1"/>
    <col min="3080" max="3080" width="10.54296875" style="79" customWidth="1"/>
    <col min="3081" max="3081" width="15.453125" style="79" customWidth="1"/>
    <col min="3082" max="3082" width="15.54296875" style="79" customWidth="1"/>
    <col min="3083" max="3083" width="14.54296875" style="79" customWidth="1"/>
    <col min="3084" max="3085" width="14" style="79" customWidth="1"/>
    <col min="3086" max="3086" width="14.54296875" style="79" customWidth="1"/>
    <col min="3087" max="3087" width="14.36328125" style="79" customWidth="1"/>
    <col min="3088" max="3088" width="16" style="79" customWidth="1"/>
    <col min="3089" max="3329" width="9" style="79"/>
    <col min="3330" max="3330" width="3.6328125" style="79" customWidth="1"/>
    <col min="3331" max="3331" width="13.36328125" style="79" customWidth="1"/>
    <col min="3332" max="3332" width="45.08984375" style="79" customWidth="1"/>
    <col min="3333" max="3333" width="3.90625" style="79" customWidth="1"/>
    <col min="3334" max="3334" width="7.08984375" style="79" customWidth="1"/>
    <col min="3335" max="3335" width="9.36328125" style="79" customWidth="1"/>
    <col min="3336" max="3336" width="10.54296875" style="79" customWidth="1"/>
    <col min="3337" max="3337" width="15.453125" style="79" customWidth="1"/>
    <col min="3338" max="3338" width="15.54296875" style="79" customWidth="1"/>
    <col min="3339" max="3339" width="14.54296875" style="79" customWidth="1"/>
    <col min="3340" max="3341" width="14" style="79" customWidth="1"/>
    <col min="3342" max="3342" width="14.54296875" style="79" customWidth="1"/>
    <col min="3343" max="3343" width="14.36328125" style="79" customWidth="1"/>
    <col min="3344" max="3344" width="16" style="79" customWidth="1"/>
    <col min="3345" max="3585" width="9" style="79"/>
    <col min="3586" max="3586" width="3.6328125" style="79" customWidth="1"/>
    <col min="3587" max="3587" width="13.36328125" style="79" customWidth="1"/>
    <col min="3588" max="3588" width="45.08984375" style="79" customWidth="1"/>
    <col min="3589" max="3589" width="3.90625" style="79" customWidth="1"/>
    <col min="3590" max="3590" width="7.08984375" style="79" customWidth="1"/>
    <col min="3591" max="3591" width="9.36328125" style="79" customWidth="1"/>
    <col min="3592" max="3592" width="10.54296875" style="79" customWidth="1"/>
    <col min="3593" max="3593" width="15.453125" style="79" customWidth="1"/>
    <col min="3594" max="3594" width="15.54296875" style="79" customWidth="1"/>
    <col min="3595" max="3595" width="14.54296875" style="79" customWidth="1"/>
    <col min="3596" max="3597" width="14" style="79" customWidth="1"/>
    <col min="3598" max="3598" width="14.54296875" style="79" customWidth="1"/>
    <col min="3599" max="3599" width="14.36328125" style="79" customWidth="1"/>
    <col min="3600" max="3600" width="16" style="79" customWidth="1"/>
    <col min="3601" max="3841" width="9" style="79"/>
    <col min="3842" max="3842" width="3.6328125" style="79" customWidth="1"/>
    <col min="3843" max="3843" width="13.36328125" style="79" customWidth="1"/>
    <col min="3844" max="3844" width="45.08984375" style="79" customWidth="1"/>
    <col min="3845" max="3845" width="3.90625" style="79" customWidth="1"/>
    <col min="3846" max="3846" width="7.08984375" style="79" customWidth="1"/>
    <col min="3847" max="3847" width="9.36328125" style="79" customWidth="1"/>
    <col min="3848" max="3848" width="10.54296875" style="79" customWidth="1"/>
    <col min="3849" max="3849" width="15.453125" style="79" customWidth="1"/>
    <col min="3850" max="3850" width="15.54296875" style="79" customWidth="1"/>
    <col min="3851" max="3851" width="14.54296875" style="79" customWidth="1"/>
    <col min="3852" max="3853" width="14" style="79" customWidth="1"/>
    <col min="3854" max="3854" width="14.54296875" style="79" customWidth="1"/>
    <col min="3855" max="3855" width="14.36328125" style="79" customWidth="1"/>
    <col min="3856" max="3856" width="16" style="79" customWidth="1"/>
    <col min="3857" max="4097" width="9" style="79"/>
    <col min="4098" max="4098" width="3.6328125" style="79" customWidth="1"/>
    <col min="4099" max="4099" width="13.36328125" style="79" customWidth="1"/>
    <col min="4100" max="4100" width="45.08984375" style="79" customWidth="1"/>
    <col min="4101" max="4101" width="3.90625" style="79" customWidth="1"/>
    <col min="4102" max="4102" width="7.08984375" style="79" customWidth="1"/>
    <col min="4103" max="4103" width="9.36328125" style="79" customWidth="1"/>
    <col min="4104" max="4104" width="10.54296875" style="79" customWidth="1"/>
    <col min="4105" max="4105" width="15.453125" style="79" customWidth="1"/>
    <col min="4106" max="4106" width="15.54296875" style="79" customWidth="1"/>
    <col min="4107" max="4107" width="14.54296875" style="79" customWidth="1"/>
    <col min="4108" max="4109" width="14" style="79" customWidth="1"/>
    <col min="4110" max="4110" width="14.54296875" style="79" customWidth="1"/>
    <col min="4111" max="4111" width="14.36328125" style="79" customWidth="1"/>
    <col min="4112" max="4112" width="16" style="79" customWidth="1"/>
    <col min="4113" max="4353" width="9" style="79"/>
    <col min="4354" max="4354" width="3.6328125" style="79" customWidth="1"/>
    <col min="4355" max="4355" width="13.36328125" style="79" customWidth="1"/>
    <col min="4356" max="4356" width="45.08984375" style="79" customWidth="1"/>
    <col min="4357" max="4357" width="3.90625" style="79" customWidth="1"/>
    <col min="4358" max="4358" width="7.08984375" style="79" customWidth="1"/>
    <col min="4359" max="4359" width="9.36328125" style="79" customWidth="1"/>
    <col min="4360" max="4360" width="10.54296875" style="79" customWidth="1"/>
    <col min="4361" max="4361" width="15.453125" style="79" customWidth="1"/>
    <col min="4362" max="4362" width="15.54296875" style="79" customWidth="1"/>
    <col min="4363" max="4363" width="14.54296875" style="79" customWidth="1"/>
    <col min="4364" max="4365" width="14" style="79" customWidth="1"/>
    <col min="4366" max="4366" width="14.54296875" style="79" customWidth="1"/>
    <col min="4367" max="4367" width="14.36328125" style="79" customWidth="1"/>
    <col min="4368" max="4368" width="16" style="79" customWidth="1"/>
    <col min="4369" max="4609" width="9" style="79"/>
    <col min="4610" max="4610" width="3.6328125" style="79" customWidth="1"/>
    <col min="4611" max="4611" width="13.36328125" style="79" customWidth="1"/>
    <col min="4612" max="4612" width="45.08984375" style="79" customWidth="1"/>
    <col min="4613" max="4613" width="3.90625" style="79" customWidth="1"/>
    <col min="4614" max="4614" width="7.08984375" style="79" customWidth="1"/>
    <col min="4615" max="4615" width="9.36328125" style="79" customWidth="1"/>
    <col min="4616" max="4616" width="10.54296875" style="79" customWidth="1"/>
    <col min="4617" max="4617" width="15.453125" style="79" customWidth="1"/>
    <col min="4618" max="4618" width="15.54296875" style="79" customWidth="1"/>
    <col min="4619" max="4619" width="14.54296875" style="79" customWidth="1"/>
    <col min="4620" max="4621" width="14" style="79" customWidth="1"/>
    <col min="4622" max="4622" width="14.54296875" style="79" customWidth="1"/>
    <col min="4623" max="4623" width="14.36328125" style="79" customWidth="1"/>
    <col min="4624" max="4624" width="16" style="79" customWidth="1"/>
    <col min="4625" max="4865" width="9" style="79"/>
    <col min="4866" max="4866" width="3.6328125" style="79" customWidth="1"/>
    <col min="4867" max="4867" width="13.36328125" style="79" customWidth="1"/>
    <col min="4868" max="4868" width="45.08984375" style="79" customWidth="1"/>
    <col min="4869" max="4869" width="3.90625" style="79" customWidth="1"/>
    <col min="4870" max="4870" width="7.08984375" style="79" customWidth="1"/>
    <col min="4871" max="4871" width="9.36328125" style="79" customWidth="1"/>
    <col min="4872" max="4872" width="10.54296875" style="79" customWidth="1"/>
    <col min="4873" max="4873" width="15.453125" style="79" customWidth="1"/>
    <col min="4874" max="4874" width="15.54296875" style="79" customWidth="1"/>
    <col min="4875" max="4875" width="14.54296875" style="79" customWidth="1"/>
    <col min="4876" max="4877" width="14" style="79" customWidth="1"/>
    <col min="4878" max="4878" width="14.54296875" style="79" customWidth="1"/>
    <col min="4879" max="4879" width="14.36328125" style="79" customWidth="1"/>
    <col min="4880" max="4880" width="16" style="79" customWidth="1"/>
    <col min="4881" max="5121" width="9" style="79"/>
    <col min="5122" max="5122" width="3.6328125" style="79" customWidth="1"/>
    <col min="5123" max="5123" width="13.36328125" style="79" customWidth="1"/>
    <col min="5124" max="5124" width="45.08984375" style="79" customWidth="1"/>
    <col min="5125" max="5125" width="3.90625" style="79" customWidth="1"/>
    <col min="5126" max="5126" width="7.08984375" style="79" customWidth="1"/>
    <col min="5127" max="5127" width="9.36328125" style="79" customWidth="1"/>
    <col min="5128" max="5128" width="10.54296875" style="79" customWidth="1"/>
    <col min="5129" max="5129" width="15.453125" style="79" customWidth="1"/>
    <col min="5130" max="5130" width="15.54296875" style="79" customWidth="1"/>
    <col min="5131" max="5131" width="14.54296875" style="79" customWidth="1"/>
    <col min="5132" max="5133" width="14" style="79" customWidth="1"/>
    <col min="5134" max="5134" width="14.54296875" style="79" customWidth="1"/>
    <col min="5135" max="5135" width="14.36328125" style="79" customWidth="1"/>
    <col min="5136" max="5136" width="16" style="79" customWidth="1"/>
    <col min="5137" max="5377" width="9" style="79"/>
    <col min="5378" max="5378" width="3.6328125" style="79" customWidth="1"/>
    <col min="5379" max="5379" width="13.36328125" style="79" customWidth="1"/>
    <col min="5380" max="5380" width="45.08984375" style="79" customWidth="1"/>
    <col min="5381" max="5381" width="3.90625" style="79" customWidth="1"/>
    <col min="5382" max="5382" width="7.08984375" style="79" customWidth="1"/>
    <col min="5383" max="5383" width="9.36328125" style="79" customWidth="1"/>
    <col min="5384" max="5384" width="10.54296875" style="79" customWidth="1"/>
    <col min="5385" max="5385" width="15.453125" style="79" customWidth="1"/>
    <col min="5386" max="5386" width="15.54296875" style="79" customWidth="1"/>
    <col min="5387" max="5387" width="14.54296875" style="79" customWidth="1"/>
    <col min="5388" max="5389" width="14" style="79" customWidth="1"/>
    <col min="5390" max="5390" width="14.54296875" style="79" customWidth="1"/>
    <col min="5391" max="5391" width="14.36328125" style="79" customWidth="1"/>
    <col min="5392" max="5392" width="16" style="79" customWidth="1"/>
    <col min="5393" max="5633" width="9" style="79"/>
    <col min="5634" max="5634" width="3.6328125" style="79" customWidth="1"/>
    <col min="5635" max="5635" width="13.36328125" style="79" customWidth="1"/>
    <col min="5636" max="5636" width="45.08984375" style="79" customWidth="1"/>
    <col min="5637" max="5637" width="3.90625" style="79" customWidth="1"/>
    <col min="5638" max="5638" width="7.08984375" style="79" customWidth="1"/>
    <col min="5639" max="5639" width="9.36328125" style="79" customWidth="1"/>
    <col min="5640" max="5640" width="10.54296875" style="79" customWidth="1"/>
    <col min="5641" max="5641" width="15.453125" style="79" customWidth="1"/>
    <col min="5642" max="5642" width="15.54296875" style="79" customWidth="1"/>
    <col min="5643" max="5643" width="14.54296875" style="79" customWidth="1"/>
    <col min="5644" max="5645" width="14" style="79" customWidth="1"/>
    <col min="5646" max="5646" width="14.54296875" style="79" customWidth="1"/>
    <col min="5647" max="5647" width="14.36328125" style="79" customWidth="1"/>
    <col min="5648" max="5648" width="16" style="79" customWidth="1"/>
    <col min="5649" max="5889" width="9" style="79"/>
    <col min="5890" max="5890" width="3.6328125" style="79" customWidth="1"/>
    <col min="5891" max="5891" width="13.36328125" style="79" customWidth="1"/>
    <col min="5892" max="5892" width="45.08984375" style="79" customWidth="1"/>
    <col min="5893" max="5893" width="3.90625" style="79" customWidth="1"/>
    <col min="5894" max="5894" width="7.08984375" style="79" customWidth="1"/>
    <col min="5895" max="5895" width="9.36328125" style="79" customWidth="1"/>
    <col min="5896" max="5896" width="10.54296875" style="79" customWidth="1"/>
    <col min="5897" max="5897" width="15.453125" style="79" customWidth="1"/>
    <col min="5898" max="5898" width="15.54296875" style="79" customWidth="1"/>
    <col min="5899" max="5899" width="14.54296875" style="79" customWidth="1"/>
    <col min="5900" max="5901" width="14" style="79" customWidth="1"/>
    <col min="5902" max="5902" width="14.54296875" style="79" customWidth="1"/>
    <col min="5903" max="5903" width="14.36328125" style="79" customWidth="1"/>
    <col min="5904" max="5904" width="16" style="79" customWidth="1"/>
    <col min="5905" max="6145" width="9" style="79"/>
    <col min="6146" max="6146" width="3.6328125" style="79" customWidth="1"/>
    <col min="6147" max="6147" width="13.36328125" style="79" customWidth="1"/>
    <col min="6148" max="6148" width="45.08984375" style="79" customWidth="1"/>
    <col min="6149" max="6149" width="3.90625" style="79" customWidth="1"/>
    <col min="6150" max="6150" width="7.08984375" style="79" customWidth="1"/>
    <col min="6151" max="6151" width="9.36328125" style="79" customWidth="1"/>
    <col min="6152" max="6152" width="10.54296875" style="79" customWidth="1"/>
    <col min="6153" max="6153" width="15.453125" style="79" customWidth="1"/>
    <col min="6154" max="6154" width="15.54296875" style="79" customWidth="1"/>
    <col min="6155" max="6155" width="14.54296875" style="79" customWidth="1"/>
    <col min="6156" max="6157" width="14" style="79" customWidth="1"/>
    <col min="6158" max="6158" width="14.54296875" style="79" customWidth="1"/>
    <col min="6159" max="6159" width="14.36328125" style="79" customWidth="1"/>
    <col min="6160" max="6160" width="16" style="79" customWidth="1"/>
    <col min="6161" max="6401" width="9" style="79"/>
    <col min="6402" max="6402" width="3.6328125" style="79" customWidth="1"/>
    <col min="6403" max="6403" width="13.36328125" style="79" customWidth="1"/>
    <col min="6404" max="6404" width="45.08984375" style="79" customWidth="1"/>
    <col min="6405" max="6405" width="3.90625" style="79" customWidth="1"/>
    <col min="6406" max="6406" width="7.08984375" style="79" customWidth="1"/>
    <col min="6407" max="6407" width="9.36328125" style="79" customWidth="1"/>
    <col min="6408" max="6408" width="10.54296875" style="79" customWidth="1"/>
    <col min="6409" max="6409" width="15.453125" style="79" customWidth="1"/>
    <col min="6410" max="6410" width="15.54296875" style="79" customWidth="1"/>
    <col min="6411" max="6411" width="14.54296875" style="79" customWidth="1"/>
    <col min="6412" max="6413" width="14" style="79" customWidth="1"/>
    <col min="6414" max="6414" width="14.54296875" style="79" customWidth="1"/>
    <col min="6415" max="6415" width="14.36328125" style="79" customWidth="1"/>
    <col min="6416" max="6416" width="16" style="79" customWidth="1"/>
    <col min="6417" max="6657" width="9" style="79"/>
    <col min="6658" max="6658" width="3.6328125" style="79" customWidth="1"/>
    <col min="6659" max="6659" width="13.36328125" style="79" customWidth="1"/>
    <col min="6660" max="6660" width="45.08984375" style="79" customWidth="1"/>
    <col min="6661" max="6661" width="3.90625" style="79" customWidth="1"/>
    <col min="6662" max="6662" width="7.08984375" style="79" customWidth="1"/>
    <col min="6663" max="6663" width="9.36328125" style="79" customWidth="1"/>
    <col min="6664" max="6664" width="10.54296875" style="79" customWidth="1"/>
    <col min="6665" max="6665" width="15.453125" style="79" customWidth="1"/>
    <col min="6666" max="6666" width="15.54296875" style="79" customWidth="1"/>
    <col min="6667" max="6667" width="14.54296875" style="79" customWidth="1"/>
    <col min="6668" max="6669" width="14" style="79" customWidth="1"/>
    <col min="6670" max="6670" width="14.54296875" style="79" customWidth="1"/>
    <col min="6671" max="6671" width="14.36328125" style="79" customWidth="1"/>
    <col min="6672" max="6672" width="16" style="79" customWidth="1"/>
    <col min="6673" max="6913" width="9" style="79"/>
    <col min="6914" max="6914" width="3.6328125" style="79" customWidth="1"/>
    <col min="6915" max="6915" width="13.36328125" style="79" customWidth="1"/>
    <col min="6916" max="6916" width="45.08984375" style="79" customWidth="1"/>
    <col min="6917" max="6917" width="3.90625" style="79" customWidth="1"/>
    <col min="6918" max="6918" width="7.08984375" style="79" customWidth="1"/>
    <col min="6919" max="6919" width="9.36328125" style="79" customWidth="1"/>
    <col min="6920" max="6920" width="10.54296875" style="79" customWidth="1"/>
    <col min="6921" max="6921" width="15.453125" style="79" customWidth="1"/>
    <col min="6922" max="6922" width="15.54296875" style="79" customWidth="1"/>
    <col min="6923" max="6923" width="14.54296875" style="79" customWidth="1"/>
    <col min="6924" max="6925" width="14" style="79" customWidth="1"/>
    <col min="6926" max="6926" width="14.54296875" style="79" customWidth="1"/>
    <col min="6927" max="6927" width="14.36328125" style="79" customWidth="1"/>
    <col min="6928" max="6928" width="16" style="79" customWidth="1"/>
    <col min="6929" max="7169" width="9" style="79"/>
    <col min="7170" max="7170" width="3.6328125" style="79" customWidth="1"/>
    <col min="7171" max="7171" width="13.36328125" style="79" customWidth="1"/>
    <col min="7172" max="7172" width="45.08984375" style="79" customWidth="1"/>
    <col min="7173" max="7173" width="3.90625" style="79" customWidth="1"/>
    <col min="7174" max="7174" width="7.08984375" style="79" customWidth="1"/>
    <col min="7175" max="7175" width="9.36328125" style="79" customWidth="1"/>
    <col min="7176" max="7176" width="10.54296875" style="79" customWidth="1"/>
    <col min="7177" max="7177" width="15.453125" style="79" customWidth="1"/>
    <col min="7178" max="7178" width="15.54296875" style="79" customWidth="1"/>
    <col min="7179" max="7179" width="14.54296875" style="79" customWidth="1"/>
    <col min="7180" max="7181" width="14" style="79" customWidth="1"/>
    <col min="7182" max="7182" width="14.54296875" style="79" customWidth="1"/>
    <col min="7183" max="7183" width="14.36328125" style="79" customWidth="1"/>
    <col min="7184" max="7184" width="16" style="79" customWidth="1"/>
    <col min="7185" max="7425" width="9" style="79"/>
    <col min="7426" max="7426" width="3.6328125" style="79" customWidth="1"/>
    <col min="7427" max="7427" width="13.36328125" style="79" customWidth="1"/>
    <col min="7428" max="7428" width="45.08984375" style="79" customWidth="1"/>
    <col min="7429" max="7429" width="3.90625" style="79" customWidth="1"/>
    <col min="7430" max="7430" width="7.08984375" style="79" customWidth="1"/>
    <col min="7431" max="7431" width="9.36328125" style="79" customWidth="1"/>
    <col min="7432" max="7432" width="10.54296875" style="79" customWidth="1"/>
    <col min="7433" max="7433" width="15.453125" style="79" customWidth="1"/>
    <col min="7434" max="7434" width="15.54296875" style="79" customWidth="1"/>
    <col min="7435" max="7435" width="14.54296875" style="79" customWidth="1"/>
    <col min="7436" max="7437" width="14" style="79" customWidth="1"/>
    <col min="7438" max="7438" width="14.54296875" style="79" customWidth="1"/>
    <col min="7439" max="7439" width="14.36328125" style="79" customWidth="1"/>
    <col min="7440" max="7440" width="16" style="79" customWidth="1"/>
    <col min="7441" max="7681" width="9" style="79"/>
    <col min="7682" max="7682" width="3.6328125" style="79" customWidth="1"/>
    <col min="7683" max="7683" width="13.36328125" style="79" customWidth="1"/>
    <col min="7684" max="7684" width="45.08984375" style="79" customWidth="1"/>
    <col min="7685" max="7685" width="3.90625" style="79" customWidth="1"/>
    <col min="7686" max="7686" width="7.08984375" style="79" customWidth="1"/>
    <col min="7687" max="7687" width="9.36328125" style="79" customWidth="1"/>
    <col min="7688" max="7688" width="10.54296875" style="79" customWidth="1"/>
    <col min="7689" max="7689" width="15.453125" style="79" customWidth="1"/>
    <col min="7690" max="7690" width="15.54296875" style="79" customWidth="1"/>
    <col min="7691" max="7691" width="14.54296875" style="79" customWidth="1"/>
    <col min="7692" max="7693" width="14" style="79" customWidth="1"/>
    <col min="7694" max="7694" width="14.54296875" style="79" customWidth="1"/>
    <col min="7695" max="7695" width="14.36328125" style="79" customWidth="1"/>
    <col min="7696" max="7696" width="16" style="79" customWidth="1"/>
    <col min="7697" max="7937" width="9" style="79"/>
    <col min="7938" max="7938" width="3.6328125" style="79" customWidth="1"/>
    <col min="7939" max="7939" width="13.36328125" style="79" customWidth="1"/>
    <col min="7940" max="7940" width="45.08984375" style="79" customWidth="1"/>
    <col min="7941" max="7941" width="3.90625" style="79" customWidth="1"/>
    <col min="7942" max="7942" width="7.08984375" style="79" customWidth="1"/>
    <col min="7943" max="7943" width="9.36328125" style="79" customWidth="1"/>
    <col min="7944" max="7944" width="10.54296875" style="79" customWidth="1"/>
    <col min="7945" max="7945" width="15.453125" style="79" customWidth="1"/>
    <col min="7946" max="7946" width="15.54296875" style="79" customWidth="1"/>
    <col min="7947" max="7947" width="14.54296875" style="79" customWidth="1"/>
    <col min="7948" max="7949" width="14" style="79" customWidth="1"/>
    <col min="7950" max="7950" width="14.54296875" style="79" customWidth="1"/>
    <col min="7951" max="7951" width="14.36328125" style="79" customWidth="1"/>
    <col min="7952" max="7952" width="16" style="79" customWidth="1"/>
    <col min="7953" max="8193" width="9" style="79"/>
    <col min="8194" max="8194" width="3.6328125" style="79" customWidth="1"/>
    <col min="8195" max="8195" width="13.36328125" style="79" customWidth="1"/>
    <col min="8196" max="8196" width="45.08984375" style="79" customWidth="1"/>
    <col min="8197" max="8197" width="3.90625" style="79" customWidth="1"/>
    <col min="8198" max="8198" width="7.08984375" style="79" customWidth="1"/>
    <col min="8199" max="8199" width="9.36328125" style="79" customWidth="1"/>
    <col min="8200" max="8200" width="10.54296875" style="79" customWidth="1"/>
    <col min="8201" max="8201" width="15.453125" style="79" customWidth="1"/>
    <col min="8202" max="8202" width="15.54296875" style="79" customWidth="1"/>
    <col min="8203" max="8203" width="14.54296875" style="79" customWidth="1"/>
    <col min="8204" max="8205" width="14" style="79" customWidth="1"/>
    <col min="8206" max="8206" width="14.54296875" style="79" customWidth="1"/>
    <col min="8207" max="8207" width="14.36328125" style="79" customWidth="1"/>
    <col min="8208" max="8208" width="16" style="79" customWidth="1"/>
    <col min="8209" max="8449" width="9" style="79"/>
    <col min="8450" max="8450" width="3.6328125" style="79" customWidth="1"/>
    <col min="8451" max="8451" width="13.36328125" style="79" customWidth="1"/>
    <col min="8452" max="8452" width="45.08984375" style="79" customWidth="1"/>
    <col min="8453" max="8453" width="3.90625" style="79" customWidth="1"/>
    <col min="8454" max="8454" width="7.08984375" style="79" customWidth="1"/>
    <col min="8455" max="8455" width="9.36328125" style="79" customWidth="1"/>
    <col min="8456" max="8456" width="10.54296875" style="79" customWidth="1"/>
    <col min="8457" max="8457" width="15.453125" style="79" customWidth="1"/>
    <col min="8458" max="8458" width="15.54296875" style="79" customWidth="1"/>
    <col min="8459" max="8459" width="14.54296875" style="79" customWidth="1"/>
    <col min="8460" max="8461" width="14" style="79" customWidth="1"/>
    <col min="8462" max="8462" width="14.54296875" style="79" customWidth="1"/>
    <col min="8463" max="8463" width="14.36328125" style="79" customWidth="1"/>
    <col min="8464" max="8464" width="16" style="79" customWidth="1"/>
    <col min="8465" max="8705" width="9" style="79"/>
    <col min="8706" max="8706" width="3.6328125" style="79" customWidth="1"/>
    <col min="8707" max="8707" width="13.36328125" style="79" customWidth="1"/>
    <col min="8708" max="8708" width="45.08984375" style="79" customWidth="1"/>
    <col min="8709" max="8709" width="3.90625" style="79" customWidth="1"/>
    <col min="8710" max="8710" width="7.08984375" style="79" customWidth="1"/>
    <col min="8711" max="8711" width="9.36328125" style="79" customWidth="1"/>
    <col min="8712" max="8712" width="10.54296875" style="79" customWidth="1"/>
    <col min="8713" max="8713" width="15.453125" style="79" customWidth="1"/>
    <col min="8714" max="8714" width="15.54296875" style="79" customWidth="1"/>
    <col min="8715" max="8715" width="14.54296875" style="79" customWidth="1"/>
    <col min="8716" max="8717" width="14" style="79" customWidth="1"/>
    <col min="8718" max="8718" width="14.54296875" style="79" customWidth="1"/>
    <col min="8719" max="8719" width="14.36328125" style="79" customWidth="1"/>
    <col min="8720" max="8720" width="16" style="79" customWidth="1"/>
    <col min="8721" max="8961" width="9" style="79"/>
    <col min="8962" max="8962" width="3.6328125" style="79" customWidth="1"/>
    <col min="8963" max="8963" width="13.36328125" style="79" customWidth="1"/>
    <col min="8964" max="8964" width="45.08984375" style="79" customWidth="1"/>
    <col min="8965" max="8965" width="3.90625" style="79" customWidth="1"/>
    <col min="8966" max="8966" width="7.08984375" style="79" customWidth="1"/>
    <col min="8967" max="8967" width="9.36328125" style="79" customWidth="1"/>
    <col min="8968" max="8968" width="10.54296875" style="79" customWidth="1"/>
    <col min="8969" max="8969" width="15.453125" style="79" customWidth="1"/>
    <col min="8970" max="8970" width="15.54296875" style="79" customWidth="1"/>
    <col min="8971" max="8971" width="14.54296875" style="79" customWidth="1"/>
    <col min="8972" max="8973" width="14" style="79" customWidth="1"/>
    <col min="8974" max="8974" width="14.54296875" style="79" customWidth="1"/>
    <col min="8975" max="8975" width="14.36328125" style="79" customWidth="1"/>
    <col min="8976" max="8976" width="16" style="79" customWidth="1"/>
    <col min="8977" max="9217" width="9" style="79"/>
    <col min="9218" max="9218" width="3.6328125" style="79" customWidth="1"/>
    <col min="9219" max="9219" width="13.36328125" style="79" customWidth="1"/>
    <col min="9220" max="9220" width="45.08984375" style="79" customWidth="1"/>
    <col min="9221" max="9221" width="3.90625" style="79" customWidth="1"/>
    <col min="9222" max="9222" width="7.08984375" style="79" customWidth="1"/>
    <col min="9223" max="9223" width="9.36328125" style="79" customWidth="1"/>
    <col min="9224" max="9224" width="10.54296875" style="79" customWidth="1"/>
    <col min="9225" max="9225" width="15.453125" style="79" customWidth="1"/>
    <col min="9226" max="9226" width="15.54296875" style="79" customWidth="1"/>
    <col min="9227" max="9227" width="14.54296875" style="79" customWidth="1"/>
    <col min="9228" max="9229" width="14" style="79" customWidth="1"/>
    <col min="9230" max="9230" width="14.54296875" style="79" customWidth="1"/>
    <col min="9231" max="9231" width="14.36328125" style="79" customWidth="1"/>
    <col min="9232" max="9232" width="16" style="79" customWidth="1"/>
    <col min="9233" max="9473" width="9" style="79"/>
    <col min="9474" max="9474" width="3.6328125" style="79" customWidth="1"/>
    <col min="9475" max="9475" width="13.36328125" style="79" customWidth="1"/>
    <col min="9476" max="9476" width="45.08984375" style="79" customWidth="1"/>
    <col min="9477" max="9477" width="3.90625" style="79" customWidth="1"/>
    <col min="9478" max="9478" width="7.08984375" style="79" customWidth="1"/>
    <col min="9479" max="9479" width="9.36328125" style="79" customWidth="1"/>
    <col min="9480" max="9480" width="10.54296875" style="79" customWidth="1"/>
    <col min="9481" max="9481" width="15.453125" style="79" customWidth="1"/>
    <col min="9482" max="9482" width="15.54296875" style="79" customWidth="1"/>
    <col min="9483" max="9483" width="14.54296875" style="79" customWidth="1"/>
    <col min="9484" max="9485" width="14" style="79" customWidth="1"/>
    <col min="9486" max="9486" width="14.54296875" style="79" customWidth="1"/>
    <col min="9487" max="9487" width="14.36328125" style="79" customWidth="1"/>
    <col min="9488" max="9488" width="16" style="79" customWidth="1"/>
    <col min="9489" max="9729" width="9" style="79"/>
    <col min="9730" max="9730" width="3.6328125" style="79" customWidth="1"/>
    <col min="9731" max="9731" width="13.36328125" style="79" customWidth="1"/>
    <col min="9732" max="9732" width="45.08984375" style="79" customWidth="1"/>
    <col min="9733" max="9733" width="3.90625" style="79" customWidth="1"/>
    <col min="9734" max="9734" width="7.08984375" style="79" customWidth="1"/>
    <col min="9735" max="9735" width="9.36328125" style="79" customWidth="1"/>
    <col min="9736" max="9736" width="10.54296875" style="79" customWidth="1"/>
    <col min="9737" max="9737" width="15.453125" style="79" customWidth="1"/>
    <col min="9738" max="9738" width="15.54296875" style="79" customWidth="1"/>
    <col min="9739" max="9739" width="14.54296875" style="79" customWidth="1"/>
    <col min="9740" max="9741" width="14" style="79" customWidth="1"/>
    <col min="9742" max="9742" width="14.54296875" style="79" customWidth="1"/>
    <col min="9743" max="9743" width="14.36328125" style="79" customWidth="1"/>
    <col min="9744" max="9744" width="16" style="79" customWidth="1"/>
    <col min="9745" max="9985" width="9" style="79"/>
    <col min="9986" max="9986" width="3.6328125" style="79" customWidth="1"/>
    <col min="9987" max="9987" width="13.36328125" style="79" customWidth="1"/>
    <col min="9988" max="9988" width="45.08984375" style="79" customWidth="1"/>
    <col min="9989" max="9989" width="3.90625" style="79" customWidth="1"/>
    <col min="9990" max="9990" width="7.08984375" style="79" customWidth="1"/>
    <col min="9991" max="9991" width="9.36328125" style="79" customWidth="1"/>
    <col min="9992" max="9992" width="10.54296875" style="79" customWidth="1"/>
    <col min="9993" max="9993" width="15.453125" style="79" customWidth="1"/>
    <col min="9994" max="9994" width="15.54296875" style="79" customWidth="1"/>
    <col min="9995" max="9995" width="14.54296875" style="79" customWidth="1"/>
    <col min="9996" max="9997" width="14" style="79" customWidth="1"/>
    <col min="9998" max="9998" width="14.54296875" style="79" customWidth="1"/>
    <col min="9999" max="9999" width="14.36328125" style="79" customWidth="1"/>
    <col min="10000" max="10000" width="16" style="79" customWidth="1"/>
    <col min="10001" max="10241" width="9" style="79"/>
    <col min="10242" max="10242" width="3.6328125" style="79" customWidth="1"/>
    <col min="10243" max="10243" width="13.36328125" style="79" customWidth="1"/>
    <col min="10244" max="10244" width="45.08984375" style="79" customWidth="1"/>
    <col min="10245" max="10245" width="3.90625" style="79" customWidth="1"/>
    <col min="10246" max="10246" width="7.08984375" style="79" customWidth="1"/>
    <col min="10247" max="10247" width="9.36328125" style="79" customWidth="1"/>
    <col min="10248" max="10248" width="10.54296875" style="79" customWidth="1"/>
    <col min="10249" max="10249" width="15.453125" style="79" customWidth="1"/>
    <col min="10250" max="10250" width="15.54296875" style="79" customWidth="1"/>
    <col min="10251" max="10251" width="14.54296875" style="79" customWidth="1"/>
    <col min="10252" max="10253" width="14" style="79" customWidth="1"/>
    <col min="10254" max="10254" width="14.54296875" style="79" customWidth="1"/>
    <col min="10255" max="10255" width="14.36328125" style="79" customWidth="1"/>
    <col min="10256" max="10256" width="16" style="79" customWidth="1"/>
    <col min="10257" max="10497" width="9" style="79"/>
    <col min="10498" max="10498" width="3.6328125" style="79" customWidth="1"/>
    <col min="10499" max="10499" width="13.36328125" style="79" customWidth="1"/>
    <col min="10500" max="10500" width="45.08984375" style="79" customWidth="1"/>
    <col min="10501" max="10501" width="3.90625" style="79" customWidth="1"/>
    <col min="10502" max="10502" width="7.08984375" style="79" customWidth="1"/>
    <col min="10503" max="10503" width="9.36328125" style="79" customWidth="1"/>
    <col min="10504" max="10504" width="10.54296875" style="79" customWidth="1"/>
    <col min="10505" max="10505" width="15.453125" style="79" customWidth="1"/>
    <col min="10506" max="10506" width="15.54296875" style="79" customWidth="1"/>
    <col min="10507" max="10507" width="14.54296875" style="79" customWidth="1"/>
    <col min="10508" max="10509" width="14" style="79" customWidth="1"/>
    <col min="10510" max="10510" width="14.54296875" style="79" customWidth="1"/>
    <col min="10511" max="10511" width="14.36328125" style="79" customWidth="1"/>
    <col min="10512" max="10512" width="16" style="79" customWidth="1"/>
    <col min="10513" max="10753" width="9" style="79"/>
    <col min="10754" max="10754" width="3.6328125" style="79" customWidth="1"/>
    <col min="10755" max="10755" width="13.36328125" style="79" customWidth="1"/>
    <col min="10756" max="10756" width="45.08984375" style="79" customWidth="1"/>
    <col min="10757" max="10757" width="3.90625" style="79" customWidth="1"/>
    <col min="10758" max="10758" width="7.08984375" style="79" customWidth="1"/>
    <col min="10759" max="10759" width="9.36328125" style="79" customWidth="1"/>
    <col min="10760" max="10760" width="10.54296875" style="79" customWidth="1"/>
    <col min="10761" max="10761" width="15.453125" style="79" customWidth="1"/>
    <col min="10762" max="10762" width="15.54296875" style="79" customWidth="1"/>
    <col min="10763" max="10763" width="14.54296875" style="79" customWidth="1"/>
    <col min="10764" max="10765" width="14" style="79" customWidth="1"/>
    <col min="10766" max="10766" width="14.54296875" style="79" customWidth="1"/>
    <col min="10767" max="10767" width="14.36328125" style="79" customWidth="1"/>
    <col min="10768" max="10768" width="16" style="79" customWidth="1"/>
    <col min="10769" max="11009" width="9" style="79"/>
    <col min="11010" max="11010" width="3.6328125" style="79" customWidth="1"/>
    <col min="11011" max="11011" width="13.36328125" style="79" customWidth="1"/>
    <col min="11012" max="11012" width="45.08984375" style="79" customWidth="1"/>
    <col min="11013" max="11013" width="3.90625" style="79" customWidth="1"/>
    <col min="11014" max="11014" width="7.08984375" style="79" customWidth="1"/>
    <col min="11015" max="11015" width="9.36328125" style="79" customWidth="1"/>
    <col min="11016" max="11016" width="10.54296875" style="79" customWidth="1"/>
    <col min="11017" max="11017" width="15.453125" style="79" customWidth="1"/>
    <col min="11018" max="11018" width="15.54296875" style="79" customWidth="1"/>
    <col min="11019" max="11019" width="14.54296875" style="79" customWidth="1"/>
    <col min="11020" max="11021" width="14" style="79" customWidth="1"/>
    <col min="11022" max="11022" width="14.54296875" style="79" customWidth="1"/>
    <col min="11023" max="11023" width="14.36328125" style="79" customWidth="1"/>
    <col min="11024" max="11024" width="16" style="79" customWidth="1"/>
    <col min="11025" max="11265" width="9" style="79"/>
    <col min="11266" max="11266" width="3.6328125" style="79" customWidth="1"/>
    <col min="11267" max="11267" width="13.36328125" style="79" customWidth="1"/>
    <col min="11268" max="11268" width="45.08984375" style="79" customWidth="1"/>
    <col min="11269" max="11269" width="3.90625" style="79" customWidth="1"/>
    <col min="11270" max="11270" width="7.08984375" style="79" customWidth="1"/>
    <col min="11271" max="11271" width="9.36328125" style="79" customWidth="1"/>
    <col min="11272" max="11272" width="10.54296875" style="79" customWidth="1"/>
    <col min="11273" max="11273" width="15.453125" style="79" customWidth="1"/>
    <col min="11274" max="11274" width="15.54296875" style="79" customWidth="1"/>
    <col min="11275" max="11275" width="14.54296875" style="79" customWidth="1"/>
    <col min="11276" max="11277" width="14" style="79" customWidth="1"/>
    <col min="11278" max="11278" width="14.54296875" style="79" customWidth="1"/>
    <col min="11279" max="11279" width="14.36328125" style="79" customWidth="1"/>
    <col min="11280" max="11280" width="16" style="79" customWidth="1"/>
    <col min="11281" max="11521" width="9" style="79"/>
    <col min="11522" max="11522" width="3.6328125" style="79" customWidth="1"/>
    <col min="11523" max="11523" width="13.36328125" style="79" customWidth="1"/>
    <col min="11524" max="11524" width="45.08984375" style="79" customWidth="1"/>
    <col min="11525" max="11525" width="3.90625" style="79" customWidth="1"/>
    <col min="11526" max="11526" width="7.08984375" style="79" customWidth="1"/>
    <col min="11527" max="11527" width="9.36328125" style="79" customWidth="1"/>
    <col min="11528" max="11528" width="10.54296875" style="79" customWidth="1"/>
    <col min="11529" max="11529" width="15.453125" style="79" customWidth="1"/>
    <col min="11530" max="11530" width="15.54296875" style="79" customWidth="1"/>
    <col min="11531" max="11531" width="14.54296875" style="79" customWidth="1"/>
    <col min="11532" max="11533" width="14" style="79" customWidth="1"/>
    <col min="11534" max="11534" width="14.54296875" style="79" customWidth="1"/>
    <col min="11535" max="11535" width="14.36328125" style="79" customWidth="1"/>
    <col min="11536" max="11536" width="16" style="79" customWidth="1"/>
    <col min="11537" max="11777" width="9" style="79"/>
    <col min="11778" max="11778" width="3.6328125" style="79" customWidth="1"/>
    <col min="11779" max="11779" width="13.36328125" style="79" customWidth="1"/>
    <col min="11780" max="11780" width="45.08984375" style="79" customWidth="1"/>
    <col min="11781" max="11781" width="3.90625" style="79" customWidth="1"/>
    <col min="11782" max="11782" width="7.08984375" style="79" customWidth="1"/>
    <col min="11783" max="11783" width="9.36328125" style="79" customWidth="1"/>
    <col min="11784" max="11784" width="10.54296875" style="79" customWidth="1"/>
    <col min="11785" max="11785" width="15.453125" style="79" customWidth="1"/>
    <col min="11786" max="11786" width="15.54296875" style="79" customWidth="1"/>
    <col min="11787" max="11787" width="14.54296875" style="79" customWidth="1"/>
    <col min="11788" max="11789" width="14" style="79" customWidth="1"/>
    <col min="11790" max="11790" width="14.54296875" style="79" customWidth="1"/>
    <col min="11791" max="11791" width="14.36328125" style="79" customWidth="1"/>
    <col min="11792" max="11792" width="16" style="79" customWidth="1"/>
    <col min="11793" max="12033" width="9" style="79"/>
    <col min="12034" max="12034" width="3.6328125" style="79" customWidth="1"/>
    <col min="12035" max="12035" width="13.36328125" style="79" customWidth="1"/>
    <col min="12036" max="12036" width="45.08984375" style="79" customWidth="1"/>
    <col min="12037" max="12037" width="3.90625" style="79" customWidth="1"/>
    <col min="12038" max="12038" width="7.08984375" style="79" customWidth="1"/>
    <col min="12039" max="12039" width="9.36328125" style="79" customWidth="1"/>
    <col min="12040" max="12040" width="10.54296875" style="79" customWidth="1"/>
    <col min="12041" max="12041" width="15.453125" style="79" customWidth="1"/>
    <col min="12042" max="12042" width="15.54296875" style="79" customWidth="1"/>
    <col min="12043" max="12043" width="14.54296875" style="79" customWidth="1"/>
    <col min="12044" max="12045" width="14" style="79" customWidth="1"/>
    <col min="12046" max="12046" width="14.54296875" style="79" customWidth="1"/>
    <col min="12047" max="12047" width="14.36328125" style="79" customWidth="1"/>
    <col min="12048" max="12048" width="16" style="79" customWidth="1"/>
    <col min="12049" max="12289" width="9" style="79"/>
    <col min="12290" max="12290" width="3.6328125" style="79" customWidth="1"/>
    <col min="12291" max="12291" width="13.36328125" style="79" customWidth="1"/>
    <col min="12292" max="12292" width="45.08984375" style="79" customWidth="1"/>
    <col min="12293" max="12293" width="3.90625" style="79" customWidth="1"/>
    <col min="12294" max="12294" width="7.08984375" style="79" customWidth="1"/>
    <col min="12295" max="12295" width="9.36328125" style="79" customWidth="1"/>
    <col min="12296" max="12296" width="10.54296875" style="79" customWidth="1"/>
    <col min="12297" max="12297" width="15.453125" style="79" customWidth="1"/>
    <col min="12298" max="12298" width="15.54296875" style="79" customWidth="1"/>
    <col min="12299" max="12299" width="14.54296875" style="79" customWidth="1"/>
    <col min="12300" max="12301" width="14" style="79" customWidth="1"/>
    <col min="12302" max="12302" width="14.54296875" style="79" customWidth="1"/>
    <col min="12303" max="12303" width="14.36328125" style="79" customWidth="1"/>
    <col min="12304" max="12304" width="16" style="79" customWidth="1"/>
    <col min="12305" max="12545" width="9" style="79"/>
    <col min="12546" max="12546" width="3.6328125" style="79" customWidth="1"/>
    <col min="12547" max="12547" width="13.36328125" style="79" customWidth="1"/>
    <col min="12548" max="12548" width="45.08984375" style="79" customWidth="1"/>
    <col min="12549" max="12549" width="3.90625" style="79" customWidth="1"/>
    <col min="12550" max="12550" width="7.08984375" style="79" customWidth="1"/>
    <col min="12551" max="12551" width="9.36328125" style="79" customWidth="1"/>
    <col min="12552" max="12552" width="10.54296875" style="79" customWidth="1"/>
    <col min="12553" max="12553" width="15.453125" style="79" customWidth="1"/>
    <col min="12554" max="12554" width="15.54296875" style="79" customWidth="1"/>
    <col min="12555" max="12555" width="14.54296875" style="79" customWidth="1"/>
    <col min="12556" max="12557" width="14" style="79" customWidth="1"/>
    <col min="12558" max="12558" width="14.54296875" style="79" customWidth="1"/>
    <col min="12559" max="12559" width="14.36328125" style="79" customWidth="1"/>
    <col min="12560" max="12560" width="16" style="79" customWidth="1"/>
    <col min="12561" max="12801" width="9" style="79"/>
    <col min="12802" max="12802" width="3.6328125" style="79" customWidth="1"/>
    <col min="12803" max="12803" width="13.36328125" style="79" customWidth="1"/>
    <col min="12804" max="12804" width="45.08984375" style="79" customWidth="1"/>
    <col min="12805" max="12805" width="3.90625" style="79" customWidth="1"/>
    <col min="12806" max="12806" width="7.08984375" style="79" customWidth="1"/>
    <col min="12807" max="12807" width="9.36328125" style="79" customWidth="1"/>
    <col min="12808" max="12808" width="10.54296875" style="79" customWidth="1"/>
    <col min="12809" max="12809" width="15.453125" style="79" customWidth="1"/>
    <col min="12810" max="12810" width="15.54296875" style="79" customWidth="1"/>
    <col min="12811" max="12811" width="14.54296875" style="79" customWidth="1"/>
    <col min="12812" max="12813" width="14" style="79" customWidth="1"/>
    <col min="12814" max="12814" width="14.54296875" style="79" customWidth="1"/>
    <col min="12815" max="12815" width="14.36328125" style="79" customWidth="1"/>
    <col min="12816" max="12816" width="16" style="79" customWidth="1"/>
    <col min="12817" max="13057" width="9" style="79"/>
    <col min="13058" max="13058" width="3.6328125" style="79" customWidth="1"/>
    <col min="13059" max="13059" width="13.36328125" style="79" customWidth="1"/>
    <col min="13060" max="13060" width="45.08984375" style="79" customWidth="1"/>
    <col min="13061" max="13061" width="3.90625" style="79" customWidth="1"/>
    <col min="13062" max="13062" width="7.08984375" style="79" customWidth="1"/>
    <col min="13063" max="13063" width="9.36328125" style="79" customWidth="1"/>
    <col min="13064" max="13064" width="10.54296875" style="79" customWidth="1"/>
    <col min="13065" max="13065" width="15.453125" style="79" customWidth="1"/>
    <col min="13066" max="13066" width="15.54296875" style="79" customWidth="1"/>
    <col min="13067" max="13067" width="14.54296875" style="79" customWidth="1"/>
    <col min="13068" max="13069" width="14" style="79" customWidth="1"/>
    <col min="13070" max="13070" width="14.54296875" style="79" customWidth="1"/>
    <col min="13071" max="13071" width="14.36328125" style="79" customWidth="1"/>
    <col min="13072" max="13072" width="16" style="79" customWidth="1"/>
    <col min="13073" max="13313" width="9" style="79"/>
    <col min="13314" max="13314" width="3.6328125" style="79" customWidth="1"/>
    <col min="13315" max="13315" width="13.36328125" style="79" customWidth="1"/>
    <col min="13316" max="13316" width="45.08984375" style="79" customWidth="1"/>
    <col min="13317" max="13317" width="3.90625" style="79" customWidth="1"/>
    <col min="13318" max="13318" width="7.08984375" style="79" customWidth="1"/>
    <col min="13319" max="13319" width="9.36328125" style="79" customWidth="1"/>
    <col min="13320" max="13320" width="10.54296875" style="79" customWidth="1"/>
    <col min="13321" max="13321" width="15.453125" style="79" customWidth="1"/>
    <col min="13322" max="13322" width="15.54296875" style="79" customWidth="1"/>
    <col min="13323" max="13323" width="14.54296875" style="79" customWidth="1"/>
    <col min="13324" max="13325" width="14" style="79" customWidth="1"/>
    <col min="13326" max="13326" width="14.54296875" style="79" customWidth="1"/>
    <col min="13327" max="13327" width="14.36328125" style="79" customWidth="1"/>
    <col min="13328" max="13328" width="16" style="79" customWidth="1"/>
    <col min="13329" max="13569" width="9" style="79"/>
    <col min="13570" max="13570" width="3.6328125" style="79" customWidth="1"/>
    <col min="13571" max="13571" width="13.36328125" style="79" customWidth="1"/>
    <col min="13572" max="13572" width="45.08984375" style="79" customWidth="1"/>
    <col min="13573" max="13573" width="3.90625" style="79" customWidth="1"/>
    <col min="13574" max="13574" width="7.08984375" style="79" customWidth="1"/>
    <col min="13575" max="13575" width="9.36328125" style="79" customWidth="1"/>
    <col min="13576" max="13576" width="10.54296875" style="79" customWidth="1"/>
    <col min="13577" max="13577" width="15.453125" style="79" customWidth="1"/>
    <col min="13578" max="13578" width="15.54296875" style="79" customWidth="1"/>
    <col min="13579" max="13579" width="14.54296875" style="79" customWidth="1"/>
    <col min="13580" max="13581" width="14" style="79" customWidth="1"/>
    <col min="13582" max="13582" width="14.54296875" style="79" customWidth="1"/>
    <col min="13583" max="13583" width="14.36328125" style="79" customWidth="1"/>
    <col min="13584" max="13584" width="16" style="79" customWidth="1"/>
    <col min="13585" max="13825" width="9" style="79"/>
    <col min="13826" max="13826" width="3.6328125" style="79" customWidth="1"/>
    <col min="13827" max="13827" width="13.36328125" style="79" customWidth="1"/>
    <col min="13828" max="13828" width="45.08984375" style="79" customWidth="1"/>
    <col min="13829" max="13829" width="3.90625" style="79" customWidth="1"/>
    <col min="13830" max="13830" width="7.08984375" style="79" customWidth="1"/>
    <col min="13831" max="13831" width="9.36328125" style="79" customWidth="1"/>
    <col min="13832" max="13832" width="10.54296875" style="79" customWidth="1"/>
    <col min="13833" max="13833" width="15.453125" style="79" customWidth="1"/>
    <col min="13834" max="13834" width="15.54296875" style="79" customWidth="1"/>
    <col min="13835" max="13835" width="14.54296875" style="79" customWidth="1"/>
    <col min="13836" max="13837" width="14" style="79" customWidth="1"/>
    <col min="13838" max="13838" width="14.54296875" style="79" customWidth="1"/>
    <col min="13839" max="13839" width="14.36328125" style="79" customWidth="1"/>
    <col min="13840" max="13840" width="16" style="79" customWidth="1"/>
    <col min="13841" max="14081" width="9" style="79"/>
    <col min="14082" max="14082" width="3.6328125" style="79" customWidth="1"/>
    <col min="14083" max="14083" width="13.36328125" style="79" customWidth="1"/>
    <col min="14084" max="14084" width="45.08984375" style="79" customWidth="1"/>
    <col min="14085" max="14085" width="3.90625" style="79" customWidth="1"/>
    <col min="14086" max="14086" width="7.08984375" style="79" customWidth="1"/>
    <col min="14087" max="14087" width="9.36328125" style="79" customWidth="1"/>
    <col min="14088" max="14088" width="10.54296875" style="79" customWidth="1"/>
    <col min="14089" max="14089" width="15.453125" style="79" customWidth="1"/>
    <col min="14090" max="14090" width="15.54296875" style="79" customWidth="1"/>
    <col min="14091" max="14091" width="14.54296875" style="79" customWidth="1"/>
    <col min="14092" max="14093" width="14" style="79" customWidth="1"/>
    <col min="14094" max="14094" width="14.54296875" style="79" customWidth="1"/>
    <col min="14095" max="14095" width="14.36328125" style="79" customWidth="1"/>
    <col min="14096" max="14096" width="16" style="79" customWidth="1"/>
    <col min="14097" max="14337" width="9" style="79"/>
    <col min="14338" max="14338" width="3.6328125" style="79" customWidth="1"/>
    <col min="14339" max="14339" width="13.36328125" style="79" customWidth="1"/>
    <col min="14340" max="14340" width="45.08984375" style="79" customWidth="1"/>
    <col min="14341" max="14341" width="3.90625" style="79" customWidth="1"/>
    <col min="14342" max="14342" width="7.08984375" style="79" customWidth="1"/>
    <col min="14343" max="14343" width="9.36328125" style="79" customWidth="1"/>
    <col min="14344" max="14344" width="10.54296875" style="79" customWidth="1"/>
    <col min="14345" max="14345" width="15.453125" style="79" customWidth="1"/>
    <col min="14346" max="14346" width="15.54296875" style="79" customWidth="1"/>
    <col min="14347" max="14347" width="14.54296875" style="79" customWidth="1"/>
    <col min="14348" max="14349" width="14" style="79" customWidth="1"/>
    <col min="14350" max="14350" width="14.54296875" style="79" customWidth="1"/>
    <col min="14351" max="14351" width="14.36328125" style="79" customWidth="1"/>
    <col min="14352" max="14352" width="16" style="79" customWidth="1"/>
    <col min="14353" max="14593" width="9" style="79"/>
    <col min="14594" max="14594" width="3.6328125" style="79" customWidth="1"/>
    <col min="14595" max="14595" width="13.36328125" style="79" customWidth="1"/>
    <col min="14596" max="14596" width="45.08984375" style="79" customWidth="1"/>
    <col min="14597" max="14597" width="3.90625" style="79" customWidth="1"/>
    <col min="14598" max="14598" width="7.08984375" style="79" customWidth="1"/>
    <col min="14599" max="14599" width="9.36328125" style="79" customWidth="1"/>
    <col min="14600" max="14600" width="10.54296875" style="79" customWidth="1"/>
    <col min="14601" max="14601" width="15.453125" style="79" customWidth="1"/>
    <col min="14602" max="14602" width="15.54296875" style="79" customWidth="1"/>
    <col min="14603" max="14603" width="14.54296875" style="79" customWidth="1"/>
    <col min="14604" max="14605" width="14" style="79" customWidth="1"/>
    <col min="14606" max="14606" width="14.54296875" style="79" customWidth="1"/>
    <col min="14607" max="14607" width="14.36328125" style="79" customWidth="1"/>
    <col min="14608" max="14608" width="16" style="79" customWidth="1"/>
    <col min="14609" max="14849" width="9" style="79"/>
    <col min="14850" max="14850" width="3.6328125" style="79" customWidth="1"/>
    <col min="14851" max="14851" width="13.36328125" style="79" customWidth="1"/>
    <col min="14852" max="14852" width="45.08984375" style="79" customWidth="1"/>
    <col min="14853" max="14853" width="3.90625" style="79" customWidth="1"/>
    <col min="14854" max="14854" width="7.08984375" style="79" customWidth="1"/>
    <col min="14855" max="14855" width="9.36328125" style="79" customWidth="1"/>
    <col min="14856" max="14856" width="10.54296875" style="79" customWidth="1"/>
    <col min="14857" max="14857" width="15.453125" style="79" customWidth="1"/>
    <col min="14858" max="14858" width="15.54296875" style="79" customWidth="1"/>
    <col min="14859" max="14859" width="14.54296875" style="79" customWidth="1"/>
    <col min="14860" max="14861" width="14" style="79" customWidth="1"/>
    <col min="14862" max="14862" width="14.54296875" style="79" customWidth="1"/>
    <col min="14863" max="14863" width="14.36328125" style="79" customWidth="1"/>
    <col min="14864" max="14864" width="16" style="79" customWidth="1"/>
    <col min="14865" max="15105" width="9" style="79"/>
    <col min="15106" max="15106" width="3.6328125" style="79" customWidth="1"/>
    <col min="15107" max="15107" width="13.36328125" style="79" customWidth="1"/>
    <col min="15108" max="15108" width="45.08984375" style="79" customWidth="1"/>
    <col min="15109" max="15109" width="3.90625" style="79" customWidth="1"/>
    <col min="15110" max="15110" width="7.08984375" style="79" customWidth="1"/>
    <col min="15111" max="15111" width="9.36328125" style="79" customWidth="1"/>
    <col min="15112" max="15112" width="10.54296875" style="79" customWidth="1"/>
    <col min="15113" max="15113" width="15.453125" style="79" customWidth="1"/>
    <col min="15114" max="15114" width="15.54296875" style="79" customWidth="1"/>
    <col min="15115" max="15115" width="14.54296875" style="79" customWidth="1"/>
    <col min="15116" max="15117" width="14" style="79" customWidth="1"/>
    <col min="15118" max="15118" width="14.54296875" style="79" customWidth="1"/>
    <col min="15119" max="15119" width="14.36328125" style="79" customWidth="1"/>
    <col min="15120" max="15120" width="16" style="79" customWidth="1"/>
    <col min="15121" max="15361" width="9" style="79"/>
    <col min="15362" max="15362" width="3.6328125" style="79" customWidth="1"/>
    <col min="15363" max="15363" width="13.36328125" style="79" customWidth="1"/>
    <col min="15364" max="15364" width="45.08984375" style="79" customWidth="1"/>
    <col min="15365" max="15365" width="3.90625" style="79" customWidth="1"/>
    <col min="15366" max="15366" width="7.08984375" style="79" customWidth="1"/>
    <col min="15367" max="15367" width="9.36328125" style="79" customWidth="1"/>
    <col min="15368" max="15368" width="10.54296875" style="79" customWidth="1"/>
    <col min="15369" max="15369" width="15.453125" style="79" customWidth="1"/>
    <col min="15370" max="15370" width="15.54296875" style="79" customWidth="1"/>
    <col min="15371" max="15371" width="14.54296875" style="79" customWidth="1"/>
    <col min="15372" max="15373" width="14" style="79" customWidth="1"/>
    <col min="15374" max="15374" width="14.54296875" style="79" customWidth="1"/>
    <col min="15375" max="15375" width="14.36328125" style="79" customWidth="1"/>
    <col min="15376" max="15376" width="16" style="79" customWidth="1"/>
    <col min="15377" max="15617" width="9" style="79"/>
    <col min="15618" max="15618" width="3.6328125" style="79" customWidth="1"/>
    <col min="15619" max="15619" width="13.36328125" style="79" customWidth="1"/>
    <col min="15620" max="15620" width="45.08984375" style="79" customWidth="1"/>
    <col min="15621" max="15621" width="3.90625" style="79" customWidth="1"/>
    <col min="15622" max="15622" width="7.08984375" style="79" customWidth="1"/>
    <col min="15623" max="15623" width="9.36328125" style="79" customWidth="1"/>
    <col min="15624" max="15624" width="10.54296875" style="79" customWidth="1"/>
    <col min="15625" max="15625" width="15.453125" style="79" customWidth="1"/>
    <col min="15626" max="15626" width="15.54296875" style="79" customWidth="1"/>
    <col min="15627" max="15627" width="14.54296875" style="79" customWidth="1"/>
    <col min="15628" max="15629" width="14" style="79" customWidth="1"/>
    <col min="15630" max="15630" width="14.54296875" style="79" customWidth="1"/>
    <col min="15631" max="15631" width="14.36328125" style="79" customWidth="1"/>
    <col min="15632" max="15632" width="16" style="79" customWidth="1"/>
    <col min="15633" max="15873" width="9" style="79"/>
    <col min="15874" max="15874" width="3.6328125" style="79" customWidth="1"/>
    <col min="15875" max="15875" width="13.36328125" style="79" customWidth="1"/>
    <col min="15876" max="15876" width="45.08984375" style="79" customWidth="1"/>
    <col min="15877" max="15877" width="3.90625" style="79" customWidth="1"/>
    <col min="15878" max="15878" width="7.08984375" style="79" customWidth="1"/>
    <col min="15879" max="15879" width="9.36328125" style="79" customWidth="1"/>
    <col min="15880" max="15880" width="10.54296875" style="79" customWidth="1"/>
    <col min="15881" max="15881" width="15.453125" style="79" customWidth="1"/>
    <col min="15882" max="15882" width="15.54296875" style="79" customWidth="1"/>
    <col min="15883" max="15883" width="14.54296875" style="79" customWidth="1"/>
    <col min="15884" max="15885" width="14" style="79" customWidth="1"/>
    <col min="15886" max="15886" width="14.54296875" style="79" customWidth="1"/>
    <col min="15887" max="15887" width="14.36328125" style="79" customWidth="1"/>
    <col min="15888" max="15888" width="16" style="79" customWidth="1"/>
    <col min="15889" max="16129" width="9" style="79"/>
    <col min="16130" max="16130" width="3.6328125" style="79" customWidth="1"/>
    <col min="16131" max="16131" width="13.36328125" style="79" customWidth="1"/>
    <col min="16132" max="16132" width="45.08984375" style="79" customWidth="1"/>
    <col min="16133" max="16133" width="3.90625" style="79" customWidth="1"/>
    <col min="16134" max="16134" width="7.08984375" style="79" customWidth="1"/>
    <col min="16135" max="16135" width="9.36328125" style="79" customWidth="1"/>
    <col min="16136" max="16136" width="10.54296875" style="79" customWidth="1"/>
    <col min="16137" max="16137" width="15.453125" style="79" customWidth="1"/>
    <col min="16138" max="16138" width="15.54296875" style="79" customWidth="1"/>
    <col min="16139" max="16139" width="14.54296875" style="79" customWidth="1"/>
    <col min="16140" max="16141" width="14" style="79" customWidth="1"/>
    <col min="16142" max="16142" width="14.54296875" style="79" customWidth="1"/>
    <col min="16143" max="16143" width="14.36328125" style="79" customWidth="1"/>
    <col min="16144" max="16144" width="16" style="79" customWidth="1"/>
    <col min="16145" max="16384" width="9" style="79"/>
  </cols>
  <sheetData>
    <row r="1" spans="1:30" ht="18" x14ac:dyDescent="0.35">
      <c r="A1" s="253" t="s">
        <v>0</v>
      </c>
      <c r="B1" s="253"/>
      <c r="C1" s="254"/>
      <c r="D1" s="253"/>
      <c r="E1" s="253"/>
      <c r="F1" s="253"/>
      <c r="G1" s="253"/>
      <c r="H1" s="253"/>
      <c r="I1" s="253"/>
      <c r="J1" s="253"/>
      <c r="K1" s="253"/>
      <c r="L1" s="253"/>
      <c r="M1" s="253"/>
      <c r="N1" s="253"/>
      <c r="O1" s="253"/>
      <c r="P1" s="253"/>
      <c r="R1" s="117"/>
      <c r="S1" s="117"/>
    </row>
    <row r="2" spans="1:30" x14ac:dyDescent="0.25">
      <c r="A2" s="118" t="s">
        <v>1</v>
      </c>
      <c r="B2" s="119"/>
      <c r="C2" s="7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R2" s="119"/>
      <c r="S2" s="119"/>
    </row>
    <row r="3" spans="1:30" x14ac:dyDescent="0.25">
      <c r="A3" s="118" t="s">
        <v>242</v>
      </c>
      <c r="B3" s="119"/>
      <c r="C3" s="79"/>
      <c r="D3" s="119"/>
      <c r="E3" s="119"/>
      <c r="F3" s="119"/>
      <c r="G3" s="119"/>
      <c r="H3" s="119"/>
      <c r="I3" s="119"/>
      <c r="J3" s="255"/>
      <c r="K3" s="256"/>
      <c r="L3" s="120"/>
      <c r="M3" s="119"/>
      <c r="N3" s="119"/>
      <c r="O3" s="119"/>
      <c r="P3" s="119"/>
      <c r="R3" s="119"/>
      <c r="S3" s="119"/>
    </row>
    <row r="4" spans="1:30" x14ac:dyDescent="0.25">
      <c r="A4" s="118" t="s">
        <v>2717</v>
      </c>
      <c r="B4" s="119"/>
      <c r="C4" s="79"/>
      <c r="D4" s="119"/>
      <c r="E4" s="119"/>
      <c r="F4" s="119"/>
      <c r="G4" s="119"/>
      <c r="H4" s="119"/>
      <c r="I4" s="119"/>
      <c r="J4" s="255"/>
      <c r="K4" s="256"/>
      <c r="L4" s="120"/>
      <c r="M4" s="119"/>
      <c r="N4" s="119"/>
      <c r="O4" s="119"/>
      <c r="P4" s="119"/>
      <c r="R4" s="119"/>
      <c r="S4" s="119"/>
    </row>
    <row r="5" spans="1:30" x14ac:dyDescent="0.35">
      <c r="A5" s="121"/>
      <c r="B5" s="122"/>
      <c r="C5" s="79"/>
      <c r="D5" s="123"/>
      <c r="E5" s="124"/>
      <c r="F5" s="124"/>
      <c r="G5" s="125"/>
      <c r="H5" s="125"/>
      <c r="I5" s="125"/>
      <c r="J5" s="257"/>
      <c r="K5" s="258"/>
      <c r="L5" s="125"/>
      <c r="M5" s="125"/>
      <c r="N5" s="125"/>
      <c r="O5" s="125"/>
      <c r="P5" s="125"/>
      <c r="R5" s="125"/>
      <c r="S5" s="125"/>
    </row>
    <row r="6" spans="1:30" x14ac:dyDescent="0.25">
      <c r="A6" s="126" t="s">
        <v>4</v>
      </c>
      <c r="B6" s="119"/>
      <c r="C6" s="79"/>
      <c r="D6" s="127"/>
      <c r="E6" s="128"/>
      <c r="F6" s="128"/>
      <c r="G6" s="129"/>
      <c r="H6" s="129"/>
      <c r="I6" s="129"/>
      <c r="J6" s="259"/>
      <c r="K6" s="260"/>
      <c r="L6" s="129"/>
      <c r="M6" s="129"/>
      <c r="N6" s="129"/>
      <c r="O6" s="129"/>
      <c r="P6" s="129"/>
      <c r="R6" s="129"/>
      <c r="S6" s="129"/>
    </row>
    <row r="7" spans="1:30" x14ac:dyDescent="0.25">
      <c r="A7" s="126" t="s">
        <v>5</v>
      </c>
      <c r="B7" s="119"/>
      <c r="C7" s="79"/>
      <c r="D7" s="127"/>
      <c r="E7" s="128"/>
      <c r="F7" s="128"/>
      <c r="G7" s="129"/>
      <c r="H7" s="129"/>
      <c r="I7" s="129"/>
      <c r="J7" s="259"/>
      <c r="K7" s="260"/>
      <c r="L7" s="129"/>
      <c r="M7" s="129"/>
      <c r="N7" s="126" t="s">
        <v>6</v>
      </c>
      <c r="O7" s="129"/>
      <c r="P7" s="129"/>
      <c r="R7" s="129"/>
      <c r="S7" s="129"/>
    </row>
    <row r="8" spans="1:30" s="132" customFormat="1" ht="13" x14ac:dyDescent="0.3">
      <c r="A8" s="130" t="s">
        <v>7</v>
      </c>
      <c r="B8" s="131"/>
      <c r="D8" s="133"/>
      <c r="E8" s="134"/>
      <c r="F8" s="135"/>
      <c r="G8" s="136"/>
      <c r="H8" s="261" t="s">
        <v>3238</v>
      </c>
      <c r="I8" s="262"/>
      <c r="J8" s="262"/>
      <c r="K8" s="262"/>
      <c r="L8" s="262"/>
      <c r="M8" s="262"/>
      <c r="N8" s="262"/>
      <c r="O8" s="262"/>
      <c r="P8" s="262"/>
      <c r="Q8" s="262"/>
      <c r="R8" s="263"/>
      <c r="S8" s="136"/>
      <c r="T8" s="137"/>
      <c r="U8" s="137"/>
      <c r="V8" s="137"/>
      <c r="W8" s="137"/>
      <c r="X8" s="137"/>
      <c r="Y8" s="250" t="s">
        <v>3239</v>
      </c>
      <c r="Z8" s="251"/>
      <c r="AA8" s="251"/>
      <c r="AB8" s="252"/>
      <c r="AC8" s="138"/>
    </row>
    <row r="9" spans="1:30" s="132" customFormat="1" ht="13" x14ac:dyDescent="0.3">
      <c r="F9" s="139" t="s">
        <v>3240</v>
      </c>
      <c r="G9" s="139" t="s">
        <v>3241</v>
      </c>
      <c r="H9" s="139" t="s">
        <v>3242</v>
      </c>
      <c r="I9" s="139"/>
      <c r="J9" s="139"/>
      <c r="K9" s="139"/>
      <c r="L9" s="139"/>
      <c r="M9" s="139"/>
      <c r="N9" s="139"/>
      <c r="O9" s="139"/>
      <c r="P9" s="139"/>
      <c r="Q9" s="139"/>
      <c r="R9" s="139" t="s">
        <v>3243</v>
      </c>
      <c r="S9" s="139"/>
      <c r="T9" s="139" t="s">
        <v>3244</v>
      </c>
      <c r="U9" s="139" t="s">
        <v>3245</v>
      </c>
      <c r="V9" s="139" t="s">
        <v>3246</v>
      </c>
      <c r="W9" s="139" t="s">
        <v>3247</v>
      </c>
      <c r="X9" s="139" t="s">
        <v>3248</v>
      </c>
      <c r="Y9" s="139" t="s">
        <v>3249</v>
      </c>
      <c r="Z9" s="139" t="s">
        <v>3250</v>
      </c>
      <c r="AA9" s="139" t="s">
        <v>3251</v>
      </c>
      <c r="AB9" s="139" t="s">
        <v>98</v>
      </c>
      <c r="AC9" s="139" t="s">
        <v>3252</v>
      </c>
    </row>
    <row r="10" spans="1:30" s="132" customFormat="1" ht="91.5" thickBot="1" x14ac:dyDescent="0.4">
      <c r="A10" s="140" t="s">
        <v>3253</v>
      </c>
      <c r="B10" s="140" t="s">
        <v>3254</v>
      </c>
      <c r="C10" s="140" t="s">
        <v>3255</v>
      </c>
      <c r="D10" s="140" t="s">
        <v>8</v>
      </c>
      <c r="E10" s="140" t="s">
        <v>9</v>
      </c>
      <c r="F10" s="141" t="s">
        <v>3256</v>
      </c>
      <c r="G10" s="142" t="s">
        <v>3257</v>
      </c>
      <c r="H10" s="92" t="s">
        <v>3258</v>
      </c>
      <c r="I10" s="140" t="s">
        <v>10</v>
      </c>
      <c r="J10" s="140" t="s">
        <v>11</v>
      </c>
      <c r="K10" s="140" t="s">
        <v>12</v>
      </c>
      <c r="L10" s="140" t="s">
        <v>13</v>
      </c>
      <c r="M10" s="140" t="s">
        <v>14</v>
      </c>
      <c r="N10" s="140" t="s">
        <v>15</v>
      </c>
      <c r="O10" s="140" t="s">
        <v>16</v>
      </c>
      <c r="P10" s="140" t="s">
        <v>17</v>
      </c>
      <c r="R10" s="143" t="s">
        <v>3259</v>
      </c>
      <c r="S10" s="140" t="s">
        <v>11</v>
      </c>
      <c r="T10" s="92" t="s">
        <v>3260</v>
      </c>
      <c r="U10" s="92" t="s">
        <v>3261</v>
      </c>
      <c r="V10" s="92" t="s">
        <v>3262</v>
      </c>
      <c r="W10" s="92" t="s">
        <v>3263</v>
      </c>
      <c r="X10" s="92" t="s">
        <v>3264</v>
      </c>
      <c r="Y10" s="92">
        <v>2018</v>
      </c>
      <c r="Z10" s="92">
        <v>2019</v>
      </c>
      <c r="AA10" s="92">
        <v>2020</v>
      </c>
      <c r="AB10" s="92" t="s">
        <v>3265</v>
      </c>
      <c r="AC10" s="144" t="s">
        <v>3266</v>
      </c>
    </row>
    <row r="11" spans="1:30" ht="15" thickBot="1" x14ac:dyDescent="0.4">
      <c r="A11" s="79"/>
      <c r="C11" s="79"/>
      <c r="D11" s="79"/>
      <c r="E11" s="79"/>
      <c r="F11" s="79"/>
      <c r="G11" s="79"/>
      <c r="H11" s="79"/>
      <c r="I11" s="79"/>
      <c r="J11" s="79"/>
      <c r="K11" s="79"/>
      <c r="L11" s="79"/>
      <c r="M11" s="79"/>
      <c r="N11" s="79"/>
      <c r="O11" s="79"/>
      <c r="P11" s="79"/>
      <c r="R11" s="79"/>
      <c r="S11" s="79"/>
    </row>
    <row r="12" spans="1:30" ht="15" thickBot="1" x14ac:dyDescent="0.35">
      <c r="A12" s="146"/>
      <c r="B12" s="147" t="s">
        <v>18</v>
      </c>
      <c r="C12" s="148" t="s">
        <v>2718</v>
      </c>
      <c r="D12" s="148"/>
      <c r="E12" s="149"/>
      <c r="F12" s="149"/>
      <c r="G12" s="150"/>
      <c r="H12" s="150"/>
      <c r="I12" s="150">
        <v>97013.92</v>
      </c>
      <c r="J12" s="150">
        <v>97013.92</v>
      </c>
      <c r="K12" s="150">
        <v>0</v>
      </c>
      <c r="L12" s="150">
        <v>0</v>
      </c>
      <c r="M12" s="150">
        <v>0</v>
      </c>
      <c r="N12" s="150">
        <v>0</v>
      </c>
      <c r="O12" s="150">
        <v>0</v>
      </c>
      <c r="P12" s="150">
        <v>0</v>
      </c>
      <c r="R12" s="150"/>
      <c r="S12" s="150">
        <v>97013.92</v>
      </c>
      <c r="X12" s="145">
        <f>SUBTOTAL(9,X13:X132)</f>
        <v>5109.9821860974171</v>
      </c>
    </row>
    <row r="13" spans="1:30" ht="50" x14ac:dyDescent="0.2">
      <c r="A13" s="103"/>
      <c r="B13" s="104" t="s">
        <v>2719</v>
      </c>
      <c r="C13" s="105" t="s">
        <v>2720</v>
      </c>
      <c r="D13" s="105" t="s">
        <v>44</v>
      </c>
      <c r="E13" s="106">
        <v>0</v>
      </c>
      <c r="F13" s="106">
        <v>1</v>
      </c>
      <c r="G13" s="107">
        <v>97013.92</v>
      </c>
      <c r="H13" s="107"/>
      <c r="I13" s="107"/>
      <c r="J13" s="107"/>
      <c r="K13" s="107"/>
      <c r="L13" s="107"/>
      <c r="M13" s="107"/>
      <c r="N13" s="107"/>
      <c r="O13" s="107"/>
      <c r="P13" s="107"/>
      <c r="R13" s="107"/>
      <c r="S13" s="107">
        <v>97013.92</v>
      </c>
      <c r="T13" s="80"/>
      <c r="U13" s="80"/>
      <c r="V13" s="81"/>
      <c r="W13" s="81"/>
      <c r="X13" s="81"/>
      <c r="Y13" s="80">
        <f t="shared" ref="Y13:Y57" si="0">104.584835545197%-100%</f>
        <v>4.5848355451969969E-2</v>
      </c>
      <c r="Z13" s="80">
        <f t="shared" ref="Z13:Z57" si="1">101.199262415129%-100%</f>
        <v>1.1992624151289988E-2</v>
      </c>
      <c r="AA13" s="80">
        <f t="shared" ref="AA13:AA57" si="2">101.911505501324%-100%</f>
        <v>1.9115055013239957E-2</v>
      </c>
      <c r="AB13" s="80">
        <f t="shared" ref="AB13" si="3">AVERAGE(Y13:AA13)</f>
        <v>2.5652011538833303E-2</v>
      </c>
      <c r="AD13" s="82"/>
    </row>
    <row r="14" spans="1:30" x14ac:dyDescent="0.3">
      <c r="A14" s="146"/>
      <c r="B14" s="147" t="s">
        <v>19</v>
      </c>
      <c r="C14" s="148" t="s">
        <v>2721</v>
      </c>
      <c r="D14" s="148"/>
      <c r="E14" s="149"/>
      <c r="F14" s="149"/>
      <c r="G14" s="150"/>
      <c r="H14" s="150"/>
      <c r="I14" s="150"/>
      <c r="J14" s="150"/>
      <c r="K14" s="150"/>
      <c r="L14" s="150"/>
      <c r="M14" s="150"/>
      <c r="N14" s="150"/>
      <c r="O14" s="150"/>
      <c r="P14" s="150"/>
      <c r="R14" s="150"/>
      <c r="S14" s="150">
        <v>30751.42</v>
      </c>
      <c r="T14" s="80"/>
      <c r="U14" s="80"/>
      <c r="V14" s="81"/>
      <c r="W14" s="81"/>
      <c r="X14" s="81"/>
      <c r="Y14" s="80"/>
      <c r="Z14" s="80"/>
      <c r="AA14" s="80"/>
      <c r="AB14" s="80"/>
      <c r="AD14" s="82"/>
    </row>
    <row r="15" spans="1:30" x14ac:dyDescent="0.2">
      <c r="A15" s="103"/>
      <c r="B15" s="104" t="s">
        <v>2722</v>
      </c>
      <c r="C15" s="105" t="s">
        <v>2723</v>
      </c>
      <c r="D15" s="105" t="s">
        <v>44</v>
      </c>
      <c r="E15" s="106">
        <v>0</v>
      </c>
      <c r="F15" s="106">
        <v>3</v>
      </c>
      <c r="G15" s="107">
        <v>246.35</v>
      </c>
      <c r="H15" s="107"/>
      <c r="I15" s="107"/>
      <c r="J15" s="107"/>
      <c r="K15" s="107"/>
      <c r="L15" s="107"/>
      <c r="M15" s="107"/>
      <c r="N15" s="107"/>
      <c r="O15" s="107"/>
      <c r="P15" s="107"/>
      <c r="R15" s="107"/>
      <c r="S15" s="107">
        <v>739.05</v>
      </c>
      <c r="T15" s="80"/>
      <c r="U15" s="80"/>
      <c r="V15" s="81"/>
      <c r="W15" s="81"/>
      <c r="X15" s="81"/>
      <c r="Y15" s="80">
        <f t="shared" si="0"/>
        <v>4.5848355451969969E-2</v>
      </c>
      <c r="Z15" s="80">
        <f t="shared" si="1"/>
        <v>1.1992624151289988E-2</v>
      </c>
      <c r="AA15" s="80">
        <f t="shared" si="2"/>
        <v>1.9115055013239957E-2</v>
      </c>
      <c r="AB15" s="80">
        <f t="shared" ref="AB15:AB57" si="4">AVERAGE(Y15:AA15)</f>
        <v>2.5652011538833303E-2</v>
      </c>
      <c r="AD15" s="82"/>
    </row>
    <row r="16" spans="1:30" x14ac:dyDescent="0.2">
      <c r="A16" s="103"/>
      <c r="B16" s="104" t="s">
        <v>2724</v>
      </c>
      <c r="C16" s="105" t="s">
        <v>2725</v>
      </c>
      <c r="D16" s="105" t="s">
        <v>44</v>
      </c>
      <c r="E16" s="106">
        <v>0</v>
      </c>
      <c r="F16" s="106">
        <v>1</v>
      </c>
      <c r="G16" s="107">
        <v>298.67</v>
      </c>
      <c r="H16" s="107"/>
      <c r="I16" s="107"/>
      <c r="J16" s="107"/>
      <c r="K16" s="107"/>
      <c r="L16" s="107"/>
      <c r="M16" s="107"/>
      <c r="N16" s="107"/>
      <c r="O16" s="107"/>
      <c r="P16" s="107"/>
      <c r="R16" s="107"/>
      <c r="S16" s="107">
        <v>298.67</v>
      </c>
      <c r="T16" s="80"/>
      <c r="U16" s="80"/>
      <c r="V16" s="81"/>
      <c r="W16" s="81"/>
      <c r="X16" s="81"/>
      <c r="Y16" s="80">
        <f t="shared" si="0"/>
        <v>4.5848355451969969E-2</v>
      </c>
      <c r="Z16" s="80">
        <f t="shared" si="1"/>
        <v>1.1992624151289988E-2</v>
      </c>
      <c r="AA16" s="80">
        <f t="shared" si="2"/>
        <v>1.9115055013239957E-2</v>
      </c>
      <c r="AB16" s="80">
        <f t="shared" si="4"/>
        <v>2.5652011538833303E-2</v>
      </c>
      <c r="AD16" s="82"/>
    </row>
    <row r="17" spans="1:30" ht="20" x14ac:dyDescent="0.2">
      <c r="A17" s="103"/>
      <c r="B17" s="104" t="s">
        <v>2726</v>
      </c>
      <c r="C17" s="105" t="s">
        <v>2727</v>
      </c>
      <c r="D17" s="105" t="s">
        <v>44</v>
      </c>
      <c r="E17" s="106">
        <v>0</v>
      </c>
      <c r="F17" s="106">
        <v>2</v>
      </c>
      <c r="G17" s="107">
        <v>569.41</v>
      </c>
      <c r="H17" s="107"/>
      <c r="I17" s="107"/>
      <c r="J17" s="107"/>
      <c r="K17" s="107"/>
      <c r="L17" s="107"/>
      <c r="M17" s="107"/>
      <c r="N17" s="107"/>
      <c r="O17" s="107"/>
      <c r="P17" s="107"/>
      <c r="R17" s="107"/>
      <c r="S17" s="107">
        <v>1138.82</v>
      </c>
      <c r="T17" s="80"/>
      <c r="U17" s="80"/>
      <c r="V17" s="81"/>
      <c r="W17" s="81"/>
      <c r="X17" s="81"/>
      <c r="Y17" s="80">
        <f t="shared" si="0"/>
        <v>4.5848355451969969E-2</v>
      </c>
      <c r="Z17" s="80">
        <f t="shared" si="1"/>
        <v>1.1992624151289988E-2</v>
      </c>
      <c r="AA17" s="80">
        <f t="shared" si="2"/>
        <v>1.9115055013239957E-2</v>
      </c>
      <c r="AB17" s="80">
        <f t="shared" si="4"/>
        <v>2.5652011538833303E-2</v>
      </c>
      <c r="AD17" s="82"/>
    </row>
    <row r="18" spans="1:30" x14ac:dyDescent="0.2">
      <c r="A18" s="103"/>
      <c r="B18" s="104" t="s">
        <v>2728</v>
      </c>
      <c r="C18" s="105" t="s">
        <v>2729</v>
      </c>
      <c r="D18" s="105" t="s">
        <v>44</v>
      </c>
      <c r="E18" s="106">
        <v>0</v>
      </c>
      <c r="F18" s="106">
        <v>4</v>
      </c>
      <c r="G18" s="107">
        <v>442.49</v>
      </c>
      <c r="H18" s="107"/>
      <c r="I18" s="107"/>
      <c r="J18" s="107"/>
      <c r="K18" s="107"/>
      <c r="L18" s="107"/>
      <c r="M18" s="107"/>
      <c r="N18" s="107"/>
      <c r="O18" s="107"/>
      <c r="P18" s="107"/>
      <c r="R18" s="107"/>
      <c r="S18" s="107">
        <v>1769.96</v>
      </c>
      <c r="T18" s="80"/>
      <c r="U18" s="80"/>
      <c r="V18" s="81"/>
      <c r="W18" s="81"/>
      <c r="X18" s="81"/>
      <c r="Y18" s="80">
        <f t="shared" si="0"/>
        <v>4.5848355451969969E-2</v>
      </c>
      <c r="Z18" s="80">
        <f t="shared" si="1"/>
        <v>1.1992624151289988E-2</v>
      </c>
      <c r="AA18" s="80">
        <f t="shared" si="2"/>
        <v>1.9115055013239957E-2</v>
      </c>
      <c r="AB18" s="80">
        <f t="shared" si="4"/>
        <v>2.5652011538833303E-2</v>
      </c>
      <c r="AD18" s="82"/>
    </row>
    <row r="19" spans="1:30" x14ac:dyDescent="0.2">
      <c r="A19" s="103"/>
      <c r="B19" s="104" t="s">
        <v>2730</v>
      </c>
      <c r="C19" s="105" t="s">
        <v>2731</v>
      </c>
      <c r="D19" s="105" t="s">
        <v>44</v>
      </c>
      <c r="E19" s="106">
        <v>0</v>
      </c>
      <c r="F19" s="106">
        <v>1</v>
      </c>
      <c r="G19" s="107">
        <v>879.81</v>
      </c>
      <c r="H19" s="107"/>
      <c r="I19" s="107"/>
      <c r="J19" s="107"/>
      <c r="K19" s="107"/>
      <c r="L19" s="107"/>
      <c r="M19" s="107"/>
      <c r="N19" s="107"/>
      <c r="O19" s="107"/>
      <c r="P19" s="107"/>
      <c r="R19" s="107"/>
      <c r="S19" s="107">
        <v>879.81</v>
      </c>
      <c r="T19" s="80"/>
      <c r="U19" s="80"/>
      <c r="V19" s="81"/>
      <c r="W19" s="81"/>
      <c r="X19" s="81"/>
      <c r="Y19" s="80">
        <f t="shared" si="0"/>
        <v>4.5848355451969969E-2</v>
      </c>
      <c r="Z19" s="80">
        <f t="shared" si="1"/>
        <v>1.1992624151289988E-2</v>
      </c>
      <c r="AA19" s="80">
        <f t="shared" si="2"/>
        <v>1.9115055013239957E-2</v>
      </c>
      <c r="AB19" s="80">
        <f t="shared" si="4"/>
        <v>2.5652011538833303E-2</v>
      </c>
      <c r="AD19" s="82"/>
    </row>
    <row r="20" spans="1:30" ht="20" x14ac:dyDescent="0.2">
      <c r="A20" s="103"/>
      <c r="B20" s="104" t="s">
        <v>2732</v>
      </c>
      <c r="C20" s="105" t="s">
        <v>2733</v>
      </c>
      <c r="D20" s="105" t="s">
        <v>44</v>
      </c>
      <c r="E20" s="106">
        <v>0</v>
      </c>
      <c r="F20" s="106">
        <v>1</v>
      </c>
      <c r="G20" s="107">
        <v>1068.68</v>
      </c>
      <c r="H20" s="107"/>
      <c r="I20" s="107"/>
      <c r="J20" s="107"/>
      <c r="K20" s="107"/>
      <c r="L20" s="107"/>
      <c r="M20" s="107"/>
      <c r="N20" s="107"/>
      <c r="O20" s="107"/>
      <c r="P20" s="107"/>
      <c r="R20" s="107"/>
      <c r="S20" s="107">
        <v>1068.68</v>
      </c>
      <c r="T20" s="80"/>
      <c r="U20" s="80"/>
      <c r="V20" s="81"/>
      <c r="W20" s="81"/>
      <c r="X20" s="81"/>
      <c r="Y20" s="80">
        <f t="shared" si="0"/>
        <v>4.5848355451969969E-2</v>
      </c>
      <c r="Z20" s="80">
        <f t="shared" si="1"/>
        <v>1.1992624151289988E-2</v>
      </c>
      <c r="AA20" s="80">
        <f t="shared" si="2"/>
        <v>1.9115055013239957E-2</v>
      </c>
      <c r="AB20" s="80">
        <f t="shared" si="4"/>
        <v>2.5652011538833303E-2</v>
      </c>
      <c r="AD20" s="82"/>
    </row>
    <row r="21" spans="1:30" x14ac:dyDescent="0.2">
      <c r="A21" s="103"/>
      <c r="B21" s="104" t="s">
        <v>2734</v>
      </c>
      <c r="C21" s="105" t="s">
        <v>2735</v>
      </c>
      <c r="D21" s="105" t="s">
        <v>44</v>
      </c>
      <c r="E21" s="106">
        <v>0</v>
      </c>
      <c r="F21" s="106">
        <v>11</v>
      </c>
      <c r="G21" s="107">
        <v>1171.9100000000001</v>
      </c>
      <c r="H21" s="107"/>
      <c r="I21" s="107"/>
      <c r="J21" s="107"/>
      <c r="K21" s="107"/>
      <c r="L21" s="107"/>
      <c r="M21" s="107"/>
      <c r="N21" s="107"/>
      <c r="O21" s="107"/>
      <c r="P21" s="107"/>
      <c r="R21" s="107"/>
      <c r="S21" s="107">
        <v>12891.01</v>
      </c>
      <c r="T21" s="80"/>
      <c r="U21" s="80"/>
      <c r="V21" s="81"/>
      <c r="W21" s="81"/>
      <c r="X21" s="81"/>
      <c r="Y21" s="80">
        <f t="shared" si="0"/>
        <v>4.5848355451969969E-2</v>
      </c>
      <c r="Z21" s="80">
        <f t="shared" si="1"/>
        <v>1.1992624151289988E-2</v>
      </c>
      <c r="AA21" s="80">
        <f t="shared" si="2"/>
        <v>1.9115055013239957E-2</v>
      </c>
      <c r="AB21" s="80">
        <f t="shared" si="4"/>
        <v>2.5652011538833303E-2</v>
      </c>
      <c r="AD21" s="82"/>
    </row>
    <row r="22" spans="1:30" x14ac:dyDescent="0.2">
      <c r="A22" s="103"/>
      <c r="B22" s="104" t="s">
        <v>2736</v>
      </c>
      <c r="C22" s="105" t="s">
        <v>2737</v>
      </c>
      <c r="D22" s="105" t="s">
        <v>44</v>
      </c>
      <c r="E22" s="106">
        <v>0</v>
      </c>
      <c r="F22" s="106">
        <v>1</v>
      </c>
      <c r="G22" s="107">
        <v>879.81</v>
      </c>
      <c r="H22" s="107"/>
      <c r="I22" s="107"/>
      <c r="J22" s="107"/>
      <c r="K22" s="107"/>
      <c r="L22" s="107"/>
      <c r="M22" s="107"/>
      <c r="N22" s="107"/>
      <c r="O22" s="107"/>
      <c r="P22" s="107"/>
      <c r="R22" s="107"/>
      <c r="S22" s="107">
        <v>879.81</v>
      </c>
      <c r="T22" s="80"/>
      <c r="U22" s="80"/>
      <c r="V22" s="81"/>
      <c r="W22" s="81"/>
      <c r="X22" s="81"/>
      <c r="Y22" s="80">
        <f t="shared" si="0"/>
        <v>4.5848355451969969E-2</v>
      </c>
      <c r="Z22" s="80">
        <f t="shared" si="1"/>
        <v>1.1992624151289988E-2</v>
      </c>
      <c r="AA22" s="80">
        <f t="shared" si="2"/>
        <v>1.9115055013239957E-2</v>
      </c>
      <c r="AB22" s="80">
        <f t="shared" si="4"/>
        <v>2.5652011538833303E-2</v>
      </c>
      <c r="AD22" s="82"/>
    </row>
    <row r="23" spans="1:30" x14ac:dyDescent="0.2">
      <c r="A23" s="103"/>
      <c r="B23" s="104" t="s">
        <v>2738</v>
      </c>
      <c r="C23" s="105" t="s">
        <v>2739</v>
      </c>
      <c r="D23" s="105" t="s">
        <v>44</v>
      </c>
      <c r="E23" s="106">
        <v>0</v>
      </c>
      <c r="F23" s="106">
        <v>1</v>
      </c>
      <c r="G23" s="107">
        <v>1407.7</v>
      </c>
      <c r="H23" s="107"/>
      <c r="I23" s="107"/>
      <c r="J23" s="107"/>
      <c r="K23" s="107"/>
      <c r="L23" s="107"/>
      <c r="M23" s="107"/>
      <c r="N23" s="107"/>
      <c r="O23" s="107"/>
      <c r="P23" s="107"/>
      <c r="R23" s="107"/>
      <c r="S23" s="107">
        <v>1407.7</v>
      </c>
      <c r="T23" s="80"/>
      <c r="U23" s="80"/>
      <c r="V23" s="81"/>
      <c r="W23" s="81"/>
      <c r="X23" s="81"/>
      <c r="Y23" s="80">
        <f t="shared" si="0"/>
        <v>4.5848355451969969E-2</v>
      </c>
      <c r="Z23" s="80">
        <f t="shared" si="1"/>
        <v>1.1992624151289988E-2</v>
      </c>
      <c r="AA23" s="80">
        <f t="shared" si="2"/>
        <v>1.9115055013239957E-2</v>
      </c>
      <c r="AB23" s="80">
        <f t="shared" si="4"/>
        <v>2.5652011538833303E-2</v>
      </c>
      <c r="AD23" s="82"/>
    </row>
    <row r="24" spans="1:30" ht="20" x14ac:dyDescent="0.2">
      <c r="A24" s="103"/>
      <c r="B24" s="104" t="s">
        <v>2740</v>
      </c>
      <c r="C24" s="105" t="s">
        <v>2741</v>
      </c>
      <c r="D24" s="105" t="s">
        <v>44</v>
      </c>
      <c r="E24" s="106">
        <v>0</v>
      </c>
      <c r="F24" s="106">
        <v>11</v>
      </c>
      <c r="G24" s="107">
        <v>879.81</v>
      </c>
      <c r="H24" s="107"/>
      <c r="I24" s="107"/>
      <c r="J24" s="107"/>
      <c r="K24" s="107"/>
      <c r="L24" s="107"/>
      <c r="M24" s="107"/>
      <c r="N24" s="107"/>
      <c r="O24" s="107"/>
      <c r="P24" s="107"/>
      <c r="R24" s="107"/>
      <c r="S24" s="107">
        <v>9677.91</v>
      </c>
      <c r="T24" s="80"/>
      <c r="U24" s="80"/>
      <c r="V24" s="81"/>
      <c r="W24" s="81"/>
      <c r="X24" s="81"/>
      <c r="Y24" s="80">
        <f t="shared" si="0"/>
        <v>4.5848355451969969E-2</v>
      </c>
      <c r="Z24" s="80">
        <f t="shared" si="1"/>
        <v>1.1992624151289988E-2</v>
      </c>
      <c r="AA24" s="80">
        <f t="shared" si="2"/>
        <v>1.9115055013239957E-2</v>
      </c>
      <c r="AB24" s="80">
        <f t="shared" si="4"/>
        <v>2.5652011538833303E-2</v>
      </c>
      <c r="AD24" s="82"/>
    </row>
    <row r="25" spans="1:30" x14ac:dyDescent="0.3">
      <c r="A25" s="146"/>
      <c r="B25" s="147" t="s">
        <v>20</v>
      </c>
      <c r="C25" s="148" t="s">
        <v>2742</v>
      </c>
      <c r="D25" s="148"/>
      <c r="E25" s="149"/>
      <c r="F25" s="149"/>
      <c r="G25" s="150"/>
      <c r="H25" s="150"/>
      <c r="I25" s="150"/>
      <c r="J25" s="150"/>
      <c r="K25" s="150"/>
      <c r="L25" s="150"/>
      <c r="M25" s="150"/>
      <c r="N25" s="150"/>
      <c r="O25" s="150"/>
      <c r="P25" s="150"/>
      <c r="R25" s="150"/>
      <c r="S25" s="150">
        <v>28958.36</v>
      </c>
      <c r="T25" s="80"/>
      <c r="U25" s="80"/>
      <c r="V25" s="81"/>
      <c r="W25" s="81"/>
      <c r="X25" s="81"/>
      <c r="Y25" s="80"/>
      <c r="Z25" s="80"/>
      <c r="AA25" s="80"/>
      <c r="AB25" s="80"/>
      <c r="AD25" s="82"/>
    </row>
    <row r="26" spans="1:30" x14ac:dyDescent="0.2">
      <c r="A26" s="103"/>
      <c r="B26" s="104" t="s">
        <v>2743</v>
      </c>
      <c r="C26" s="105" t="s">
        <v>2744</v>
      </c>
      <c r="D26" s="105" t="s">
        <v>98</v>
      </c>
      <c r="E26" s="106">
        <v>0</v>
      </c>
      <c r="F26" s="106">
        <v>520</v>
      </c>
      <c r="G26" s="107">
        <v>5.77</v>
      </c>
      <c r="H26" s="107"/>
      <c r="I26" s="107"/>
      <c r="J26" s="107"/>
      <c r="K26" s="107"/>
      <c r="L26" s="107"/>
      <c r="M26" s="107"/>
      <c r="N26" s="107"/>
      <c r="O26" s="107"/>
      <c r="P26" s="107"/>
      <c r="R26" s="107"/>
      <c r="S26" s="107">
        <v>3000.4</v>
      </c>
      <c r="T26" s="80"/>
      <c r="U26" s="80"/>
      <c r="V26" s="81"/>
      <c r="W26" s="81"/>
      <c r="X26" s="81"/>
      <c r="Y26" s="80">
        <f t="shared" si="0"/>
        <v>4.5848355451969969E-2</v>
      </c>
      <c r="Z26" s="80">
        <f t="shared" si="1"/>
        <v>1.1992624151289988E-2</v>
      </c>
      <c r="AA26" s="80">
        <f t="shared" si="2"/>
        <v>1.9115055013239957E-2</v>
      </c>
      <c r="AB26" s="80">
        <f t="shared" si="4"/>
        <v>2.5652011538833303E-2</v>
      </c>
      <c r="AD26" s="82"/>
    </row>
    <row r="27" spans="1:30" x14ac:dyDescent="0.2">
      <c r="A27" s="103"/>
      <c r="B27" s="104" t="s">
        <v>2745</v>
      </c>
      <c r="C27" s="105" t="s">
        <v>2746</v>
      </c>
      <c r="D27" s="105" t="s">
        <v>98</v>
      </c>
      <c r="E27" s="106">
        <v>0</v>
      </c>
      <c r="F27" s="106">
        <v>205</v>
      </c>
      <c r="G27" s="107">
        <v>8.1999999999999993</v>
      </c>
      <c r="H27" s="107"/>
      <c r="I27" s="107"/>
      <c r="J27" s="107"/>
      <c r="K27" s="107"/>
      <c r="L27" s="107"/>
      <c r="M27" s="107"/>
      <c r="N27" s="107"/>
      <c r="O27" s="107"/>
      <c r="P27" s="107"/>
      <c r="R27" s="107"/>
      <c r="S27" s="107">
        <v>1681</v>
      </c>
      <c r="T27" s="80"/>
      <c r="U27" s="80"/>
      <c r="V27" s="81"/>
      <c r="W27" s="81"/>
      <c r="X27" s="81"/>
      <c r="Y27" s="80">
        <f t="shared" si="0"/>
        <v>4.5848355451969969E-2</v>
      </c>
      <c r="Z27" s="80">
        <f t="shared" si="1"/>
        <v>1.1992624151289988E-2</v>
      </c>
      <c r="AA27" s="80">
        <f t="shared" si="2"/>
        <v>1.9115055013239957E-2</v>
      </c>
      <c r="AB27" s="80">
        <f t="shared" si="4"/>
        <v>2.5652011538833303E-2</v>
      </c>
      <c r="AD27" s="82"/>
    </row>
    <row r="28" spans="1:30" x14ac:dyDescent="0.2">
      <c r="A28" s="103"/>
      <c r="B28" s="104" t="s">
        <v>2747</v>
      </c>
      <c r="C28" s="105" t="s">
        <v>2748</v>
      </c>
      <c r="D28" s="105" t="s">
        <v>98</v>
      </c>
      <c r="E28" s="106">
        <v>0</v>
      </c>
      <c r="F28" s="106">
        <v>10</v>
      </c>
      <c r="G28" s="107">
        <v>6.77</v>
      </c>
      <c r="H28" s="107"/>
      <c r="I28" s="107"/>
      <c r="J28" s="107"/>
      <c r="K28" s="107"/>
      <c r="L28" s="107"/>
      <c r="M28" s="107"/>
      <c r="N28" s="107"/>
      <c r="O28" s="107"/>
      <c r="P28" s="107"/>
      <c r="R28" s="107"/>
      <c r="S28" s="107">
        <v>67.7</v>
      </c>
      <c r="T28" s="80"/>
      <c r="U28" s="80"/>
      <c r="V28" s="81"/>
      <c r="W28" s="81"/>
      <c r="X28" s="81"/>
      <c r="Y28" s="80">
        <f t="shared" si="0"/>
        <v>4.5848355451969969E-2</v>
      </c>
      <c r="Z28" s="80">
        <f t="shared" si="1"/>
        <v>1.1992624151289988E-2</v>
      </c>
      <c r="AA28" s="80">
        <f t="shared" si="2"/>
        <v>1.9115055013239957E-2</v>
      </c>
      <c r="AB28" s="80">
        <f t="shared" si="4"/>
        <v>2.5652011538833303E-2</v>
      </c>
      <c r="AD28" s="82"/>
    </row>
    <row r="29" spans="1:30" x14ac:dyDescent="0.2">
      <c r="A29" s="103"/>
      <c r="B29" s="104" t="s">
        <v>2749</v>
      </c>
      <c r="C29" s="105" t="s">
        <v>2750</v>
      </c>
      <c r="D29" s="105" t="s">
        <v>98</v>
      </c>
      <c r="E29" s="106">
        <v>0</v>
      </c>
      <c r="F29" s="106">
        <v>245</v>
      </c>
      <c r="G29" s="107">
        <v>10.38</v>
      </c>
      <c r="H29" s="107"/>
      <c r="I29" s="107"/>
      <c r="J29" s="107"/>
      <c r="K29" s="107"/>
      <c r="L29" s="107"/>
      <c r="M29" s="107"/>
      <c r="N29" s="107"/>
      <c r="O29" s="107"/>
      <c r="P29" s="107"/>
      <c r="R29" s="107"/>
      <c r="S29" s="107">
        <v>2543.1</v>
      </c>
      <c r="T29" s="80"/>
      <c r="U29" s="80"/>
      <c r="V29" s="81"/>
      <c r="W29" s="81"/>
      <c r="X29" s="81"/>
      <c r="Y29" s="80">
        <f t="shared" si="0"/>
        <v>4.5848355451969969E-2</v>
      </c>
      <c r="Z29" s="80">
        <f t="shared" si="1"/>
        <v>1.1992624151289988E-2</v>
      </c>
      <c r="AA29" s="80">
        <f t="shared" si="2"/>
        <v>1.9115055013239957E-2</v>
      </c>
      <c r="AB29" s="80">
        <f t="shared" si="4"/>
        <v>2.5652011538833303E-2</v>
      </c>
      <c r="AD29" s="82"/>
    </row>
    <row r="30" spans="1:30" s="84" customFormat="1" ht="20" x14ac:dyDescent="0.35">
      <c r="A30" s="167"/>
      <c r="B30" s="168">
        <v>34111030</v>
      </c>
      <c r="C30" s="169" t="s">
        <v>3369</v>
      </c>
      <c r="D30" s="169" t="s">
        <v>98</v>
      </c>
      <c r="E30" s="170">
        <v>1.295E-2</v>
      </c>
      <c r="F30" s="170">
        <f>F29</f>
        <v>245</v>
      </c>
      <c r="G30" s="171">
        <v>13.9</v>
      </c>
      <c r="H30" s="171">
        <v>13.9</v>
      </c>
      <c r="I30" s="171">
        <v>101.893380365</v>
      </c>
      <c r="J30" s="171">
        <v>101.893380365</v>
      </c>
      <c r="K30" s="171"/>
      <c r="L30" s="171"/>
      <c r="M30" s="171"/>
      <c r="N30" s="171"/>
      <c r="O30" s="171"/>
      <c r="P30" s="171"/>
      <c r="R30" s="171">
        <v>18.2</v>
      </c>
      <c r="S30" s="171">
        <v>117.72364296000001</v>
      </c>
      <c r="T30" s="80">
        <f t="shared" ref="T30" si="5">R30/H30</f>
        <v>1.3093525179856114</v>
      </c>
      <c r="U30" s="80">
        <f t="shared" ref="U30" si="6">T30-AB30</f>
        <v>1.2837005064467781</v>
      </c>
      <c r="V30" s="81">
        <f t="shared" ref="V30" si="7">G30*U30</f>
        <v>17.843437039610215</v>
      </c>
      <c r="W30" s="81">
        <f t="shared" ref="W30" si="8">V30-G30</f>
        <v>3.943437039610215</v>
      </c>
      <c r="X30" s="81">
        <f t="shared" ref="X30" si="9">F30*W30</f>
        <v>966.14207470450265</v>
      </c>
      <c r="Y30" s="80">
        <f t="shared" si="0"/>
        <v>4.5848355451969969E-2</v>
      </c>
      <c r="Z30" s="80">
        <f t="shared" si="1"/>
        <v>1.1992624151289988E-2</v>
      </c>
      <c r="AA30" s="80">
        <f t="shared" si="2"/>
        <v>1.9115055013239957E-2</v>
      </c>
      <c r="AB30" s="80">
        <f t="shared" si="4"/>
        <v>2.5652011538833303E-2</v>
      </c>
      <c r="AC30" s="88" t="s">
        <v>3552</v>
      </c>
      <c r="AD30" s="172"/>
    </row>
    <row r="31" spans="1:30" x14ac:dyDescent="0.2">
      <c r="A31" s="103"/>
      <c r="B31" s="104" t="s">
        <v>2751</v>
      </c>
      <c r="C31" s="105" t="s">
        <v>2752</v>
      </c>
      <c r="D31" s="105" t="s">
        <v>98</v>
      </c>
      <c r="E31" s="106">
        <v>0</v>
      </c>
      <c r="F31" s="106">
        <v>15</v>
      </c>
      <c r="G31" s="107">
        <v>27.77</v>
      </c>
      <c r="H31" s="107"/>
      <c r="I31" s="107"/>
      <c r="J31" s="107"/>
      <c r="K31" s="107"/>
      <c r="L31" s="107"/>
      <c r="M31" s="107"/>
      <c r="N31" s="107"/>
      <c r="O31" s="107"/>
      <c r="P31" s="107"/>
      <c r="R31" s="107"/>
      <c r="S31" s="107">
        <v>416.55</v>
      </c>
      <c r="T31" s="80"/>
      <c r="U31" s="80"/>
      <c r="V31" s="81"/>
      <c r="W31" s="81"/>
      <c r="X31" s="81"/>
      <c r="Y31" s="80">
        <f t="shared" si="0"/>
        <v>4.5848355451969969E-2</v>
      </c>
      <c r="Z31" s="80">
        <f t="shared" si="1"/>
        <v>1.1992624151289988E-2</v>
      </c>
      <c r="AA31" s="80">
        <f t="shared" si="2"/>
        <v>1.9115055013239957E-2</v>
      </c>
      <c r="AB31" s="80">
        <f t="shared" si="4"/>
        <v>2.5652011538833303E-2</v>
      </c>
      <c r="AD31" s="82"/>
    </row>
    <row r="32" spans="1:30" s="84" customFormat="1" ht="20" x14ac:dyDescent="0.35">
      <c r="A32" s="167"/>
      <c r="B32" s="168">
        <v>34111094</v>
      </c>
      <c r="C32" s="169" t="s">
        <v>3366</v>
      </c>
      <c r="D32" s="169" t="s">
        <v>98</v>
      </c>
      <c r="E32" s="170">
        <v>1.295E-2</v>
      </c>
      <c r="F32" s="170">
        <f>F31</f>
        <v>15</v>
      </c>
      <c r="G32" s="171">
        <v>36.4</v>
      </c>
      <c r="H32" s="171">
        <v>36.4</v>
      </c>
      <c r="I32" s="171">
        <v>101.893380365</v>
      </c>
      <c r="J32" s="171">
        <v>101.893380365</v>
      </c>
      <c r="K32" s="171"/>
      <c r="L32" s="171"/>
      <c r="M32" s="171"/>
      <c r="N32" s="171"/>
      <c r="O32" s="171"/>
      <c r="P32" s="171"/>
      <c r="R32" s="171">
        <v>48.7</v>
      </c>
      <c r="S32" s="171">
        <v>117.72364296000001</v>
      </c>
      <c r="T32" s="80">
        <f t="shared" ref="T32" si="10">R32/H32</f>
        <v>1.337912087912088</v>
      </c>
      <c r="U32" s="80">
        <f t="shared" ref="U32" si="11">T32-AB32</f>
        <v>1.3122600763732548</v>
      </c>
      <c r="V32" s="81">
        <f t="shared" ref="V32" si="12">G32*U32</f>
        <v>47.766266779986474</v>
      </c>
      <c r="W32" s="81">
        <f t="shared" ref="W32" si="13">V32-G32</f>
        <v>11.366266779986475</v>
      </c>
      <c r="X32" s="81">
        <f t="shared" ref="X32" si="14">F32*W32</f>
        <v>170.49400169979714</v>
      </c>
      <c r="Y32" s="80">
        <f t="shared" si="0"/>
        <v>4.5848355451969969E-2</v>
      </c>
      <c r="Z32" s="80">
        <f t="shared" si="1"/>
        <v>1.1992624151289988E-2</v>
      </c>
      <c r="AA32" s="80">
        <f t="shared" si="2"/>
        <v>1.9115055013239957E-2</v>
      </c>
      <c r="AB32" s="80">
        <f t="shared" si="4"/>
        <v>2.5652011538833303E-2</v>
      </c>
      <c r="AC32" s="88" t="s">
        <v>3447</v>
      </c>
    </row>
    <row r="33" spans="1:31" x14ac:dyDescent="0.2">
      <c r="A33" s="103"/>
      <c r="B33" s="104" t="s">
        <v>2753</v>
      </c>
      <c r="C33" s="105" t="s">
        <v>2754</v>
      </c>
      <c r="D33" s="105" t="s">
        <v>98</v>
      </c>
      <c r="E33" s="106">
        <v>0</v>
      </c>
      <c r="F33" s="106">
        <v>100</v>
      </c>
      <c r="G33" s="107">
        <v>12.92</v>
      </c>
      <c r="H33" s="107"/>
      <c r="I33" s="107"/>
      <c r="J33" s="107"/>
      <c r="K33" s="107"/>
      <c r="L33" s="107"/>
      <c r="M33" s="107"/>
      <c r="N33" s="107"/>
      <c r="O33" s="107"/>
      <c r="P33" s="107"/>
      <c r="R33" s="107"/>
      <c r="S33" s="107">
        <v>1292</v>
      </c>
      <c r="T33" s="80"/>
      <c r="U33" s="80"/>
      <c r="V33" s="81"/>
      <c r="W33" s="81"/>
      <c r="X33" s="81"/>
      <c r="Y33" s="80">
        <f t="shared" si="0"/>
        <v>4.5848355451969969E-2</v>
      </c>
      <c r="Z33" s="80">
        <f t="shared" si="1"/>
        <v>1.1992624151289988E-2</v>
      </c>
      <c r="AA33" s="80">
        <f t="shared" si="2"/>
        <v>1.9115055013239957E-2</v>
      </c>
      <c r="AB33" s="80">
        <f t="shared" si="4"/>
        <v>2.5652011538833303E-2</v>
      </c>
      <c r="AD33" s="82"/>
    </row>
    <row r="34" spans="1:31" ht="30" x14ac:dyDescent="0.2">
      <c r="A34" s="103"/>
      <c r="B34" s="104" t="s">
        <v>2755</v>
      </c>
      <c r="C34" s="105" t="s">
        <v>2756</v>
      </c>
      <c r="D34" s="105" t="s">
        <v>98</v>
      </c>
      <c r="E34" s="106">
        <v>0</v>
      </c>
      <c r="F34" s="106">
        <v>30</v>
      </c>
      <c r="G34" s="107">
        <v>221.36</v>
      </c>
      <c r="H34" s="107"/>
      <c r="I34" s="107"/>
      <c r="J34" s="107"/>
      <c r="K34" s="107"/>
      <c r="L34" s="107"/>
      <c r="M34" s="107"/>
      <c r="N34" s="107"/>
      <c r="O34" s="107"/>
      <c r="P34" s="107"/>
      <c r="R34" s="107"/>
      <c r="S34" s="107">
        <v>6640.8</v>
      </c>
      <c r="T34" s="80"/>
      <c r="U34" s="80"/>
      <c r="V34" s="81"/>
      <c r="W34" s="81"/>
      <c r="X34" s="81"/>
      <c r="Y34" s="80">
        <f t="shared" si="0"/>
        <v>4.5848355451969969E-2</v>
      </c>
      <c r="Z34" s="80">
        <f t="shared" si="1"/>
        <v>1.1992624151289988E-2</v>
      </c>
      <c r="AA34" s="80">
        <f t="shared" si="2"/>
        <v>1.9115055013239957E-2</v>
      </c>
      <c r="AB34" s="80">
        <f t="shared" si="4"/>
        <v>2.5652011538833303E-2</v>
      </c>
      <c r="AD34" s="82"/>
    </row>
    <row r="35" spans="1:31" s="84" customFormat="1" ht="20" x14ac:dyDescent="0.35">
      <c r="A35" s="167"/>
      <c r="B35" s="168">
        <v>34575491</v>
      </c>
      <c r="C35" s="169" t="s">
        <v>3543</v>
      </c>
      <c r="D35" s="169" t="s">
        <v>98</v>
      </c>
      <c r="E35" s="170">
        <v>1.295E-2</v>
      </c>
      <c r="F35" s="170">
        <f>F34</f>
        <v>30</v>
      </c>
      <c r="G35" s="171">
        <v>161</v>
      </c>
      <c r="H35" s="171">
        <v>161</v>
      </c>
      <c r="I35" s="171">
        <v>101.893380365</v>
      </c>
      <c r="J35" s="171">
        <v>101.893380365</v>
      </c>
      <c r="K35" s="171"/>
      <c r="L35" s="171"/>
      <c r="M35" s="171"/>
      <c r="N35" s="171"/>
      <c r="O35" s="171"/>
      <c r="P35" s="171"/>
      <c r="R35" s="171">
        <v>259</v>
      </c>
      <c r="S35" s="171">
        <v>117.72364296000001</v>
      </c>
      <c r="T35" s="80">
        <f t="shared" ref="T35" si="15">R35/H35</f>
        <v>1.6086956521739131</v>
      </c>
      <c r="U35" s="80">
        <f t="shared" ref="U35" si="16">T35-AB35</f>
        <v>1.5830436406350799</v>
      </c>
      <c r="V35" s="81">
        <f t="shared" ref="V35" si="17">G35*U35</f>
        <v>254.87002614224787</v>
      </c>
      <c r="W35" s="81">
        <f t="shared" ref="W35" si="18">V35-G35</f>
        <v>93.870026142247866</v>
      </c>
      <c r="X35" s="81">
        <f t="shared" ref="X35" si="19">F35*W35</f>
        <v>2816.1007842674362</v>
      </c>
      <c r="Y35" s="80">
        <f t="shared" si="0"/>
        <v>4.5848355451969969E-2</v>
      </c>
      <c r="Z35" s="80">
        <f t="shared" si="1"/>
        <v>1.1992624151289988E-2</v>
      </c>
      <c r="AA35" s="80">
        <f t="shared" si="2"/>
        <v>1.9115055013239957E-2</v>
      </c>
      <c r="AB35" s="80">
        <f t="shared" si="4"/>
        <v>2.5652011538833303E-2</v>
      </c>
      <c r="AC35" s="88" t="s">
        <v>3554</v>
      </c>
      <c r="AD35" s="172"/>
      <c r="AE35" s="200"/>
    </row>
    <row r="36" spans="1:31" ht="30" x14ac:dyDescent="0.2">
      <c r="A36" s="103"/>
      <c r="B36" s="104" t="s">
        <v>2757</v>
      </c>
      <c r="C36" s="105" t="s">
        <v>2758</v>
      </c>
      <c r="D36" s="105" t="s">
        <v>98</v>
      </c>
      <c r="E36" s="106">
        <v>0</v>
      </c>
      <c r="F36" s="106">
        <v>5</v>
      </c>
      <c r="G36" s="107">
        <v>267.19</v>
      </c>
      <c r="H36" s="107"/>
      <c r="I36" s="107"/>
      <c r="J36" s="107"/>
      <c r="K36" s="107"/>
      <c r="L36" s="107"/>
      <c r="M36" s="107"/>
      <c r="N36" s="107"/>
      <c r="O36" s="107"/>
      <c r="P36" s="107"/>
      <c r="R36" s="107"/>
      <c r="S36" s="107">
        <v>1335.95</v>
      </c>
      <c r="T36" s="80"/>
      <c r="U36" s="80"/>
      <c r="V36" s="81"/>
      <c r="W36" s="81"/>
      <c r="X36" s="81"/>
      <c r="Y36" s="80">
        <f t="shared" si="0"/>
        <v>4.5848355451969969E-2</v>
      </c>
      <c r="Z36" s="80">
        <f t="shared" si="1"/>
        <v>1.1992624151289988E-2</v>
      </c>
      <c r="AA36" s="80">
        <f t="shared" si="2"/>
        <v>1.9115055013239957E-2</v>
      </c>
      <c r="AB36" s="80">
        <f t="shared" si="4"/>
        <v>2.5652011538833303E-2</v>
      </c>
      <c r="AD36" s="82"/>
    </row>
    <row r="37" spans="1:31" s="84" customFormat="1" ht="20" x14ac:dyDescent="0.35">
      <c r="A37" s="167"/>
      <c r="B37" s="168">
        <v>34575491</v>
      </c>
      <c r="C37" s="169" t="s">
        <v>3543</v>
      </c>
      <c r="D37" s="169" t="s">
        <v>98</v>
      </c>
      <c r="E37" s="170">
        <v>1.295E-2</v>
      </c>
      <c r="F37" s="170">
        <f>F36</f>
        <v>5</v>
      </c>
      <c r="G37" s="171">
        <v>161</v>
      </c>
      <c r="H37" s="171">
        <v>161</v>
      </c>
      <c r="I37" s="171">
        <v>101.893380365</v>
      </c>
      <c r="J37" s="171">
        <v>101.893380365</v>
      </c>
      <c r="K37" s="171"/>
      <c r="L37" s="171"/>
      <c r="M37" s="171"/>
      <c r="N37" s="171"/>
      <c r="O37" s="171"/>
      <c r="P37" s="171"/>
      <c r="R37" s="171">
        <v>259</v>
      </c>
      <c r="S37" s="171">
        <v>117.72364296000001</v>
      </c>
      <c r="T37" s="80">
        <f t="shared" ref="T37" si="20">R37/H37</f>
        <v>1.6086956521739131</v>
      </c>
      <c r="U37" s="80">
        <f t="shared" ref="U37" si="21">T37-AB37</f>
        <v>1.5830436406350799</v>
      </c>
      <c r="V37" s="81">
        <f t="shared" ref="V37" si="22">G37*U37</f>
        <v>254.87002614224787</v>
      </c>
      <c r="W37" s="81">
        <f t="shared" ref="W37" si="23">V37-G37</f>
        <v>93.870026142247866</v>
      </c>
      <c r="X37" s="81">
        <f t="shared" ref="X37" si="24">F37*W37</f>
        <v>469.35013071123933</v>
      </c>
      <c r="Y37" s="80">
        <f t="shared" si="0"/>
        <v>4.5848355451969969E-2</v>
      </c>
      <c r="Z37" s="80">
        <f t="shared" si="1"/>
        <v>1.1992624151289988E-2</v>
      </c>
      <c r="AA37" s="80">
        <f t="shared" si="2"/>
        <v>1.9115055013239957E-2</v>
      </c>
      <c r="AB37" s="80">
        <f t="shared" ref="AB37" si="25">AVERAGE(Y37:AA37)</f>
        <v>2.5652011538833303E-2</v>
      </c>
      <c r="AC37" s="88" t="s">
        <v>3554</v>
      </c>
      <c r="AD37" s="172"/>
      <c r="AE37" s="200"/>
    </row>
    <row r="38" spans="1:31" ht="20" x14ac:dyDescent="0.2">
      <c r="A38" s="103"/>
      <c r="B38" s="104" t="s">
        <v>2759</v>
      </c>
      <c r="C38" s="105" t="s">
        <v>2760</v>
      </c>
      <c r="D38" s="105" t="s">
        <v>98</v>
      </c>
      <c r="E38" s="106">
        <v>0</v>
      </c>
      <c r="F38" s="106">
        <v>45</v>
      </c>
      <c r="G38" s="107">
        <v>25.81</v>
      </c>
      <c r="H38" s="107"/>
      <c r="I38" s="107"/>
      <c r="J38" s="107"/>
      <c r="K38" s="107"/>
      <c r="L38" s="107"/>
      <c r="M38" s="107"/>
      <c r="N38" s="107"/>
      <c r="O38" s="107"/>
      <c r="P38" s="107"/>
      <c r="R38" s="107"/>
      <c r="S38" s="107">
        <v>1161.45</v>
      </c>
      <c r="T38" s="80"/>
      <c r="U38" s="80"/>
      <c r="V38" s="81"/>
      <c r="W38" s="81"/>
      <c r="X38" s="81"/>
      <c r="Y38" s="80">
        <f t="shared" si="0"/>
        <v>4.5848355451969969E-2</v>
      </c>
      <c r="Z38" s="80">
        <f t="shared" si="1"/>
        <v>1.1992624151289988E-2</v>
      </c>
      <c r="AA38" s="80">
        <f t="shared" si="2"/>
        <v>1.9115055013239957E-2</v>
      </c>
      <c r="AB38" s="80">
        <f t="shared" si="4"/>
        <v>2.5652011538833303E-2</v>
      </c>
      <c r="AD38" s="82"/>
    </row>
    <row r="39" spans="1:31" s="84" customFormat="1" ht="20" x14ac:dyDescent="0.35">
      <c r="A39" s="167"/>
      <c r="B39" s="168">
        <v>34571094</v>
      </c>
      <c r="C39" s="169" t="s">
        <v>3551</v>
      </c>
      <c r="D39" s="169" t="s">
        <v>98</v>
      </c>
      <c r="E39" s="170">
        <v>1.295E-2</v>
      </c>
      <c r="F39" s="170">
        <f>F38</f>
        <v>45</v>
      </c>
      <c r="G39" s="171">
        <v>20.8</v>
      </c>
      <c r="H39" s="171">
        <v>20.8</v>
      </c>
      <c r="I39" s="171">
        <v>101.893380365</v>
      </c>
      <c r="J39" s="171">
        <v>101.893380365</v>
      </c>
      <c r="K39" s="171"/>
      <c r="L39" s="171"/>
      <c r="M39" s="171"/>
      <c r="N39" s="171"/>
      <c r="O39" s="171"/>
      <c r="P39" s="171"/>
      <c r="R39" s="171">
        <v>29.8</v>
      </c>
      <c r="S39" s="171">
        <v>117.72364296000001</v>
      </c>
      <c r="T39" s="80">
        <f t="shared" ref="T39" si="26">R39/H39</f>
        <v>1.4326923076923077</v>
      </c>
      <c r="U39" s="80">
        <f t="shared" ref="U39" si="27">T39-AB39</f>
        <v>1.4070402961534745</v>
      </c>
      <c r="V39" s="81">
        <f t="shared" ref="V39" si="28">G39*U39</f>
        <v>29.266438159992269</v>
      </c>
      <c r="W39" s="81">
        <f t="shared" ref="W39" si="29">V39-G39</f>
        <v>8.4664381599922685</v>
      </c>
      <c r="X39" s="81">
        <f t="shared" ref="X39" si="30">F39*W39</f>
        <v>380.98971719965209</v>
      </c>
      <c r="Y39" s="80">
        <f t="shared" si="0"/>
        <v>4.5848355451969969E-2</v>
      </c>
      <c r="Z39" s="80">
        <f t="shared" si="1"/>
        <v>1.1992624151289988E-2</v>
      </c>
      <c r="AA39" s="80">
        <f t="shared" si="2"/>
        <v>1.9115055013239957E-2</v>
      </c>
      <c r="AB39" s="80">
        <f t="shared" si="4"/>
        <v>2.5652011538833303E-2</v>
      </c>
      <c r="AC39" s="88" t="s">
        <v>3555</v>
      </c>
      <c r="AD39" s="172"/>
      <c r="AE39" s="200"/>
    </row>
    <row r="40" spans="1:31" ht="20" x14ac:dyDescent="0.2">
      <c r="A40" s="103"/>
      <c r="B40" s="104" t="s">
        <v>2761</v>
      </c>
      <c r="C40" s="105" t="s">
        <v>2762</v>
      </c>
      <c r="D40" s="105" t="s">
        <v>98</v>
      </c>
      <c r="E40" s="106">
        <v>0</v>
      </c>
      <c r="F40" s="106">
        <v>60</v>
      </c>
      <c r="G40" s="107">
        <v>14.08</v>
      </c>
      <c r="H40" s="107"/>
      <c r="I40" s="107"/>
      <c r="J40" s="107"/>
      <c r="K40" s="107"/>
      <c r="L40" s="107"/>
      <c r="M40" s="107"/>
      <c r="N40" s="107"/>
      <c r="O40" s="107"/>
      <c r="P40" s="107"/>
      <c r="R40" s="107"/>
      <c r="S40" s="107">
        <v>844.8</v>
      </c>
      <c r="T40" s="80"/>
      <c r="U40" s="80"/>
      <c r="V40" s="81"/>
      <c r="W40" s="81"/>
      <c r="X40" s="81"/>
      <c r="Y40" s="80">
        <f t="shared" si="0"/>
        <v>4.5848355451969969E-2</v>
      </c>
      <c r="Z40" s="80">
        <f t="shared" si="1"/>
        <v>1.1992624151289988E-2</v>
      </c>
      <c r="AA40" s="80">
        <f t="shared" si="2"/>
        <v>1.9115055013239957E-2</v>
      </c>
      <c r="AB40" s="80">
        <f t="shared" si="4"/>
        <v>2.5652011538833303E-2</v>
      </c>
      <c r="AD40" s="82"/>
    </row>
    <row r="41" spans="1:31" s="84" customFormat="1" ht="20" x14ac:dyDescent="0.35">
      <c r="A41" s="167"/>
      <c r="B41" s="168">
        <v>34571065</v>
      </c>
      <c r="C41" s="169" t="s">
        <v>3553</v>
      </c>
      <c r="D41" s="169" t="s">
        <v>98</v>
      </c>
      <c r="E41" s="170">
        <v>1.295E-2</v>
      </c>
      <c r="F41" s="170">
        <f>F40</f>
        <v>60</v>
      </c>
      <c r="G41" s="171">
        <v>26.7</v>
      </c>
      <c r="H41" s="171">
        <v>26.7</v>
      </c>
      <c r="I41" s="171">
        <v>101.893380365</v>
      </c>
      <c r="J41" s="171">
        <v>101.893380365</v>
      </c>
      <c r="K41" s="171"/>
      <c r="L41" s="171"/>
      <c r="M41" s="171"/>
      <c r="N41" s="171"/>
      <c r="O41" s="171"/>
      <c r="P41" s="171"/>
      <c r="R41" s="171">
        <v>32.5</v>
      </c>
      <c r="S41" s="171">
        <v>117.72364296000001</v>
      </c>
      <c r="T41" s="80">
        <f t="shared" ref="T41" si="31">R41/H41</f>
        <v>1.2172284644194757</v>
      </c>
      <c r="U41" s="80">
        <f t="shared" ref="U41" si="32">T41-AB41</f>
        <v>1.1915764528806425</v>
      </c>
      <c r="V41" s="81">
        <f t="shared" ref="V41" si="33">G41*U41</f>
        <v>31.815091291913156</v>
      </c>
      <c r="W41" s="81">
        <f t="shared" ref="W41" si="34">V41-G41</f>
        <v>5.1150912919131564</v>
      </c>
      <c r="X41" s="81">
        <f t="shared" ref="X41" si="35">F41*W41</f>
        <v>306.90547751478937</v>
      </c>
      <c r="Y41" s="80">
        <f t="shared" si="0"/>
        <v>4.5848355451969969E-2</v>
      </c>
      <c r="Z41" s="80">
        <f t="shared" si="1"/>
        <v>1.1992624151289988E-2</v>
      </c>
      <c r="AA41" s="80">
        <f t="shared" si="2"/>
        <v>1.9115055013239957E-2</v>
      </c>
      <c r="AB41" s="80">
        <f t="shared" si="4"/>
        <v>2.5652011538833303E-2</v>
      </c>
      <c r="AC41" s="88" t="s">
        <v>3556</v>
      </c>
      <c r="AD41" s="172"/>
      <c r="AE41" s="200"/>
    </row>
    <row r="42" spans="1:31" x14ac:dyDescent="0.2">
      <c r="A42" s="103"/>
      <c r="B42" s="104" t="s">
        <v>2763</v>
      </c>
      <c r="C42" s="105" t="s">
        <v>2764</v>
      </c>
      <c r="D42" s="105" t="s">
        <v>44</v>
      </c>
      <c r="E42" s="106">
        <v>0</v>
      </c>
      <c r="F42" s="106">
        <v>1</v>
      </c>
      <c r="G42" s="107">
        <v>2932.71</v>
      </c>
      <c r="H42" s="107"/>
      <c r="I42" s="107"/>
      <c r="J42" s="107"/>
      <c r="K42" s="107"/>
      <c r="L42" s="107"/>
      <c r="M42" s="107"/>
      <c r="N42" s="107"/>
      <c r="O42" s="107"/>
      <c r="P42" s="107"/>
      <c r="R42" s="107"/>
      <c r="S42" s="107">
        <v>2932.71</v>
      </c>
      <c r="T42" s="80"/>
      <c r="U42" s="80"/>
      <c r="V42" s="81"/>
      <c r="W42" s="81"/>
      <c r="X42" s="81"/>
      <c r="Y42" s="80">
        <f t="shared" si="0"/>
        <v>4.5848355451969969E-2</v>
      </c>
      <c r="Z42" s="80">
        <f t="shared" si="1"/>
        <v>1.1992624151289988E-2</v>
      </c>
      <c r="AA42" s="80">
        <f t="shared" si="2"/>
        <v>1.9115055013239957E-2</v>
      </c>
      <c r="AB42" s="80">
        <f t="shared" si="4"/>
        <v>2.5652011538833303E-2</v>
      </c>
      <c r="AD42" s="82"/>
    </row>
    <row r="43" spans="1:31" x14ac:dyDescent="0.2">
      <c r="A43" s="103"/>
      <c r="B43" s="104" t="s">
        <v>2765</v>
      </c>
      <c r="C43" s="105" t="s">
        <v>2766</v>
      </c>
      <c r="D43" s="105" t="s">
        <v>44</v>
      </c>
      <c r="E43" s="106">
        <v>0</v>
      </c>
      <c r="F43" s="106">
        <v>1</v>
      </c>
      <c r="G43" s="107">
        <v>1759.62</v>
      </c>
      <c r="H43" s="107"/>
      <c r="I43" s="107"/>
      <c r="J43" s="107"/>
      <c r="K43" s="107"/>
      <c r="L43" s="107"/>
      <c r="M43" s="107"/>
      <c r="N43" s="107"/>
      <c r="O43" s="107"/>
      <c r="P43" s="107"/>
      <c r="R43" s="107"/>
      <c r="S43" s="107">
        <v>1759.62</v>
      </c>
      <c r="T43" s="80"/>
      <c r="U43" s="80"/>
      <c r="V43" s="81"/>
      <c r="W43" s="81"/>
      <c r="X43" s="81"/>
      <c r="Y43" s="80">
        <f t="shared" si="0"/>
        <v>4.5848355451969969E-2</v>
      </c>
      <c r="Z43" s="80">
        <f t="shared" si="1"/>
        <v>1.1992624151289988E-2</v>
      </c>
      <c r="AA43" s="80">
        <f t="shared" si="2"/>
        <v>1.9115055013239957E-2</v>
      </c>
      <c r="AB43" s="80">
        <f t="shared" si="4"/>
        <v>2.5652011538833303E-2</v>
      </c>
      <c r="AD43" s="82"/>
    </row>
    <row r="44" spans="1:31" ht="20" x14ac:dyDescent="0.2">
      <c r="A44" s="103"/>
      <c r="B44" s="104" t="s">
        <v>2767</v>
      </c>
      <c r="C44" s="105" t="s">
        <v>2768</v>
      </c>
      <c r="D44" s="105" t="s">
        <v>98</v>
      </c>
      <c r="E44" s="106">
        <v>0</v>
      </c>
      <c r="F44" s="106">
        <v>120</v>
      </c>
      <c r="G44" s="107">
        <v>29.89</v>
      </c>
      <c r="H44" s="107"/>
      <c r="I44" s="107"/>
      <c r="J44" s="107"/>
      <c r="K44" s="107"/>
      <c r="L44" s="107"/>
      <c r="M44" s="107"/>
      <c r="N44" s="107"/>
      <c r="O44" s="107"/>
      <c r="P44" s="107"/>
      <c r="R44" s="107"/>
      <c r="S44" s="107">
        <v>3586.8</v>
      </c>
      <c r="T44" s="80"/>
      <c r="U44" s="80"/>
      <c r="V44" s="81"/>
      <c r="W44" s="81"/>
      <c r="X44" s="81"/>
      <c r="Y44" s="80">
        <f t="shared" si="0"/>
        <v>4.5848355451969969E-2</v>
      </c>
      <c r="Z44" s="80">
        <f t="shared" si="1"/>
        <v>1.1992624151289988E-2</v>
      </c>
      <c r="AA44" s="80">
        <f t="shared" si="2"/>
        <v>1.9115055013239957E-2</v>
      </c>
      <c r="AB44" s="80">
        <f t="shared" si="4"/>
        <v>2.5652011538833303E-2</v>
      </c>
      <c r="AD44" s="82"/>
    </row>
    <row r="45" spans="1:31" x14ac:dyDescent="0.2">
      <c r="A45" s="103"/>
      <c r="B45" s="104" t="s">
        <v>2769</v>
      </c>
      <c r="C45" s="105" t="s">
        <v>2770</v>
      </c>
      <c r="D45" s="105" t="s">
        <v>98</v>
      </c>
      <c r="E45" s="106">
        <v>0</v>
      </c>
      <c r="F45" s="106">
        <v>30</v>
      </c>
      <c r="G45" s="107">
        <v>18.18</v>
      </c>
      <c r="H45" s="107"/>
      <c r="I45" s="107"/>
      <c r="J45" s="107"/>
      <c r="K45" s="107"/>
      <c r="L45" s="107"/>
      <c r="M45" s="107"/>
      <c r="N45" s="107"/>
      <c r="O45" s="107"/>
      <c r="P45" s="107"/>
      <c r="R45" s="107"/>
      <c r="S45" s="107">
        <v>545.4</v>
      </c>
      <c r="T45" s="80"/>
      <c r="U45" s="80"/>
      <c r="V45" s="81"/>
      <c r="W45" s="81"/>
      <c r="X45" s="81"/>
      <c r="Y45" s="80">
        <f t="shared" si="0"/>
        <v>4.5848355451969969E-2</v>
      </c>
      <c r="Z45" s="80">
        <f t="shared" si="1"/>
        <v>1.1992624151289988E-2</v>
      </c>
      <c r="AA45" s="80">
        <f t="shared" si="2"/>
        <v>1.9115055013239957E-2</v>
      </c>
      <c r="AB45" s="80">
        <f t="shared" si="4"/>
        <v>2.5652011538833303E-2</v>
      </c>
      <c r="AD45" s="82"/>
    </row>
    <row r="46" spans="1:31" ht="20" x14ac:dyDescent="0.2">
      <c r="A46" s="103"/>
      <c r="B46" s="104" t="s">
        <v>2771</v>
      </c>
      <c r="C46" s="105" t="s">
        <v>2772</v>
      </c>
      <c r="D46" s="105" t="s">
        <v>44</v>
      </c>
      <c r="E46" s="106">
        <v>0</v>
      </c>
      <c r="F46" s="106">
        <v>1</v>
      </c>
      <c r="G46" s="107">
        <v>1150.08</v>
      </c>
      <c r="H46" s="107"/>
      <c r="I46" s="107"/>
      <c r="J46" s="107"/>
      <c r="K46" s="107"/>
      <c r="L46" s="107"/>
      <c r="M46" s="107"/>
      <c r="N46" s="107"/>
      <c r="O46" s="107"/>
      <c r="P46" s="107"/>
      <c r="R46" s="107"/>
      <c r="S46" s="107">
        <v>1150.08</v>
      </c>
      <c r="T46" s="80"/>
      <c r="U46" s="80"/>
      <c r="V46" s="81"/>
      <c r="W46" s="81"/>
      <c r="X46" s="81"/>
      <c r="Y46" s="80">
        <f t="shared" si="0"/>
        <v>4.5848355451969969E-2</v>
      </c>
      <c r="Z46" s="80">
        <f t="shared" si="1"/>
        <v>1.1992624151289988E-2</v>
      </c>
      <c r="AA46" s="80">
        <f t="shared" si="2"/>
        <v>1.9115055013239957E-2</v>
      </c>
      <c r="AB46" s="80">
        <f t="shared" si="4"/>
        <v>2.5652011538833303E-2</v>
      </c>
      <c r="AD46" s="82"/>
    </row>
    <row r="47" spans="1:31" x14ac:dyDescent="0.3">
      <c r="A47" s="146"/>
      <c r="B47" s="147" t="s">
        <v>21</v>
      </c>
      <c r="C47" s="148" t="s">
        <v>2773</v>
      </c>
      <c r="D47" s="148"/>
      <c r="E47" s="149"/>
      <c r="F47" s="149"/>
      <c r="G47" s="150"/>
      <c r="H47" s="150"/>
      <c r="I47" s="150"/>
      <c r="J47" s="150"/>
      <c r="K47" s="150"/>
      <c r="L47" s="150"/>
      <c r="M47" s="150"/>
      <c r="N47" s="150"/>
      <c r="O47" s="150"/>
      <c r="P47" s="150"/>
      <c r="R47" s="150"/>
      <c r="S47" s="150">
        <v>20779.98</v>
      </c>
      <c r="T47" s="80"/>
      <c r="U47" s="80"/>
      <c r="V47" s="81"/>
      <c r="W47" s="81"/>
      <c r="X47" s="81"/>
      <c r="Y47" s="80"/>
      <c r="Z47" s="80"/>
      <c r="AA47" s="80"/>
      <c r="AB47" s="80"/>
      <c r="AD47" s="82"/>
    </row>
    <row r="48" spans="1:31" ht="15" thickBot="1" x14ac:dyDescent="0.25">
      <c r="A48" s="103"/>
      <c r="B48" s="104" t="s">
        <v>2774</v>
      </c>
      <c r="C48" s="105" t="s">
        <v>2775</v>
      </c>
      <c r="D48" s="105" t="s">
        <v>44</v>
      </c>
      <c r="E48" s="106">
        <v>0</v>
      </c>
      <c r="F48" s="106">
        <v>1</v>
      </c>
      <c r="G48" s="107">
        <v>11395.32</v>
      </c>
      <c r="H48" s="107"/>
      <c r="I48" s="107"/>
      <c r="J48" s="107"/>
      <c r="K48" s="107"/>
      <c r="L48" s="107"/>
      <c r="M48" s="107"/>
      <c r="N48" s="107"/>
      <c r="O48" s="107"/>
      <c r="P48" s="107"/>
      <c r="R48" s="107"/>
      <c r="S48" s="107">
        <v>11395.32</v>
      </c>
      <c r="T48" s="80"/>
      <c r="U48" s="80"/>
      <c r="V48" s="81"/>
      <c r="W48" s="81"/>
      <c r="X48" s="81"/>
      <c r="Y48" s="80">
        <f t="shared" si="0"/>
        <v>4.5848355451969969E-2</v>
      </c>
      <c r="Z48" s="80">
        <f t="shared" si="1"/>
        <v>1.1992624151289988E-2</v>
      </c>
      <c r="AA48" s="80">
        <f t="shared" si="2"/>
        <v>1.9115055013239957E-2</v>
      </c>
      <c r="AB48" s="80">
        <f t="shared" si="4"/>
        <v>2.5652011538833303E-2</v>
      </c>
      <c r="AD48" s="82"/>
    </row>
    <row r="49" spans="1:30" x14ac:dyDescent="0.2">
      <c r="A49" s="156"/>
      <c r="B49" s="157" t="s">
        <v>2776</v>
      </c>
      <c r="C49" s="158" t="s">
        <v>2777</v>
      </c>
      <c r="D49" s="158" t="s">
        <v>44</v>
      </c>
      <c r="E49" s="159">
        <v>0</v>
      </c>
      <c r="F49" s="159">
        <v>1</v>
      </c>
      <c r="G49" s="160">
        <v>51426.49</v>
      </c>
      <c r="H49" s="160"/>
      <c r="I49" s="160"/>
      <c r="J49" s="160"/>
      <c r="K49" s="160"/>
      <c r="L49" s="160"/>
      <c r="M49" s="160"/>
      <c r="N49" s="160"/>
      <c r="O49" s="160"/>
      <c r="P49" s="161"/>
      <c r="R49" s="160"/>
      <c r="S49" s="160">
        <v>0</v>
      </c>
      <c r="T49" s="80"/>
      <c r="U49" s="80"/>
      <c r="V49" s="81"/>
      <c r="W49" s="81"/>
      <c r="X49" s="81"/>
      <c r="Y49" s="80">
        <f t="shared" si="0"/>
        <v>4.5848355451969969E-2</v>
      </c>
      <c r="Z49" s="80">
        <f t="shared" si="1"/>
        <v>1.1992624151289988E-2</v>
      </c>
      <c r="AA49" s="80">
        <f t="shared" si="2"/>
        <v>1.9115055013239957E-2</v>
      </c>
      <c r="AB49" s="80">
        <f t="shared" si="4"/>
        <v>2.5652011538833303E-2</v>
      </c>
      <c r="AD49" s="82"/>
    </row>
    <row r="50" spans="1:30" ht="15" thickBot="1" x14ac:dyDescent="0.25">
      <c r="A50" s="162"/>
      <c r="B50" s="163" t="s">
        <v>2778</v>
      </c>
      <c r="C50" s="164" t="s">
        <v>2779</v>
      </c>
      <c r="D50" s="164" t="s">
        <v>44</v>
      </c>
      <c r="E50" s="165">
        <v>0</v>
      </c>
      <c r="F50" s="165">
        <v>1</v>
      </c>
      <c r="G50" s="112">
        <v>4887.84</v>
      </c>
      <c r="H50" s="112"/>
      <c r="I50" s="112"/>
      <c r="J50" s="112"/>
      <c r="K50" s="112"/>
      <c r="L50" s="112"/>
      <c r="M50" s="112"/>
      <c r="N50" s="112"/>
      <c r="O50" s="112"/>
      <c r="P50" s="166"/>
      <c r="R50" s="112"/>
      <c r="S50" s="112">
        <v>0</v>
      </c>
      <c r="T50" s="80"/>
      <c r="U50" s="80"/>
      <c r="V50" s="81"/>
      <c r="W50" s="81"/>
      <c r="X50" s="81"/>
      <c r="Y50" s="80">
        <f t="shared" si="0"/>
        <v>4.5848355451969969E-2</v>
      </c>
      <c r="Z50" s="80">
        <f t="shared" si="1"/>
        <v>1.1992624151289988E-2</v>
      </c>
      <c r="AA50" s="80">
        <f t="shared" si="2"/>
        <v>1.9115055013239957E-2</v>
      </c>
      <c r="AB50" s="80">
        <f t="shared" si="4"/>
        <v>2.5652011538833303E-2</v>
      </c>
      <c r="AD50" s="82"/>
    </row>
    <row r="51" spans="1:30" ht="20" x14ac:dyDescent="0.2">
      <c r="A51" s="103"/>
      <c r="B51" s="104" t="s">
        <v>2780</v>
      </c>
      <c r="C51" s="105" t="s">
        <v>2781</v>
      </c>
      <c r="D51" s="105" t="s">
        <v>44</v>
      </c>
      <c r="E51" s="106">
        <v>0</v>
      </c>
      <c r="F51" s="106">
        <v>1</v>
      </c>
      <c r="G51" s="107">
        <v>9384.66</v>
      </c>
      <c r="H51" s="107"/>
      <c r="I51" s="107"/>
      <c r="J51" s="107"/>
      <c r="K51" s="107"/>
      <c r="L51" s="107"/>
      <c r="M51" s="107"/>
      <c r="N51" s="107"/>
      <c r="O51" s="107"/>
      <c r="P51" s="107"/>
      <c r="R51" s="107"/>
      <c r="S51" s="107">
        <v>9384.66</v>
      </c>
      <c r="T51" s="80"/>
      <c r="U51" s="80"/>
      <c r="V51" s="81"/>
      <c r="W51" s="81"/>
      <c r="X51" s="81"/>
      <c r="Y51" s="80">
        <f t="shared" si="0"/>
        <v>4.5848355451969969E-2</v>
      </c>
      <c r="Z51" s="80">
        <f t="shared" si="1"/>
        <v>1.1992624151289988E-2</v>
      </c>
      <c r="AA51" s="80">
        <f t="shared" si="2"/>
        <v>1.9115055013239957E-2</v>
      </c>
      <c r="AB51" s="80">
        <f t="shared" si="4"/>
        <v>2.5652011538833303E-2</v>
      </c>
      <c r="AD51" s="82"/>
    </row>
    <row r="52" spans="1:30" ht="15" thickBot="1" x14ac:dyDescent="0.35">
      <c r="A52" s="146"/>
      <c r="B52" s="147" t="s">
        <v>22</v>
      </c>
      <c r="C52" s="148" t="s">
        <v>2782</v>
      </c>
      <c r="D52" s="148"/>
      <c r="E52" s="149"/>
      <c r="F52" s="149"/>
      <c r="G52" s="150"/>
      <c r="H52" s="150"/>
      <c r="I52" s="150"/>
      <c r="J52" s="150"/>
      <c r="K52" s="150"/>
      <c r="L52" s="150"/>
      <c r="M52" s="150"/>
      <c r="N52" s="150"/>
      <c r="O52" s="150"/>
      <c r="P52" s="150"/>
      <c r="R52" s="150"/>
      <c r="S52" s="150">
        <v>0</v>
      </c>
      <c r="T52" s="80"/>
      <c r="U52" s="80"/>
      <c r="V52" s="81"/>
      <c r="W52" s="81"/>
      <c r="X52" s="81"/>
      <c r="Y52" s="80"/>
      <c r="Z52" s="80"/>
      <c r="AA52" s="80"/>
      <c r="AB52" s="80"/>
      <c r="AD52" s="82"/>
    </row>
    <row r="53" spans="1:30" x14ac:dyDescent="0.2">
      <c r="A53" s="156"/>
      <c r="B53" s="157" t="s">
        <v>2783</v>
      </c>
      <c r="C53" s="158" t="s">
        <v>2784</v>
      </c>
      <c r="D53" s="158" t="s">
        <v>44</v>
      </c>
      <c r="E53" s="159">
        <v>0</v>
      </c>
      <c r="F53" s="159">
        <v>1</v>
      </c>
      <c r="G53" s="160">
        <v>4600.32</v>
      </c>
      <c r="H53" s="160"/>
      <c r="I53" s="160"/>
      <c r="J53" s="160"/>
      <c r="K53" s="160"/>
      <c r="L53" s="160"/>
      <c r="M53" s="160"/>
      <c r="N53" s="160"/>
      <c r="O53" s="160"/>
      <c r="P53" s="161"/>
      <c r="R53" s="160"/>
      <c r="S53" s="160">
        <v>0</v>
      </c>
      <c r="T53" s="80"/>
      <c r="U53" s="80"/>
      <c r="V53" s="81"/>
      <c r="W53" s="81"/>
      <c r="X53" s="81"/>
      <c r="Y53" s="80">
        <f t="shared" si="0"/>
        <v>4.5848355451969969E-2</v>
      </c>
      <c r="Z53" s="80">
        <f t="shared" si="1"/>
        <v>1.1992624151289988E-2</v>
      </c>
      <c r="AA53" s="80">
        <f t="shared" si="2"/>
        <v>1.9115055013239957E-2</v>
      </c>
      <c r="AB53" s="80">
        <f t="shared" si="4"/>
        <v>2.5652011538833303E-2</v>
      </c>
      <c r="AD53" s="82"/>
    </row>
    <row r="54" spans="1:30" x14ac:dyDescent="0.2">
      <c r="A54" s="173"/>
      <c r="B54" s="174" t="s">
        <v>2785</v>
      </c>
      <c r="C54" s="175" t="s">
        <v>2786</v>
      </c>
      <c r="D54" s="175" t="s">
        <v>44</v>
      </c>
      <c r="E54" s="176">
        <v>0</v>
      </c>
      <c r="F54" s="176">
        <v>1</v>
      </c>
      <c r="G54" s="177">
        <v>6440.45</v>
      </c>
      <c r="H54" s="177"/>
      <c r="I54" s="177"/>
      <c r="J54" s="177"/>
      <c r="K54" s="177"/>
      <c r="L54" s="177"/>
      <c r="M54" s="177"/>
      <c r="N54" s="177"/>
      <c r="O54" s="177"/>
      <c r="P54" s="178"/>
      <c r="R54" s="177"/>
      <c r="S54" s="177">
        <v>0</v>
      </c>
      <c r="T54" s="80"/>
      <c r="U54" s="80"/>
      <c r="V54" s="81"/>
      <c r="W54" s="81"/>
      <c r="X54" s="81"/>
      <c r="Y54" s="80">
        <f t="shared" si="0"/>
        <v>4.5848355451969969E-2</v>
      </c>
      <c r="Z54" s="80">
        <f t="shared" si="1"/>
        <v>1.1992624151289988E-2</v>
      </c>
      <c r="AA54" s="80">
        <f t="shared" si="2"/>
        <v>1.9115055013239957E-2</v>
      </c>
      <c r="AB54" s="80">
        <f t="shared" si="4"/>
        <v>2.5652011538833303E-2</v>
      </c>
      <c r="AD54" s="82"/>
    </row>
    <row r="55" spans="1:30" x14ac:dyDescent="0.2">
      <c r="A55" s="173"/>
      <c r="B55" s="174" t="s">
        <v>2787</v>
      </c>
      <c r="C55" s="175" t="s">
        <v>2788</v>
      </c>
      <c r="D55" s="175" t="s">
        <v>44</v>
      </c>
      <c r="E55" s="176">
        <v>0</v>
      </c>
      <c r="F55" s="176">
        <v>1</v>
      </c>
      <c r="G55" s="177">
        <v>18401.29</v>
      </c>
      <c r="H55" s="177"/>
      <c r="I55" s="177"/>
      <c r="J55" s="177"/>
      <c r="K55" s="177"/>
      <c r="L55" s="177"/>
      <c r="M55" s="177"/>
      <c r="N55" s="177"/>
      <c r="O55" s="177"/>
      <c r="P55" s="178"/>
      <c r="R55" s="177"/>
      <c r="S55" s="177">
        <v>0</v>
      </c>
      <c r="T55" s="80"/>
      <c r="U55" s="80"/>
      <c r="V55" s="81"/>
      <c r="W55" s="81"/>
      <c r="X55" s="81"/>
      <c r="Y55" s="80">
        <f t="shared" si="0"/>
        <v>4.5848355451969969E-2</v>
      </c>
      <c r="Z55" s="80">
        <f t="shared" si="1"/>
        <v>1.1992624151289988E-2</v>
      </c>
      <c r="AA55" s="80">
        <f t="shared" si="2"/>
        <v>1.9115055013239957E-2</v>
      </c>
      <c r="AB55" s="80">
        <f t="shared" si="4"/>
        <v>2.5652011538833303E-2</v>
      </c>
      <c r="AD55" s="82"/>
    </row>
    <row r="56" spans="1:30" x14ac:dyDescent="0.2">
      <c r="A56" s="173"/>
      <c r="B56" s="174" t="s">
        <v>2789</v>
      </c>
      <c r="C56" s="175" t="s">
        <v>2790</v>
      </c>
      <c r="D56" s="175" t="s">
        <v>44</v>
      </c>
      <c r="E56" s="176">
        <v>0</v>
      </c>
      <c r="F56" s="176">
        <v>1</v>
      </c>
      <c r="G56" s="177">
        <v>4600.32</v>
      </c>
      <c r="H56" s="177"/>
      <c r="I56" s="177"/>
      <c r="J56" s="177"/>
      <c r="K56" s="177"/>
      <c r="L56" s="177"/>
      <c r="M56" s="177"/>
      <c r="N56" s="177"/>
      <c r="O56" s="177"/>
      <c r="P56" s="178"/>
      <c r="R56" s="177"/>
      <c r="S56" s="177">
        <v>0</v>
      </c>
      <c r="T56" s="80"/>
      <c r="U56" s="80"/>
      <c r="V56" s="81"/>
      <c r="W56" s="81"/>
      <c r="X56" s="81"/>
      <c r="Y56" s="80">
        <f t="shared" si="0"/>
        <v>4.5848355451969969E-2</v>
      </c>
      <c r="Z56" s="80">
        <f t="shared" si="1"/>
        <v>1.1992624151289988E-2</v>
      </c>
      <c r="AA56" s="80">
        <f t="shared" si="2"/>
        <v>1.9115055013239957E-2</v>
      </c>
      <c r="AB56" s="80">
        <f t="shared" si="4"/>
        <v>2.5652011538833303E-2</v>
      </c>
      <c r="AD56" s="82"/>
    </row>
    <row r="57" spans="1:30" ht="15" thickBot="1" x14ac:dyDescent="0.25">
      <c r="A57" s="162"/>
      <c r="B57" s="163" t="s">
        <v>2791</v>
      </c>
      <c r="C57" s="164" t="s">
        <v>2792</v>
      </c>
      <c r="D57" s="164" t="s">
        <v>44</v>
      </c>
      <c r="E57" s="165">
        <v>0</v>
      </c>
      <c r="F57" s="165">
        <v>1</v>
      </c>
      <c r="G57" s="112">
        <v>3680.26</v>
      </c>
      <c r="H57" s="112"/>
      <c r="I57" s="112"/>
      <c r="J57" s="112"/>
      <c r="K57" s="112"/>
      <c r="L57" s="112"/>
      <c r="M57" s="112"/>
      <c r="N57" s="112"/>
      <c r="O57" s="112"/>
      <c r="P57" s="166"/>
      <c r="R57" s="112"/>
      <c r="S57" s="112">
        <v>0</v>
      </c>
      <c r="T57" s="80"/>
      <c r="U57" s="80"/>
      <c r="V57" s="81"/>
      <c r="W57" s="81"/>
      <c r="X57" s="81"/>
      <c r="Y57" s="80">
        <f t="shared" si="0"/>
        <v>4.5848355451969969E-2</v>
      </c>
      <c r="Z57" s="80">
        <f t="shared" si="1"/>
        <v>1.1992624151289988E-2</v>
      </c>
      <c r="AA57" s="80">
        <f t="shared" si="2"/>
        <v>1.9115055013239957E-2</v>
      </c>
      <c r="AB57" s="80">
        <f t="shared" si="4"/>
        <v>2.5652011538833303E-2</v>
      </c>
      <c r="AD57" s="82"/>
    </row>
  </sheetData>
  <mergeCells count="8">
    <mergeCell ref="Y8:AB8"/>
    <mergeCell ref="A1:P1"/>
    <mergeCell ref="J3:K3"/>
    <mergeCell ref="J4:K4"/>
    <mergeCell ref="J5:K5"/>
    <mergeCell ref="J6:K6"/>
    <mergeCell ref="J7:K7"/>
    <mergeCell ref="H8:R8"/>
  </mergeCells>
  <conditionalFormatting sqref="W8:X8 W10:X10">
    <cfRule type="cellIs" dxfId="134" priority="11" operator="lessThan">
      <formula>0</formula>
    </cfRule>
  </conditionalFormatting>
  <conditionalFormatting sqref="W13:X13">
    <cfRule type="cellIs" dxfId="133" priority="10" operator="lessThan">
      <formula>0</formula>
    </cfRule>
  </conditionalFormatting>
  <conditionalFormatting sqref="W14:X29 W40:X40 W36:X36 W38:X38 W31:X31 W33:X34 W42:X57">
    <cfRule type="cellIs" dxfId="132" priority="9" operator="lessThan">
      <formula>0</formula>
    </cfRule>
  </conditionalFormatting>
  <conditionalFormatting sqref="X12">
    <cfRule type="cellIs" dxfId="131" priority="7" operator="lessThan">
      <formula>0</formula>
    </cfRule>
  </conditionalFormatting>
  <conditionalFormatting sqref="W39:X39">
    <cfRule type="cellIs" dxfId="130" priority="6" operator="lessThan">
      <formula>0</formula>
    </cfRule>
  </conditionalFormatting>
  <conditionalFormatting sqref="W35:X35">
    <cfRule type="cellIs" dxfId="129" priority="5" operator="lessThan">
      <formula>0</formula>
    </cfRule>
  </conditionalFormatting>
  <conditionalFormatting sqref="W37:X37">
    <cfRule type="cellIs" dxfId="128" priority="4" operator="lessThan">
      <formula>0</formula>
    </cfRule>
  </conditionalFormatting>
  <conditionalFormatting sqref="W30:X30">
    <cfRule type="cellIs" dxfId="127" priority="3" operator="lessThan">
      <formula>0</formula>
    </cfRule>
  </conditionalFormatting>
  <conditionalFormatting sqref="W32:X32">
    <cfRule type="cellIs" dxfId="126" priority="2" operator="lessThan">
      <formula>0</formula>
    </cfRule>
  </conditionalFormatting>
  <conditionalFormatting sqref="W41:X41">
    <cfRule type="cellIs" dxfId="125" priority="1" operator="lessThan">
      <formula>0</formula>
    </cfRule>
  </conditionalFormatting>
  <pageMargins left="0.7" right="0.7" top="0.78740157499999996" bottom="0.78740157499999996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97"/>
  <sheetViews>
    <sheetView workbookViewId="0">
      <selection activeCell="U14" sqref="U14"/>
    </sheetView>
  </sheetViews>
  <sheetFormatPr defaultColWidth="9" defaultRowHeight="14.5" x14ac:dyDescent="0.35"/>
  <cols>
    <col min="1" max="1" width="3.6328125" style="48" customWidth="1"/>
    <col min="2" max="2" width="13.36328125" style="2" customWidth="1"/>
    <col min="3" max="3" width="45.08984375" style="49" customWidth="1"/>
    <col min="4" max="4" width="3.90625" style="49" customWidth="1"/>
    <col min="5" max="5" width="7.08984375" style="50" hidden="1" customWidth="1"/>
    <col min="6" max="6" width="9.36328125" style="50" customWidth="1"/>
    <col min="7" max="8" width="10.54296875" style="51" customWidth="1"/>
    <col min="9" max="9" width="15.453125" style="51" hidden="1" customWidth="1"/>
    <col min="10" max="10" width="15.54296875" style="51" hidden="1" customWidth="1"/>
    <col min="11" max="11" width="14.54296875" style="51" hidden="1" customWidth="1"/>
    <col min="12" max="13" width="14" style="51" hidden="1" customWidth="1"/>
    <col min="14" max="14" width="14.54296875" style="51" hidden="1" customWidth="1"/>
    <col min="15" max="15" width="14.36328125" style="51" hidden="1" customWidth="1"/>
    <col min="16" max="16" width="16" style="51" hidden="1" customWidth="1"/>
    <col min="17" max="17" width="0" style="2" hidden="1" customWidth="1"/>
    <col min="18" max="18" width="9.54296875" style="51" customWidth="1"/>
    <col min="19" max="19" width="14.08984375" style="51" hidden="1" customWidth="1"/>
    <col min="20" max="20" width="9" style="87"/>
    <col min="21" max="23" width="15.453125" style="87" customWidth="1"/>
    <col min="24" max="24" width="20" style="87" customWidth="1"/>
    <col min="25" max="28" width="9" style="87"/>
    <col min="29" max="29" width="26.36328125" style="87" customWidth="1"/>
    <col min="30" max="257" width="9" style="2"/>
    <col min="258" max="258" width="3.6328125" style="2" customWidth="1"/>
    <col min="259" max="259" width="13.36328125" style="2" customWidth="1"/>
    <col min="260" max="260" width="45.08984375" style="2" customWidth="1"/>
    <col min="261" max="261" width="3.90625" style="2" customWidth="1"/>
    <col min="262" max="262" width="7.08984375" style="2" customWidth="1"/>
    <col min="263" max="263" width="9.36328125" style="2" customWidth="1"/>
    <col min="264" max="264" width="10.54296875" style="2" customWidth="1"/>
    <col min="265" max="265" width="15.453125" style="2" customWidth="1"/>
    <col min="266" max="266" width="15.54296875" style="2" customWidth="1"/>
    <col min="267" max="267" width="14.54296875" style="2" customWidth="1"/>
    <col min="268" max="269" width="14" style="2" customWidth="1"/>
    <col min="270" max="270" width="14.54296875" style="2" customWidth="1"/>
    <col min="271" max="271" width="14.36328125" style="2" customWidth="1"/>
    <col min="272" max="272" width="16" style="2" customWidth="1"/>
    <col min="273" max="513" width="9" style="2"/>
    <col min="514" max="514" width="3.6328125" style="2" customWidth="1"/>
    <col min="515" max="515" width="13.36328125" style="2" customWidth="1"/>
    <col min="516" max="516" width="45.08984375" style="2" customWidth="1"/>
    <col min="517" max="517" width="3.90625" style="2" customWidth="1"/>
    <col min="518" max="518" width="7.08984375" style="2" customWidth="1"/>
    <col min="519" max="519" width="9.36328125" style="2" customWidth="1"/>
    <col min="520" max="520" width="10.54296875" style="2" customWidth="1"/>
    <col min="521" max="521" width="15.453125" style="2" customWidth="1"/>
    <col min="522" max="522" width="15.54296875" style="2" customWidth="1"/>
    <col min="523" max="523" width="14.54296875" style="2" customWidth="1"/>
    <col min="524" max="525" width="14" style="2" customWidth="1"/>
    <col min="526" max="526" width="14.54296875" style="2" customWidth="1"/>
    <col min="527" max="527" width="14.36328125" style="2" customWidth="1"/>
    <col min="528" max="528" width="16" style="2" customWidth="1"/>
    <col min="529" max="769" width="9" style="2"/>
    <col min="770" max="770" width="3.6328125" style="2" customWidth="1"/>
    <col min="771" max="771" width="13.36328125" style="2" customWidth="1"/>
    <col min="772" max="772" width="45.08984375" style="2" customWidth="1"/>
    <col min="773" max="773" width="3.90625" style="2" customWidth="1"/>
    <col min="774" max="774" width="7.08984375" style="2" customWidth="1"/>
    <col min="775" max="775" width="9.36328125" style="2" customWidth="1"/>
    <col min="776" max="776" width="10.54296875" style="2" customWidth="1"/>
    <col min="777" max="777" width="15.453125" style="2" customWidth="1"/>
    <col min="778" max="778" width="15.54296875" style="2" customWidth="1"/>
    <col min="779" max="779" width="14.54296875" style="2" customWidth="1"/>
    <col min="780" max="781" width="14" style="2" customWidth="1"/>
    <col min="782" max="782" width="14.54296875" style="2" customWidth="1"/>
    <col min="783" max="783" width="14.36328125" style="2" customWidth="1"/>
    <col min="784" max="784" width="16" style="2" customWidth="1"/>
    <col min="785" max="1025" width="9" style="2"/>
    <col min="1026" max="1026" width="3.6328125" style="2" customWidth="1"/>
    <col min="1027" max="1027" width="13.36328125" style="2" customWidth="1"/>
    <col min="1028" max="1028" width="45.08984375" style="2" customWidth="1"/>
    <col min="1029" max="1029" width="3.90625" style="2" customWidth="1"/>
    <col min="1030" max="1030" width="7.08984375" style="2" customWidth="1"/>
    <col min="1031" max="1031" width="9.36328125" style="2" customWidth="1"/>
    <col min="1032" max="1032" width="10.54296875" style="2" customWidth="1"/>
    <col min="1033" max="1033" width="15.453125" style="2" customWidth="1"/>
    <col min="1034" max="1034" width="15.54296875" style="2" customWidth="1"/>
    <col min="1035" max="1035" width="14.54296875" style="2" customWidth="1"/>
    <col min="1036" max="1037" width="14" style="2" customWidth="1"/>
    <col min="1038" max="1038" width="14.54296875" style="2" customWidth="1"/>
    <col min="1039" max="1039" width="14.36328125" style="2" customWidth="1"/>
    <col min="1040" max="1040" width="16" style="2" customWidth="1"/>
    <col min="1041" max="1281" width="9" style="2"/>
    <col min="1282" max="1282" width="3.6328125" style="2" customWidth="1"/>
    <col min="1283" max="1283" width="13.36328125" style="2" customWidth="1"/>
    <col min="1284" max="1284" width="45.08984375" style="2" customWidth="1"/>
    <col min="1285" max="1285" width="3.90625" style="2" customWidth="1"/>
    <col min="1286" max="1286" width="7.08984375" style="2" customWidth="1"/>
    <col min="1287" max="1287" width="9.36328125" style="2" customWidth="1"/>
    <col min="1288" max="1288" width="10.54296875" style="2" customWidth="1"/>
    <col min="1289" max="1289" width="15.453125" style="2" customWidth="1"/>
    <col min="1290" max="1290" width="15.54296875" style="2" customWidth="1"/>
    <col min="1291" max="1291" width="14.54296875" style="2" customWidth="1"/>
    <col min="1292" max="1293" width="14" style="2" customWidth="1"/>
    <col min="1294" max="1294" width="14.54296875" style="2" customWidth="1"/>
    <col min="1295" max="1295" width="14.36328125" style="2" customWidth="1"/>
    <col min="1296" max="1296" width="16" style="2" customWidth="1"/>
    <col min="1297" max="1537" width="9" style="2"/>
    <col min="1538" max="1538" width="3.6328125" style="2" customWidth="1"/>
    <col min="1539" max="1539" width="13.36328125" style="2" customWidth="1"/>
    <col min="1540" max="1540" width="45.08984375" style="2" customWidth="1"/>
    <col min="1541" max="1541" width="3.90625" style="2" customWidth="1"/>
    <col min="1542" max="1542" width="7.08984375" style="2" customWidth="1"/>
    <col min="1543" max="1543" width="9.36328125" style="2" customWidth="1"/>
    <col min="1544" max="1544" width="10.54296875" style="2" customWidth="1"/>
    <col min="1545" max="1545" width="15.453125" style="2" customWidth="1"/>
    <col min="1546" max="1546" width="15.54296875" style="2" customWidth="1"/>
    <col min="1547" max="1547" width="14.54296875" style="2" customWidth="1"/>
    <col min="1548" max="1549" width="14" style="2" customWidth="1"/>
    <col min="1550" max="1550" width="14.54296875" style="2" customWidth="1"/>
    <col min="1551" max="1551" width="14.36328125" style="2" customWidth="1"/>
    <col min="1552" max="1552" width="16" style="2" customWidth="1"/>
    <col min="1553" max="1793" width="9" style="2"/>
    <col min="1794" max="1794" width="3.6328125" style="2" customWidth="1"/>
    <col min="1795" max="1795" width="13.36328125" style="2" customWidth="1"/>
    <col min="1796" max="1796" width="45.08984375" style="2" customWidth="1"/>
    <col min="1797" max="1797" width="3.90625" style="2" customWidth="1"/>
    <col min="1798" max="1798" width="7.08984375" style="2" customWidth="1"/>
    <col min="1799" max="1799" width="9.36328125" style="2" customWidth="1"/>
    <col min="1800" max="1800" width="10.54296875" style="2" customWidth="1"/>
    <col min="1801" max="1801" width="15.453125" style="2" customWidth="1"/>
    <col min="1802" max="1802" width="15.54296875" style="2" customWidth="1"/>
    <col min="1803" max="1803" width="14.54296875" style="2" customWidth="1"/>
    <col min="1804" max="1805" width="14" style="2" customWidth="1"/>
    <col min="1806" max="1806" width="14.54296875" style="2" customWidth="1"/>
    <col min="1807" max="1807" width="14.36328125" style="2" customWidth="1"/>
    <col min="1808" max="1808" width="16" style="2" customWidth="1"/>
    <col min="1809" max="2049" width="9" style="2"/>
    <col min="2050" max="2050" width="3.6328125" style="2" customWidth="1"/>
    <col min="2051" max="2051" width="13.36328125" style="2" customWidth="1"/>
    <col min="2052" max="2052" width="45.08984375" style="2" customWidth="1"/>
    <col min="2053" max="2053" width="3.90625" style="2" customWidth="1"/>
    <col min="2054" max="2054" width="7.08984375" style="2" customWidth="1"/>
    <col min="2055" max="2055" width="9.36328125" style="2" customWidth="1"/>
    <col min="2056" max="2056" width="10.54296875" style="2" customWidth="1"/>
    <col min="2057" max="2057" width="15.453125" style="2" customWidth="1"/>
    <col min="2058" max="2058" width="15.54296875" style="2" customWidth="1"/>
    <col min="2059" max="2059" width="14.54296875" style="2" customWidth="1"/>
    <col min="2060" max="2061" width="14" style="2" customWidth="1"/>
    <col min="2062" max="2062" width="14.54296875" style="2" customWidth="1"/>
    <col min="2063" max="2063" width="14.36328125" style="2" customWidth="1"/>
    <col min="2064" max="2064" width="16" style="2" customWidth="1"/>
    <col min="2065" max="2305" width="9" style="2"/>
    <col min="2306" max="2306" width="3.6328125" style="2" customWidth="1"/>
    <col min="2307" max="2307" width="13.36328125" style="2" customWidth="1"/>
    <col min="2308" max="2308" width="45.08984375" style="2" customWidth="1"/>
    <col min="2309" max="2309" width="3.90625" style="2" customWidth="1"/>
    <col min="2310" max="2310" width="7.08984375" style="2" customWidth="1"/>
    <col min="2311" max="2311" width="9.36328125" style="2" customWidth="1"/>
    <col min="2312" max="2312" width="10.54296875" style="2" customWidth="1"/>
    <col min="2313" max="2313" width="15.453125" style="2" customWidth="1"/>
    <col min="2314" max="2314" width="15.54296875" style="2" customWidth="1"/>
    <col min="2315" max="2315" width="14.54296875" style="2" customWidth="1"/>
    <col min="2316" max="2317" width="14" style="2" customWidth="1"/>
    <col min="2318" max="2318" width="14.54296875" style="2" customWidth="1"/>
    <col min="2319" max="2319" width="14.36328125" style="2" customWidth="1"/>
    <col min="2320" max="2320" width="16" style="2" customWidth="1"/>
    <col min="2321" max="2561" width="9" style="2"/>
    <col min="2562" max="2562" width="3.6328125" style="2" customWidth="1"/>
    <col min="2563" max="2563" width="13.36328125" style="2" customWidth="1"/>
    <col min="2564" max="2564" width="45.08984375" style="2" customWidth="1"/>
    <col min="2565" max="2565" width="3.90625" style="2" customWidth="1"/>
    <col min="2566" max="2566" width="7.08984375" style="2" customWidth="1"/>
    <col min="2567" max="2567" width="9.36328125" style="2" customWidth="1"/>
    <col min="2568" max="2568" width="10.54296875" style="2" customWidth="1"/>
    <col min="2569" max="2569" width="15.453125" style="2" customWidth="1"/>
    <col min="2570" max="2570" width="15.54296875" style="2" customWidth="1"/>
    <col min="2571" max="2571" width="14.54296875" style="2" customWidth="1"/>
    <col min="2572" max="2573" width="14" style="2" customWidth="1"/>
    <col min="2574" max="2574" width="14.54296875" style="2" customWidth="1"/>
    <col min="2575" max="2575" width="14.36328125" style="2" customWidth="1"/>
    <col min="2576" max="2576" width="16" style="2" customWidth="1"/>
    <col min="2577" max="2817" width="9" style="2"/>
    <col min="2818" max="2818" width="3.6328125" style="2" customWidth="1"/>
    <col min="2819" max="2819" width="13.36328125" style="2" customWidth="1"/>
    <col min="2820" max="2820" width="45.08984375" style="2" customWidth="1"/>
    <col min="2821" max="2821" width="3.90625" style="2" customWidth="1"/>
    <col min="2822" max="2822" width="7.08984375" style="2" customWidth="1"/>
    <col min="2823" max="2823" width="9.36328125" style="2" customWidth="1"/>
    <col min="2824" max="2824" width="10.54296875" style="2" customWidth="1"/>
    <col min="2825" max="2825" width="15.453125" style="2" customWidth="1"/>
    <col min="2826" max="2826" width="15.54296875" style="2" customWidth="1"/>
    <col min="2827" max="2827" width="14.54296875" style="2" customWidth="1"/>
    <col min="2828" max="2829" width="14" style="2" customWidth="1"/>
    <col min="2830" max="2830" width="14.54296875" style="2" customWidth="1"/>
    <col min="2831" max="2831" width="14.36328125" style="2" customWidth="1"/>
    <col min="2832" max="2832" width="16" style="2" customWidth="1"/>
    <col min="2833" max="3073" width="9" style="2"/>
    <col min="3074" max="3074" width="3.6328125" style="2" customWidth="1"/>
    <col min="3075" max="3075" width="13.36328125" style="2" customWidth="1"/>
    <col min="3076" max="3076" width="45.08984375" style="2" customWidth="1"/>
    <col min="3077" max="3077" width="3.90625" style="2" customWidth="1"/>
    <col min="3078" max="3078" width="7.08984375" style="2" customWidth="1"/>
    <col min="3079" max="3079" width="9.36328125" style="2" customWidth="1"/>
    <col min="3080" max="3080" width="10.54296875" style="2" customWidth="1"/>
    <col min="3081" max="3081" width="15.453125" style="2" customWidth="1"/>
    <col min="3082" max="3082" width="15.54296875" style="2" customWidth="1"/>
    <col min="3083" max="3083" width="14.54296875" style="2" customWidth="1"/>
    <col min="3084" max="3085" width="14" style="2" customWidth="1"/>
    <col min="3086" max="3086" width="14.54296875" style="2" customWidth="1"/>
    <col min="3087" max="3087" width="14.36328125" style="2" customWidth="1"/>
    <col min="3088" max="3088" width="16" style="2" customWidth="1"/>
    <col min="3089" max="3329" width="9" style="2"/>
    <col min="3330" max="3330" width="3.6328125" style="2" customWidth="1"/>
    <col min="3331" max="3331" width="13.36328125" style="2" customWidth="1"/>
    <col min="3332" max="3332" width="45.08984375" style="2" customWidth="1"/>
    <col min="3333" max="3333" width="3.90625" style="2" customWidth="1"/>
    <col min="3334" max="3334" width="7.08984375" style="2" customWidth="1"/>
    <col min="3335" max="3335" width="9.36328125" style="2" customWidth="1"/>
    <col min="3336" max="3336" width="10.54296875" style="2" customWidth="1"/>
    <col min="3337" max="3337" width="15.453125" style="2" customWidth="1"/>
    <col min="3338" max="3338" width="15.54296875" style="2" customWidth="1"/>
    <col min="3339" max="3339" width="14.54296875" style="2" customWidth="1"/>
    <col min="3340" max="3341" width="14" style="2" customWidth="1"/>
    <col min="3342" max="3342" width="14.54296875" style="2" customWidth="1"/>
    <col min="3343" max="3343" width="14.36328125" style="2" customWidth="1"/>
    <col min="3344" max="3344" width="16" style="2" customWidth="1"/>
    <col min="3345" max="3585" width="9" style="2"/>
    <col min="3586" max="3586" width="3.6328125" style="2" customWidth="1"/>
    <col min="3587" max="3587" width="13.36328125" style="2" customWidth="1"/>
    <col min="3588" max="3588" width="45.08984375" style="2" customWidth="1"/>
    <col min="3589" max="3589" width="3.90625" style="2" customWidth="1"/>
    <col min="3590" max="3590" width="7.08984375" style="2" customWidth="1"/>
    <col min="3591" max="3591" width="9.36328125" style="2" customWidth="1"/>
    <col min="3592" max="3592" width="10.54296875" style="2" customWidth="1"/>
    <col min="3593" max="3593" width="15.453125" style="2" customWidth="1"/>
    <col min="3594" max="3594" width="15.54296875" style="2" customWidth="1"/>
    <col min="3595" max="3595" width="14.54296875" style="2" customWidth="1"/>
    <col min="3596" max="3597" width="14" style="2" customWidth="1"/>
    <col min="3598" max="3598" width="14.54296875" style="2" customWidth="1"/>
    <col min="3599" max="3599" width="14.36328125" style="2" customWidth="1"/>
    <col min="3600" max="3600" width="16" style="2" customWidth="1"/>
    <col min="3601" max="3841" width="9" style="2"/>
    <col min="3842" max="3842" width="3.6328125" style="2" customWidth="1"/>
    <col min="3843" max="3843" width="13.36328125" style="2" customWidth="1"/>
    <col min="3844" max="3844" width="45.08984375" style="2" customWidth="1"/>
    <col min="3845" max="3845" width="3.90625" style="2" customWidth="1"/>
    <col min="3846" max="3846" width="7.08984375" style="2" customWidth="1"/>
    <col min="3847" max="3847" width="9.36328125" style="2" customWidth="1"/>
    <col min="3848" max="3848" width="10.54296875" style="2" customWidth="1"/>
    <col min="3849" max="3849" width="15.453125" style="2" customWidth="1"/>
    <col min="3850" max="3850" width="15.54296875" style="2" customWidth="1"/>
    <col min="3851" max="3851" width="14.54296875" style="2" customWidth="1"/>
    <col min="3852" max="3853" width="14" style="2" customWidth="1"/>
    <col min="3854" max="3854" width="14.54296875" style="2" customWidth="1"/>
    <col min="3855" max="3855" width="14.36328125" style="2" customWidth="1"/>
    <col min="3856" max="3856" width="16" style="2" customWidth="1"/>
    <col min="3857" max="4097" width="9" style="2"/>
    <col min="4098" max="4098" width="3.6328125" style="2" customWidth="1"/>
    <col min="4099" max="4099" width="13.36328125" style="2" customWidth="1"/>
    <col min="4100" max="4100" width="45.08984375" style="2" customWidth="1"/>
    <col min="4101" max="4101" width="3.90625" style="2" customWidth="1"/>
    <col min="4102" max="4102" width="7.08984375" style="2" customWidth="1"/>
    <col min="4103" max="4103" width="9.36328125" style="2" customWidth="1"/>
    <col min="4104" max="4104" width="10.54296875" style="2" customWidth="1"/>
    <col min="4105" max="4105" width="15.453125" style="2" customWidth="1"/>
    <col min="4106" max="4106" width="15.54296875" style="2" customWidth="1"/>
    <col min="4107" max="4107" width="14.54296875" style="2" customWidth="1"/>
    <col min="4108" max="4109" width="14" style="2" customWidth="1"/>
    <col min="4110" max="4110" width="14.54296875" style="2" customWidth="1"/>
    <col min="4111" max="4111" width="14.36328125" style="2" customWidth="1"/>
    <col min="4112" max="4112" width="16" style="2" customWidth="1"/>
    <col min="4113" max="4353" width="9" style="2"/>
    <col min="4354" max="4354" width="3.6328125" style="2" customWidth="1"/>
    <col min="4355" max="4355" width="13.36328125" style="2" customWidth="1"/>
    <col min="4356" max="4356" width="45.08984375" style="2" customWidth="1"/>
    <col min="4357" max="4357" width="3.90625" style="2" customWidth="1"/>
    <col min="4358" max="4358" width="7.08984375" style="2" customWidth="1"/>
    <col min="4359" max="4359" width="9.36328125" style="2" customWidth="1"/>
    <col min="4360" max="4360" width="10.54296875" style="2" customWidth="1"/>
    <col min="4361" max="4361" width="15.453125" style="2" customWidth="1"/>
    <col min="4362" max="4362" width="15.54296875" style="2" customWidth="1"/>
    <col min="4363" max="4363" width="14.54296875" style="2" customWidth="1"/>
    <col min="4364" max="4365" width="14" style="2" customWidth="1"/>
    <col min="4366" max="4366" width="14.54296875" style="2" customWidth="1"/>
    <col min="4367" max="4367" width="14.36328125" style="2" customWidth="1"/>
    <col min="4368" max="4368" width="16" style="2" customWidth="1"/>
    <col min="4369" max="4609" width="9" style="2"/>
    <col min="4610" max="4610" width="3.6328125" style="2" customWidth="1"/>
    <col min="4611" max="4611" width="13.36328125" style="2" customWidth="1"/>
    <col min="4612" max="4612" width="45.08984375" style="2" customWidth="1"/>
    <col min="4613" max="4613" width="3.90625" style="2" customWidth="1"/>
    <col min="4614" max="4614" width="7.08984375" style="2" customWidth="1"/>
    <col min="4615" max="4615" width="9.36328125" style="2" customWidth="1"/>
    <col min="4616" max="4616" width="10.54296875" style="2" customWidth="1"/>
    <col min="4617" max="4617" width="15.453125" style="2" customWidth="1"/>
    <col min="4618" max="4618" width="15.54296875" style="2" customWidth="1"/>
    <col min="4619" max="4619" width="14.54296875" style="2" customWidth="1"/>
    <col min="4620" max="4621" width="14" style="2" customWidth="1"/>
    <col min="4622" max="4622" width="14.54296875" style="2" customWidth="1"/>
    <col min="4623" max="4623" width="14.36328125" style="2" customWidth="1"/>
    <col min="4624" max="4624" width="16" style="2" customWidth="1"/>
    <col min="4625" max="4865" width="9" style="2"/>
    <col min="4866" max="4866" width="3.6328125" style="2" customWidth="1"/>
    <col min="4867" max="4867" width="13.36328125" style="2" customWidth="1"/>
    <col min="4868" max="4868" width="45.08984375" style="2" customWidth="1"/>
    <col min="4869" max="4869" width="3.90625" style="2" customWidth="1"/>
    <col min="4870" max="4870" width="7.08984375" style="2" customWidth="1"/>
    <col min="4871" max="4871" width="9.36328125" style="2" customWidth="1"/>
    <col min="4872" max="4872" width="10.54296875" style="2" customWidth="1"/>
    <col min="4873" max="4873" width="15.453125" style="2" customWidth="1"/>
    <col min="4874" max="4874" width="15.54296875" style="2" customWidth="1"/>
    <col min="4875" max="4875" width="14.54296875" style="2" customWidth="1"/>
    <col min="4876" max="4877" width="14" style="2" customWidth="1"/>
    <col min="4878" max="4878" width="14.54296875" style="2" customWidth="1"/>
    <col min="4879" max="4879" width="14.36328125" style="2" customWidth="1"/>
    <col min="4880" max="4880" width="16" style="2" customWidth="1"/>
    <col min="4881" max="5121" width="9" style="2"/>
    <col min="5122" max="5122" width="3.6328125" style="2" customWidth="1"/>
    <col min="5123" max="5123" width="13.36328125" style="2" customWidth="1"/>
    <col min="5124" max="5124" width="45.08984375" style="2" customWidth="1"/>
    <col min="5125" max="5125" width="3.90625" style="2" customWidth="1"/>
    <col min="5126" max="5126" width="7.08984375" style="2" customWidth="1"/>
    <col min="5127" max="5127" width="9.36328125" style="2" customWidth="1"/>
    <col min="5128" max="5128" width="10.54296875" style="2" customWidth="1"/>
    <col min="5129" max="5129" width="15.453125" style="2" customWidth="1"/>
    <col min="5130" max="5130" width="15.54296875" style="2" customWidth="1"/>
    <col min="5131" max="5131" width="14.54296875" style="2" customWidth="1"/>
    <col min="5132" max="5133" width="14" style="2" customWidth="1"/>
    <col min="5134" max="5134" width="14.54296875" style="2" customWidth="1"/>
    <col min="5135" max="5135" width="14.36328125" style="2" customWidth="1"/>
    <col min="5136" max="5136" width="16" style="2" customWidth="1"/>
    <col min="5137" max="5377" width="9" style="2"/>
    <col min="5378" max="5378" width="3.6328125" style="2" customWidth="1"/>
    <col min="5379" max="5379" width="13.36328125" style="2" customWidth="1"/>
    <col min="5380" max="5380" width="45.08984375" style="2" customWidth="1"/>
    <col min="5381" max="5381" width="3.90625" style="2" customWidth="1"/>
    <col min="5382" max="5382" width="7.08984375" style="2" customWidth="1"/>
    <col min="5383" max="5383" width="9.36328125" style="2" customWidth="1"/>
    <col min="5384" max="5384" width="10.54296875" style="2" customWidth="1"/>
    <col min="5385" max="5385" width="15.453125" style="2" customWidth="1"/>
    <col min="5386" max="5386" width="15.54296875" style="2" customWidth="1"/>
    <col min="5387" max="5387" width="14.54296875" style="2" customWidth="1"/>
    <col min="5388" max="5389" width="14" style="2" customWidth="1"/>
    <col min="5390" max="5390" width="14.54296875" style="2" customWidth="1"/>
    <col min="5391" max="5391" width="14.36328125" style="2" customWidth="1"/>
    <col min="5392" max="5392" width="16" style="2" customWidth="1"/>
    <col min="5393" max="5633" width="9" style="2"/>
    <col min="5634" max="5634" width="3.6328125" style="2" customWidth="1"/>
    <col min="5635" max="5635" width="13.36328125" style="2" customWidth="1"/>
    <col min="5636" max="5636" width="45.08984375" style="2" customWidth="1"/>
    <col min="5637" max="5637" width="3.90625" style="2" customWidth="1"/>
    <col min="5638" max="5638" width="7.08984375" style="2" customWidth="1"/>
    <col min="5639" max="5639" width="9.36328125" style="2" customWidth="1"/>
    <col min="5640" max="5640" width="10.54296875" style="2" customWidth="1"/>
    <col min="5641" max="5641" width="15.453125" style="2" customWidth="1"/>
    <col min="5642" max="5642" width="15.54296875" style="2" customWidth="1"/>
    <col min="5643" max="5643" width="14.54296875" style="2" customWidth="1"/>
    <col min="5644" max="5645" width="14" style="2" customWidth="1"/>
    <col min="5646" max="5646" width="14.54296875" style="2" customWidth="1"/>
    <col min="5647" max="5647" width="14.36328125" style="2" customWidth="1"/>
    <col min="5648" max="5648" width="16" style="2" customWidth="1"/>
    <col min="5649" max="5889" width="9" style="2"/>
    <col min="5890" max="5890" width="3.6328125" style="2" customWidth="1"/>
    <col min="5891" max="5891" width="13.36328125" style="2" customWidth="1"/>
    <col min="5892" max="5892" width="45.08984375" style="2" customWidth="1"/>
    <col min="5893" max="5893" width="3.90625" style="2" customWidth="1"/>
    <col min="5894" max="5894" width="7.08984375" style="2" customWidth="1"/>
    <col min="5895" max="5895" width="9.36328125" style="2" customWidth="1"/>
    <col min="5896" max="5896" width="10.54296875" style="2" customWidth="1"/>
    <col min="5897" max="5897" width="15.453125" style="2" customWidth="1"/>
    <col min="5898" max="5898" width="15.54296875" style="2" customWidth="1"/>
    <col min="5899" max="5899" width="14.54296875" style="2" customWidth="1"/>
    <col min="5900" max="5901" width="14" style="2" customWidth="1"/>
    <col min="5902" max="5902" width="14.54296875" style="2" customWidth="1"/>
    <col min="5903" max="5903" width="14.36328125" style="2" customWidth="1"/>
    <col min="5904" max="5904" width="16" style="2" customWidth="1"/>
    <col min="5905" max="6145" width="9" style="2"/>
    <col min="6146" max="6146" width="3.6328125" style="2" customWidth="1"/>
    <col min="6147" max="6147" width="13.36328125" style="2" customWidth="1"/>
    <col min="6148" max="6148" width="45.08984375" style="2" customWidth="1"/>
    <col min="6149" max="6149" width="3.90625" style="2" customWidth="1"/>
    <col min="6150" max="6150" width="7.08984375" style="2" customWidth="1"/>
    <col min="6151" max="6151" width="9.36328125" style="2" customWidth="1"/>
    <col min="6152" max="6152" width="10.54296875" style="2" customWidth="1"/>
    <col min="6153" max="6153" width="15.453125" style="2" customWidth="1"/>
    <col min="6154" max="6154" width="15.54296875" style="2" customWidth="1"/>
    <col min="6155" max="6155" width="14.54296875" style="2" customWidth="1"/>
    <col min="6156" max="6157" width="14" style="2" customWidth="1"/>
    <col min="6158" max="6158" width="14.54296875" style="2" customWidth="1"/>
    <col min="6159" max="6159" width="14.36328125" style="2" customWidth="1"/>
    <col min="6160" max="6160" width="16" style="2" customWidth="1"/>
    <col min="6161" max="6401" width="9" style="2"/>
    <col min="6402" max="6402" width="3.6328125" style="2" customWidth="1"/>
    <col min="6403" max="6403" width="13.36328125" style="2" customWidth="1"/>
    <col min="6404" max="6404" width="45.08984375" style="2" customWidth="1"/>
    <col min="6405" max="6405" width="3.90625" style="2" customWidth="1"/>
    <col min="6406" max="6406" width="7.08984375" style="2" customWidth="1"/>
    <col min="6407" max="6407" width="9.36328125" style="2" customWidth="1"/>
    <col min="6408" max="6408" width="10.54296875" style="2" customWidth="1"/>
    <col min="6409" max="6409" width="15.453125" style="2" customWidth="1"/>
    <col min="6410" max="6410" width="15.54296875" style="2" customWidth="1"/>
    <col min="6411" max="6411" width="14.54296875" style="2" customWidth="1"/>
    <col min="6412" max="6413" width="14" style="2" customWidth="1"/>
    <col min="6414" max="6414" width="14.54296875" style="2" customWidth="1"/>
    <col min="6415" max="6415" width="14.36328125" style="2" customWidth="1"/>
    <col min="6416" max="6416" width="16" style="2" customWidth="1"/>
    <col min="6417" max="6657" width="9" style="2"/>
    <col min="6658" max="6658" width="3.6328125" style="2" customWidth="1"/>
    <col min="6659" max="6659" width="13.36328125" style="2" customWidth="1"/>
    <col min="6660" max="6660" width="45.08984375" style="2" customWidth="1"/>
    <col min="6661" max="6661" width="3.90625" style="2" customWidth="1"/>
    <col min="6662" max="6662" width="7.08984375" style="2" customWidth="1"/>
    <col min="6663" max="6663" width="9.36328125" style="2" customWidth="1"/>
    <col min="6664" max="6664" width="10.54296875" style="2" customWidth="1"/>
    <col min="6665" max="6665" width="15.453125" style="2" customWidth="1"/>
    <col min="6666" max="6666" width="15.54296875" style="2" customWidth="1"/>
    <col min="6667" max="6667" width="14.54296875" style="2" customWidth="1"/>
    <col min="6668" max="6669" width="14" style="2" customWidth="1"/>
    <col min="6670" max="6670" width="14.54296875" style="2" customWidth="1"/>
    <col min="6671" max="6671" width="14.36328125" style="2" customWidth="1"/>
    <col min="6672" max="6672" width="16" style="2" customWidth="1"/>
    <col min="6673" max="6913" width="9" style="2"/>
    <col min="6914" max="6914" width="3.6328125" style="2" customWidth="1"/>
    <col min="6915" max="6915" width="13.36328125" style="2" customWidth="1"/>
    <col min="6916" max="6916" width="45.08984375" style="2" customWidth="1"/>
    <col min="6917" max="6917" width="3.90625" style="2" customWidth="1"/>
    <col min="6918" max="6918" width="7.08984375" style="2" customWidth="1"/>
    <col min="6919" max="6919" width="9.36328125" style="2" customWidth="1"/>
    <col min="6920" max="6920" width="10.54296875" style="2" customWidth="1"/>
    <col min="6921" max="6921" width="15.453125" style="2" customWidth="1"/>
    <col min="6922" max="6922" width="15.54296875" style="2" customWidth="1"/>
    <col min="6923" max="6923" width="14.54296875" style="2" customWidth="1"/>
    <col min="6924" max="6925" width="14" style="2" customWidth="1"/>
    <col min="6926" max="6926" width="14.54296875" style="2" customWidth="1"/>
    <col min="6927" max="6927" width="14.36328125" style="2" customWidth="1"/>
    <col min="6928" max="6928" width="16" style="2" customWidth="1"/>
    <col min="6929" max="7169" width="9" style="2"/>
    <col min="7170" max="7170" width="3.6328125" style="2" customWidth="1"/>
    <col min="7171" max="7171" width="13.36328125" style="2" customWidth="1"/>
    <col min="7172" max="7172" width="45.08984375" style="2" customWidth="1"/>
    <col min="7173" max="7173" width="3.90625" style="2" customWidth="1"/>
    <col min="7174" max="7174" width="7.08984375" style="2" customWidth="1"/>
    <col min="7175" max="7175" width="9.36328125" style="2" customWidth="1"/>
    <col min="7176" max="7176" width="10.54296875" style="2" customWidth="1"/>
    <col min="7177" max="7177" width="15.453125" style="2" customWidth="1"/>
    <col min="7178" max="7178" width="15.54296875" style="2" customWidth="1"/>
    <col min="7179" max="7179" width="14.54296875" style="2" customWidth="1"/>
    <col min="7180" max="7181" width="14" style="2" customWidth="1"/>
    <col min="7182" max="7182" width="14.54296875" style="2" customWidth="1"/>
    <col min="7183" max="7183" width="14.36328125" style="2" customWidth="1"/>
    <col min="7184" max="7184" width="16" style="2" customWidth="1"/>
    <col min="7185" max="7425" width="9" style="2"/>
    <col min="7426" max="7426" width="3.6328125" style="2" customWidth="1"/>
    <col min="7427" max="7427" width="13.36328125" style="2" customWidth="1"/>
    <col min="7428" max="7428" width="45.08984375" style="2" customWidth="1"/>
    <col min="7429" max="7429" width="3.90625" style="2" customWidth="1"/>
    <col min="7430" max="7430" width="7.08984375" style="2" customWidth="1"/>
    <col min="7431" max="7431" width="9.36328125" style="2" customWidth="1"/>
    <col min="7432" max="7432" width="10.54296875" style="2" customWidth="1"/>
    <col min="7433" max="7433" width="15.453125" style="2" customWidth="1"/>
    <col min="7434" max="7434" width="15.54296875" style="2" customWidth="1"/>
    <col min="7435" max="7435" width="14.54296875" style="2" customWidth="1"/>
    <col min="7436" max="7437" width="14" style="2" customWidth="1"/>
    <col min="7438" max="7438" width="14.54296875" style="2" customWidth="1"/>
    <col min="7439" max="7439" width="14.36328125" style="2" customWidth="1"/>
    <col min="7440" max="7440" width="16" style="2" customWidth="1"/>
    <col min="7441" max="7681" width="9" style="2"/>
    <col min="7682" max="7682" width="3.6328125" style="2" customWidth="1"/>
    <col min="7683" max="7683" width="13.36328125" style="2" customWidth="1"/>
    <col min="7684" max="7684" width="45.08984375" style="2" customWidth="1"/>
    <col min="7685" max="7685" width="3.90625" style="2" customWidth="1"/>
    <col min="7686" max="7686" width="7.08984375" style="2" customWidth="1"/>
    <col min="7687" max="7687" width="9.36328125" style="2" customWidth="1"/>
    <col min="7688" max="7688" width="10.54296875" style="2" customWidth="1"/>
    <col min="7689" max="7689" width="15.453125" style="2" customWidth="1"/>
    <col min="7690" max="7690" width="15.54296875" style="2" customWidth="1"/>
    <col min="7691" max="7691" width="14.54296875" style="2" customWidth="1"/>
    <col min="7692" max="7693" width="14" style="2" customWidth="1"/>
    <col min="7694" max="7694" width="14.54296875" style="2" customWidth="1"/>
    <col min="7695" max="7695" width="14.36328125" style="2" customWidth="1"/>
    <col min="7696" max="7696" width="16" style="2" customWidth="1"/>
    <col min="7697" max="7937" width="9" style="2"/>
    <col min="7938" max="7938" width="3.6328125" style="2" customWidth="1"/>
    <col min="7939" max="7939" width="13.36328125" style="2" customWidth="1"/>
    <col min="7940" max="7940" width="45.08984375" style="2" customWidth="1"/>
    <col min="7941" max="7941" width="3.90625" style="2" customWidth="1"/>
    <col min="7942" max="7942" width="7.08984375" style="2" customWidth="1"/>
    <col min="7943" max="7943" width="9.36328125" style="2" customWidth="1"/>
    <col min="7944" max="7944" width="10.54296875" style="2" customWidth="1"/>
    <col min="7945" max="7945" width="15.453125" style="2" customWidth="1"/>
    <col min="7946" max="7946" width="15.54296875" style="2" customWidth="1"/>
    <col min="7947" max="7947" width="14.54296875" style="2" customWidth="1"/>
    <col min="7948" max="7949" width="14" style="2" customWidth="1"/>
    <col min="7950" max="7950" width="14.54296875" style="2" customWidth="1"/>
    <col min="7951" max="7951" width="14.36328125" style="2" customWidth="1"/>
    <col min="7952" max="7952" width="16" style="2" customWidth="1"/>
    <col min="7953" max="8193" width="9" style="2"/>
    <col min="8194" max="8194" width="3.6328125" style="2" customWidth="1"/>
    <col min="8195" max="8195" width="13.36328125" style="2" customWidth="1"/>
    <col min="8196" max="8196" width="45.08984375" style="2" customWidth="1"/>
    <col min="8197" max="8197" width="3.90625" style="2" customWidth="1"/>
    <col min="8198" max="8198" width="7.08984375" style="2" customWidth="1"/>
    <col min="8199" max="8199" width="9.36328125" style="2" customWidth="1"/>
    <col min="8200" max="8200" width="10.54296875" style="2" customWidth="1"/>
    <col min="8201" max="8201" width="15.453125" style="2" customWidth="1"/>
    <col min="8202" max="8202" width="15.54296875" style="2" customWidth="1"/>
    <col min="8203" max="8203" width="14.54296875" style="2" customWidth="1"/>
    <col min="8204" max="8205" width="14" style="2" customWidth="1"/>
    <col min="8206" max="8206" width="14.54296875" style="2" customWidth="1"/>
    <col min="8207" max="8207" width="14.36328125" style="2" customWidth="1"/>
    <col min="8208" max="8208" width="16" style="2" customWidth="1"/>
    <col min="8209" max="8449" width="9" style="2"/>
    <col min="8450" max="8450" width="3.6328125" style="2" customWidth="1"/>
    <col min="8451" max="8451" width="13.36328125" style="2" customWidth="1"/>
    <col min="8452" max="8452" width="45.08984375" style="2" customWidth="1"/>
    <col min="8453" max="8453" width="3.90625" style="2" customWidth="1"/>
    <col min="8454" max="8454" width="7.08984375" style="2" customWidth="1"/>
    <col min="8455" max="8455" width="9.36328125" style="2" customWidth="1"/>
    <col min="8456" max="8456" width="10.54296875" style="2" customWidth="1"/>
    <col min="8457" max="8457" width="15.453125" style="2" customWidth="1"/>
    <col min="8458" max="8458" width="15.54296875" style="2" customWidth="1"/>
    <col min="8459" max="8459" width="14.54296875" style="2" customWidth="1"/>
    <col min="8460" max="8461" width="14" style="2" customWidth="1"/>
    <col min="8462" max="8462" width="14.54296875" style="2" customWidth="1"/>
    <col min="8463" max="8463" width="14.36328125" style="2" customWidth="1"/>
    <col min="8464" max="8464" width="16" style="2" customWidth="1"/>
    <col min="8465" max="8705" width="9" style="2"/>
    <col min="8706" max="8706" width="3.6328125" style="2" customWidth="1"/>
    <col min="8707" max="8707" width="13.36328125" style="2" customWidth="1"/>
    <col min="8708" max="8708" width="45.08984375" style="2" customWidth="1"/>
    <col min="8709" max="8709" width="3.90625" style="2" customWidth="1"/>
    <col min="8710" max="8710" width="7.08984375" style="2" customWidth="1"/>
    <col min="8711" max="8711" width="9.36328125" style="2" customWidth="1"/>
    <col min="8712" max="8712" width="10.54296875" style="2" customWidth="1"/>
    <col min="8713" max="8713" width="15.453125" style="2" customWidth="1"/>
    <col min="8714" max="8714" width="15.54296875" style="2" customWidth="1"/>
    <col min="8715" max="8715" width="14.54296875" style="2" customWidth="1"/>
    <col min="8716" max="8717" width="14" style="2" customWidth="1"/>
    <col min="8718" max="8718" width="14.54296875" style="2" customWidth="1"/>
    <col min="8719" max="8719" width="14.36328125" style="2" customWidth="1"/>
    <col min="8720" max="8720" width="16" style="2" customWidth="1"/>
    <col min="8721" max="8961" width="9" style="2"/>
    <col min="8962" max="8962" width="3.6328125" style="2" customWidth="1"/>
    <col min="8963" max="8963" width="13.36328125" style="2" customWidth="1"/>
    <col min="8964" max="8964" width="45.08984375" style="2" customWidth="1"/>
    <col min="8965" max="8965" width="3.90625" style="2" customWidth="1"/>
    <col min="8966" max="8966" width="7.08984375" style="2" customWidth="1"/>
    <col min="8967" max="8967" width="9.36328125" style="2" customWidth="1"/>
    <col min="8968" max="8968" width="10.54296875" style="2" customWidth="1"/>
    <col min="8969" max="8969" width="15.453125" style="2" customWidth="1"/>
    <col min="8970" max="8970" width="15.54296875" style="2" customWidth="1"/>
    <col min="8971" max="8971" width="14.54296875" style="2" customWidth="1"/>
    <col min="8972" max="8973" width="14" style="2" customWidth="1"/>
    <col min="8974" max="8974" width="14.54296875" style="2" customWidth="1"/>
    <col min="8975" max="8975" width="14.36328125" style="2" customWidth="1"/>
    <col min="8976" max="8976" width="16" style="2" customWidth="1"/>
    <col min="8977" max="9217" width="9" style="2"/>
    <col min="9218" max="9218" width="3.6328125" style="2" customWidth="1"/>
    <col min="9219" max="9219" width="13.36328125" style="2" customWidth="1"/>
    <col min="9220" max="9220" width="45.08984375" style="2" customWidth="1"/>
    <col min="9221" max="9221" width="3.90625" style="2" customWidth="1"/>
    <col min="9222" max="9222" width="7.08984375" style="2" customWidth="1"/>
    <col min="9223" max="9223" width="9.36328125" style="2" customWidth="1"/>
    <col min="9224" max="9224" width="10.54296875" style="2" customWidth="1"/>
    <col min="9225" max="9225" width="15.453125" style="2" customWidth="1"/>
    <col min="9226" max="9226" width="15.54296875" style="2" customWidth="1"/>
    <col min="9227" max="9227" width="14.54296875" style="2" customWidth="1"/>
    <col min="9228" max="9229" width="14" style="2" customWidth="1"/>
    <col min="9230" max="9230" width="14.54296875" style="2" customWidth="1"/>
    <col min="9231" max="9231" width="14.36328125" style="2" customWidth="1"/>
    <col min="9232" max="9232" width="16" style="2" customWidth="1"/>
    <col min="9233" max="9473" width="9" style="2"/>
    <col min="9474" max="9474" width="3.6328125" style="2" customWidth="1"/>
    <col min="9475" max="9475" width="13.36328125" style="2" customWidth="1"/>
    <col min="9476" max="9476" width="45.08984375" style="2" customWidth="1"/>
    <col min="9477" max="9477" width="3.90625" style="2" customWidth="1"/>
    <col min="9478" max="9478" width="7.08984375" style="2" customWidth="1"/>
    <col min="9479" max="9479" width="9.36328125" style="2" customWidth="1"/>
    <col min="9480" max="9480" width="10.54296875" style="2" customWidth="1"/>
    <col min="9481" max="9481" width="15.453125" style="2" customWidth="1"/>
    <col min="9482" max="9482" width="15.54296875" style="2" customWidth="1"/>
    <col min="9483" max="9483" width="14.54296875" style="2" customWidth="1"/>
    <col min="9484" max="9485" width="14" style="2" customWidth="1"/>
    <col min="9486" max="9486" width="14.54296875" style="2" customWidth="1"/>
    <col min="9487" max="9487" width="14.36328125" style="2" customWidth="1"/>
    <col min="9488" max="9488" width="16" style="2" customWidth="1"/>
    <col min="9489" max="9729" width="9" style="2"/>
    <col min="9730" max="9730" width="3.6328125" style="2" customWidth="1"/>
    <col min="9731" max="9731" width="13.36328125" style="2" customWidth="1"/>
    <col min="9732" max="9732" width="45.08984375" style="2" customWidth="1"/>
    <col min="9733" max="9733" width="3.90625" style="2" customWidth="1"/>
    <col min="9734" max="9734" width="7.08984375" style="2" customWidth="1"/>
    <col min="9735" max="9735" width="9.36328125" style="2" customWidth="1"/>
    <col min="9736" max="9736" width="10.54296875" style="2" customWidth="1"/>
    <col min="9737" max="9737" width="15.453125" style="2" customWidth="1"/>
    <col min="9738" max="9738" width="15.54296875" style="2" customWidth="1"/>
    <col min="9739" max="9739" width="14.54296875" style="2" customWidth="1"/>
    <col min="9740" max="9741" width="14" style="2" customWidth="1"/>
    <col min="9742" max="9742" width="14.54296875" style="2" customWidth="1"/>
    <col min="9743" max="9743" width="14.36328125" style="2" customWidth="1"/>
    <col min="9744" max="9744" width="16" style="2" customWidth="1"/>
    <col min="9745" max="9985" width="9" style="2"/>
    <col min="9986" max="9986" width="3.6328125" style="2" customWidth="1"/>
    <col min="9987" max="9987" width="13.36328125" style="2" customWidth="1"/>
    <col min="9988" max="9988" width="45.08984375" style="2" customWidth="1"/>
    <col min="9989" max="9989" width="3.90625" style="2" customWidth="1"/>
    <col min="9990" max="9990" width="7.08984375" style="2" customWidth="1"/>
    <col min="9991" max="9991" width="9.36328125" style="2" customWidth="1"/>
    <col min="9992" max="9992" width="10.54296875" style="2" customWidth="1"/>
    <col min="9993" max="9993" width="15.453125" style="2" customWidth="1"/>
    <col min="9994" max="9994" width="15.54296875" style="2" customWidth="1"/>
    <col min="9995" max="9995" width="14.54296875" style="2" customWidth="1"/>
    <col min="9996" max="9997" width="14" style="2" customWidth="1"/>
    <col min="9998" max="9998" width="14.54296875" style="2" customWidth="1"/>
    <col min="9999" max="9999" width="14.36328125" style="2" customWidth="1"/>
    <col min="10000" max="10000" width="16" style="2" customWidth="1"/>
    <col min="10001" max="10241" width="9" style="2"/>
    <col min="10242" max="10242" width="3.6328125" style="2" customWidth="1"/>
    <col min="10243" max="10243" width="13.36328125" style="2" customWidth="1"/>
    <col min="10244" max="10244" width="45.08984375" style="2" customWidth="1"/>
    <col min="10245" max="10245" width="3.90625" style="2" customWidth="1"/>
    <col min="10246" max="10246" width="7.08984375" style="2" customWidth="1"/>
    <col min="10247" max="10247" width="9.36328125" style="2" customWidth="1"/>
    <col min="10248" max="10248" width="10.54296875" style="2" customWidth="1"/>
    <col min="10249" max="10249" width="15.453125" style="2" customWidth="1"/>
    <col min="10250" max="10250" width="15.54296875" style="2" customWidth="1"/>
    <col min="10251" max="10251" width="14.54296875" style="2" customWidth="1"/>
    <col min="10252" max="10253" width="14" style="2" customWidth="1"/>
    <col min="10254" max="10254" width="14.54296875" style="2" customWidth="1"/>
    <col min="10255" max="10255" width="14.36328125" style="2" customWidth="1"/>
    <col min="10256" max="10256" width="16" style="2" customWidth="1"/>
    <col min="10257" max="10497" width="9" style="2"/>
    <col min="10498" max="10498" width="3.6328125" style="2" customWidth="1"/>
    <col min="10499" max="10499" width="13.36328125" style="2" customWidth="1"/>
    <col min="10500" max="10500" width="45.08984375" style="2" customWidth="1"/>
    <col min="10501" max="10501" width="3.90625" style="2" customWidth="1"/>
    <col min="10502" max="10502" width="7.08984375" style="2" customWidth="1"/>
    <col min="10503" max="10503" width="9.36328125" style="2" customWidth="1"/>
    <col min="10504" max="10504" width="10.54296875" style="2" customWidth="1"/>
    <col min="10505" max="10505" width="15.453125" style="2" customWidth="1"/>
    <col min="10506" max="10506" width="15.54296875" style="2" customWidth="1"/>
    <col min="10507" max="10507" width="14.54296875" style="2" customWidth="1"/>
    <col min="10508" max="10509" width="14" style="2" customWidth="1"/>
    <col min="10510" max="10510" width="14.54296875" style="2" customWidth="1"/>
    <col min="10511" max="10511" width="14.36328125" style="2" customWidth="1"/>
    <col min="10512" max="10512" width="16" style="2" customWidth="1"/>
    <col min="10513" max="10753" width="9" style="2"/>
    <col min="10754" max="10754" width="3.6328125" style="2" customWidth="1"/>
    <col min="10755" max="10755" width="13.36328125" style="2" customWidth="1"/>
    <col min="10756" max="10756" width="45.08984375" style="2" customWidth="1"/>
    <col min="10757" max="10757" width="3.90625" style="2" customWidth="1"/>
    <col min="10758" max="10758" width="7.08984375" style="2" customWidth="1"/>
    <col min="10759" max="10759" width="9.36328125" style="2" customWidth="1"/>
    <col min="10760" max="10760" width="10.54296875" style="2" customWidth="1"/>
    <col min="10761" max="10761" width="15.453125" style="2" customWidth="1"/>
    <col min="10762" max="10762" width="15.54296875" style="2" customWidth="1"/>
    <col min="10763" max="10763" width="14.54296875" style="2" customWidth="1"/>
    <col min="10764" max="10765" width="14" style="2" customWidth="1"/>
    <col min="10766" max="10766" width="14.54296875" style="2" customWidth="1"/>
    <col min="10767" max="10767" width="14.36328125" style="2" customWidth="1"/>
    <col min="10768" max="10768" width="16" style="2" customWidth="1"/>
    <col min="10769" max="11009" width="9" style="2"/>
    <col min="11010" max="11010" width="3.6328125" style="2" customWidth="1"/>
    <col min="11011" max="11011" width="13.36328125" style="2" customWidth="1"/>
    <col min="11012" max="11012" width="45.08984375" style="2" customWidth="1"/>
    <col min="11013" max="11013" width="3.90625" style="2" customWidth="1"/>
    <col min="11014" max="11014" width="7.08984375" style="2" customWidth="1"/>
    <col min="11015" max="11015" width="9.36328125" style="2" customWidth="1"/>
    <col min="11016" max="11016" width="10.54296875" style="2" customWidth="1"/>
    <col min="11017" max="11017" width="15.453125" style="2" customWidth="1"/>
    <col min="11018" max="11018" width="15.54296875" style="2" customWidth="1"/>
    <col min="11019" max="11019" width="14.54296875" style="2" customWidth="1"/>
    <col min="11020" max="11021" width="14" style="2" customWidth="1"/>
    <col min="11022" max="11022" width="14.54296875" style="2" customWidth="1"/>
    <col min="11023" max="11023" width="14.36328125" style="2" customWidth="1"/>
    <col min="11024" max="11024" width="16" style="2" customWidth="1"/>
    <col min="11025" max="11265" width="9" style="2"/>
    <col min="11266" max="11266" width="3.6328125" style="2" customWidth="1"/>
    <col min="11267" max="11267" width="13.36328125" style="2" customWidth="1"/>
    <col min="11268" max="11268" width="45.08984375" style="2" customWidth="1"/>
    <col min="11269" max="11269" width="3.90625" style="2" customWidth="1"/>
    <col min="11270" max="11270" width="7.08984375" style="2" customWidth="1"/>
    <col min="11271" max="11271" width="9.36328125" style="2" customWidth="1"/>
    <col min="11272" max="11272" width="10.54296875" style="2" customWidth="1"/>
    <col min="11273" max="11273" width="15.453125" style="2" customWidth="1"/>
    <col min="11274" max="11274" width="15.54296875" style="2" customWidth="1"/>
    <col min="11275" max="11275" width="14.54296875" style="2" customWidth="1"/>
    <col min="11276" max="11277" width="14" style="2" customWidth="1"/>
    <col min="11278" max="11278" width="14.54296875" style="2" customWidth="1"/>
    <col min="11279" max="11279" width="14.36328125" style="2" customWidth="1"/>
    <col min="11280" max="11280" width="16" style="2" customWidth="1"/>
    <col min="11281" max="11521" width="9" style="2"/>
    <col min="11522" max="11522" width="3.6328125" style="2" customWidth="1"/>
    <col min="11523" max="11523" width="13.36328125" style="2" customWidth="1"/>
    <col min="11524" max="11524" width="45.08984375" style="2" customWidth="1"/>
    <col min="11525" max="11525" width="3.90625" style="2" customWidth="1"/>
    <col min="11526" max="11526" width="7.08984375" style="2" customWidth="1"/>
    <col min="11527" max="11527" width="9.36328125" style="2" customWidth="1"/>
    <col min="11528" max="11528" width="10.54296875" style="2" customWidth="1"/>
    <col min="11529" max="11529" width="15.453125" style="2" customWidth="1"/>
    <col min="11530" max="11530" width="15.54296875" style="2" customWidth="1"/>
    <col min="11531" max="11531" width="14.54296875" style="2" customWidth="1"/>
    <col min="11532" max="11533" width="14" style="2" customWidth="1"/>
    <col min="11534" max="11534" width="14.54296875" style="2" customWidth="1"/>
    <col min="11535" max="11535" width="14.36328125" style="2" customWidth="1"/>
    <col min="11536" max="11536" width="16" style="2" customWidth="1"/>
    <col min="11537" max="11777" width="9" style="2"/>
    <col min="11778" max="11778" width="3.6328125" style="2" customWidth="1"/>
    <col min="11779" max="11779" width="13.36328125" style="2" customWidth="1"/>
    <col min="11780" max="11780" width="45.08984375" style="2" customWidth="1"/>
    <col min="11781" max="11781" width="3.90625" style="2" customWidth="1"/>
    <col min="11782" max="11782" width="7.08984375" style="2" customWidth="1"/>
    <col min="11783" max="11783" width="9.36328125" style="2" customWidth="1"/>
    <col min="11784" max="11784" width="10.54296875" style="2" customWidth="1"/>
    <col min="11785" max="11785" width="15.453125" style="2" customWidth="1"/>
    <col min="11786" max="11786" width="15.54296875" style="2" customWidth="1"/>
    <col min="11787" max="11787" width="14.54296875" style="2" customWidth="1"/>
    <col min="11788" max="11789" width="14" style="2" customWidth="1"/>
    <col min="11790" max="11790" width="14.54296875" style="2" customWidth="1"/>
    <col min="11791" max="11791" width="14.36328125" style="2" customWidth="1"/>
    <col min="11792" max="11792" width="16" style="2" customWidth="1"/>
    <col min="11793" max="12033" width="9" style="2"/>
    <col min="12034" max="12034" width="3.6328125" style="2" customWidth="1"/>
    <col min="12035" max="12035" width="13.36328125" style="2" customWidth="1"/>
    <col min="12036" max="12036" width="45.08984375" style="2" customWidth="1"/>
    <col min="12037" max="12037" width="3.90625" style="2" customWidth="1"/>
    <col min="12038" max="12038" width="7.08984375" style="2" customWidth="1"/>
    <col min="12039" max="12039" width="9.36328125" style="2" customWidth="1"/>
    <col min="12040" max="12040" width="10.54296875" style="2" customWidth="1"/>
    <col min="12041" max="12041" width="15.453125" style="2" customWidth="1"/>
    <col min="12042" max="12042" width="15.54296875" style="2" customWidth="1"/>
    <col min="12043" max="12043" width="14.54296875" style="2" customWidth="1"/>
    <col min="12044" max="12045" width="14" style="2" customWidth="1"/>
    <col min="12046" max="12046" width="14.54296875" style="2" customWidth="1"/>
    <col min="12047" max="12047" width="14.36328125" style="2" customWidth="1"/>
    <col min="12048" max="12048" width="16" style="2" customWidth="1"/>
    <col min="12049" max="12289" width="9" style="2"/>
    <col min="12290" max="12290" width="3.6328125" style="2" customWidth="1"/>
    <col min="12291" max="12291" width="13.36328125" style="2" customWidth="1"/>
    <col min="12292" max="12292" width="45.08984375" style="2" customWidth="1"/>
    <col min="12293" max="12293" width="3.90625" style="2" customWidth="1"/>
    <col min="12294" max="12294" width="7.08984375" style="2" customWidth="1"/>
    <col min="12295" max="12295" width="9.36328125" style="2" customWidth="1"/>
    <col min="12296" max="12296" width="10.54296875" style="2" customWidth="1"/>
    <col min="12297" max="12297" width="15.453125" style="2" customWidth="1"/>
    <col min="12298" max="12298" width="15.54296875" style="2" customWidth="1"/>
    <col min="12299" max="12299" width="14.54296875" style="2" customWidth="1"/>
    <col min="12300" max="12301" width="14" style="2" customWidth="1"/>
    <col min="12302" max="12302" width="14.54296875" style="2" customWidth="1"/>
    <col min="12303" max="12303" width="14.36328125" style="2" customWidth="1"/>
    <col min="12304" max="12304" width="16" style="2" customWidth="1"/>
    <col min="12305" max="12545" width="9" style="2"/>
    <col min="12546" max="12546" width="3.6328125" style="2" customWidth="1"/>
    <col min="12547" max="12547" width="13.36328125" style="2" customWidth="1"/>
    <col min="12548" max="12548" width="45.08984375" style="2" customWidth="1"/>
    <col min="12549" max="12549" width="3.90625" style="2" customWidth="1"/>
    <col min="12550" max="12550" width="7.08984375" style="2" customWidth="1"/>
    <col min="12551" max="12551" width="9.36328125" style="2" customWidth="1"/>
    <col min="12552" max="12552" width="10.54296875" style="2" customWidth="1"/>
    <col min="12553" max="12553" width="15.453125" style="2" customWidth="1"/>
    <col min="12554" max="12554" width="15.54296875" style="2" customWidth="1"/>
    <col min="12555" max="12555" width="14.54296875" style="2" customWidth="1"/>
    <col min="12556" max="12557" width="14" style="2" customWidth="1"/>
    <col min="12558" max="12558" width="14.54296875" style="2" customWidth="1"/>
    <col min="12559" max="12559" width="14.36328125" style="2" customWidth="1"/>
    <col min="12560" max="12560" width="16" style="2" customWidth="1"/>
    <col min="12561" max="12801" width="9" style="2"/>
    <col min="12802" max="12802" width="3.6328125" style="2" customWidth="1"/>
    <col min="12803" max="12803" width="13.36328125" style="2" customWidth="1"/>
    <col min="12804" max="12804" width="45.08984375" style="2" customWidth="1"/>
    <col min="12805" max="12805" width="3.90625" style="2" customWidth="1"/>
    <col min="12806" max="12806" width="7.08984375" style="2" customWidth="1"/>
    <col min="12807" max="12807" width="9.36328125" style="2" customWidth="1"/>
    <col min="12808" max="12808" width="10.54296875" style="2" customWidth="1"/>
    <col min="12809" max="12809" width="15.453125" style="2" customWidth="1"/>
    <col min="12810" max="12810" width="15.54296875" style="2" customWidth="1"/>
    <col min="12811" max="12811" width="14.54296875" style="2" customWidth="1"/>
    <col min="12812" max="12813" width="14" style="2" customWidth="1"/>
    <col min="12814" max="12814" width="14.54296875" style="2" customWidth="1"/>
    <col min="12815" max="12815" width="14.36328125" style="2" customWidth="1"/>
    <col min="12816" max="12816" width="16" style="2" customWidth="1"/>
    <col min="12817" max="13057" width="9" style="2"/>
    <col min="13058" max="13058" width="3.6328125" style="2" customWidth="1"/>
    <col min="13059" max="13059" width="13.36328125" style="2" customWidth="1"/>
    <col min="13060" max="13060" width="45.08984375" style="2" customWidth="1"/>
    <col min="13061" max="13061" width="3.90625" style="2" customWidth="1"/>
    <col min="13062" max="13062" width="7.08984375" style="2" customWidth="1"/>
    <col min="13063" max="13063" width="9.36328125" style="2" customWidth="1"/>
    <col min="13064" max="13064" width="10.54296875" style="2" customWidth="1"/>
    <col min="13065" max="13065" width="15.453125" style="2" customWidth="1"/>
    <col min="13066" max="13066" width="15.54296875" style="2" customWidth="1"/>
    <col min="13067" max="13067" width="14.54296875" style="2" customWidth="1"/>
    <col min="13068" max="13069" width="14" style="2" customWidth="1"/>
    <col min="13070" max="13070" width="14.54296875" style="2" customWidth="1"/>
    <col min="13071" max="13071" width="14.36328125" style="2" customWidth="1"/>
    <col min="13072" max="13072" width="16" style="2" customWidth="1"/>
    <col min="13073" max="13313" width="9" style="2"/>
    <col min="13314" max="13314" width="3.6328125" style="2" customWidth="1"/>
    <col min="13315" max="13315" width="13.36328125" style="2" customWidth="1"/>
    <col min="13316" max="13316" width="45.08984375" style="2" customWidth="1"/>
    <col min="13317" max="13317" width="3.90625" style="2" customWidth="1"/>
    <col min="13318" max="13318" width="7.08984375" style="2" customWidth="1"/>
    <col min="13319" max="13319" width="9.36328125" style="2" customWidth="1"/>
    <col min="13320" max="13320" width="10.54296875" style="2" customWidth="1"/>
    <col min="13321" max="13321" width="15.453125" style="2" customWidth="1"/>
    <col min="13322" max="13322" width="15.54296875" style="2" customWidth="1"/>
    <col min="13323" max="13323" width="14.54296875" style="2" customWidth="1"/>
    <col min="13324" max="13325" width="14" style="2" customWidth="1"/>
    <col min="13326" max="13326" width="14.54296875" style="2" customWidth="1"/>
    <col min="13327" max="13327" width="14.36328125" style="2" customWidth="1"/>
    <col min="13328" max="13328" width="16" style="2" customWidth="1"/>
    <col min="13329" max="13569" width="9" style="2"/>
    <col min="13570" max="13570" width="3.6328125" style="2" customWidth="1"/>
    <col min="13571" max="13571" width="13.36328125" style="2" customWidth="1"/>
    <col min="13572" max="13572" width="45.08984375" style="2" customWidth="1"/>
    <col min="13573" max="13573" width="3.90625" style="2" customWidth="1"/>
    <col min="13574" max="13574" width="7.08984375" style="2" customWidth="1"/>
    <col min="13575" max="13575" width="9.36328125" style="2" customWidth="1"/>
    <col min="13576" max="13576" width="10.54296875" style="2" customWidth="1"/>
    <col min="13577" max="13577" width="15.453125" style="2" customWidth="1"/>
    <col min="13578" max="13578" width="15.54296875" style="2" customWidth="1"/>
    <col min="13579" max="13579" width="14.54296875" style="2" customWidth="1"/>
    <col min="13580" max="13581" width="14" style="2" customWidth="1"/>
    <col min="13582" max="13582" width="14.54296875" style="2" customWidth="1"/>
    <col min="13583" max="13583" width="14.36328125" style="2" customWidth="1"/>
    <col min="13584" max="13584" width="16" style="2" customWidth="1"/>
    <col min="13585" max="13825" width="9" style="2"/>
    <col min="13826" max="13826" width="3.6328125" style="2" customWidth="1"/>
    <col min="13827" max="13827" width="13.36328125" style="2" customWidth="1"/>
    <col min="13828" max="13828" width="45.08984375" style="2" customWidth="1"/>
    <col min="13829" max="13829" width="3.90625" style="2" customWidth="1"/>
    <col min="13830" max="13830" width="7.08984375" style="2" customWidth="1"/>
    <col min="13831" max="13831" width="9.36328125" style="2" customWidth="1"/>
    <col min="13832" max="13832" width="10.54296875" style="2" customWidth="1"/>
    <col min="13833" max="13833" width="15.453125" style="2" customWidth="1"/>
    <col min="13834" max="13834" width="15.54296875" style="2" customWidth="1"/>
    <col min="13835" max="13835" width="14.54296875" style="2" customWidth="1"/>
    <col min="13836" max="13837" width="14" style="2" customWidth="1"/>
    <col min="13838" max="13838" width="14.54296875" style="2" customWidth="1"/>
    <col min="13839" max="13839" width="14.36328125" style="2" customWidth="1"/>
    <col min="13840" max="13840" width="16" style="2" customWidth="1"/>
    <col min="13841" max="14081" width="9" style="2"/>
    <col min="14082" max="14082" width="3.6328125" style="2" customWidth="1"/>
    <col min="14083" max="14083" width="13.36328125" style="2" customWidth="1"/>
    <col min="14084" max="14084" width="45.08984375" style="2" customWidth="1"/>
    <col min="14085" max="14085" width="3.90625" style="2" customWidth="1"/>
    <col min="14086" max="14086" width="7.08984375" style="2" customWidth="1"/>
    <col min="14087" max="14087" width="9.36328125" style="2" customWidth="1"/>
    <col min="14088" max="14088" width="10.54296875" style="2" customWidth="1"/>
    <col min="14089" max="14089" width="15.453125" style="2" customWidth="1"/>
    <col min="14090" max="14090" width="15.54296875" style="2" customWidth="1"/>
    <col min="14091" max="14091" width="14.54296875" style="2" customWidth="1"/>
    <col min="14092" max="14093" width="14" style="2" customWidth="1"/>
    <col min="14094" max="14094" width="14.54296875" style="2" customWidth="1"/>
    <col min="14095" max="14095" width="14.36328125" style="2" customWidth="1"/>
    <col min="14096" max="14096" width="16" style="2" customWidth="1"/>
    <col min="14097" max="14337" width="9" style="2"/>
    <col min="14338" max="14338" width="3.6328125" style="2" customWidth="1"/>
    <col min="14339" max="14339" width="13.36328125" style="2" customWidth="1"/>
    <col min="14340" max="14340" width="45.08984375" style="2" customWidth="1"/>
    <col min="14341" max="14341" width="3.90625" style="2" customWidth="1"/>
    <col min="14342" max="14342" width="7.08984375" style="2" customWidth="1"/>
    <col min="14343" max="14343" width="9.36328125" style="2" customWidth="1"/>
    <col min="14344" max="14344" width="10.54296875" style="2" customWidth="1"/>
    <col min="14345" max="14345" width="15.453125" style="2" customWidth="1"/>
    <col min="14346" max="14346" width="15.54296875" style="2" customWidth="1"/>
    <col min="14347" max="14347" width="14.54296875" style="2" customWidth="1"/>
    <col min="14348" max="14349" width="14" style="2" customWidth="1"/>
    <col min="14350" max="14350" width="14.54296875" style="2" customWidth="1"/>
    <col min="14351" max="14351" width="14.36328125" style="2" customWidth="1"/>
    <col min="14352" max="14352" width="16" style="2" customWidth="1"/>
    <col min="14353" max="14593" width="9" style="2"/>
    <col min="14594" max="14594" width="3.6328125" style="2" customWidth="1"/>
    <col min="14595" max="14595" width="13.36328125" style="2" customWidth="1"/>
    <col min="14596" max="14596" width="45.08984375" style="2" customWidth="1"/>
    <col min="14597" max="14597" width="3.90625" style="2" customWidth="1"/>
    <col min="14598" max="14598" width="7.08984375" style="2" customWidth="1"/>
    <col min="14599" max="14599" width="9.36328125" style="2" customWidth="1"/>
    <col min="14600" max="14600" width="10.54296875" style="2" customWidth="1"/>
    <col min="14601" max="14601" width="15.453125" style="2" customWidth="1"/>
    <col min="14602" max="14602" width="15.54296875" style="2" customWidth="1"/>
    <col min="14603" max="14603" width="14.54296875" style="2" customWidth="1"/>
    <col min="14604" max="14605" width="14" style="2" customWidth="1"/>
    <col min="14606" max="14606" width="14.54296875" style="2" customWidth="1"/>
    <col min="14607" max="14607" width="14.36328125" style="2" customWidth="1"/>
    <col min="14608" max="14608" width="16" style="2" customWidth="1"/>
    <col min="14609" max="14849" width="9" style="2"/>
    <col min="14850" max="14850" width="3.6328125" style="2" customWidth="1"/>
    <col min="14851" max="14851" width="13.36328125" style="2" customWidth="1"/>
    <col min="14852" max="14852" width="45.08984375" style="2" customWidth="1"/>
    <col min="14853" max="14853" width="3.90625" style="2" customWidth="1"/>
    <col min="14854" max="14854" width="7.08984375" style="2" customWidth="1"/>
    <col min="14855" max="14855" width="9.36328125" style="2" customWidth="1"/>
    <col min="14856" max="14856" width="10.54296875" style="2" customWidth="1"/>
    <col min="14857" max="14857" width="15.453125" style="2" customWidth="1"/>
    <col min="14858" max="14858" width="15.54296875" style="2" customWidth="1"/>
    <col min="14859" max="14859" width="14.54296875" style="2" customWidth="1"/>
    <col min="14860" max="14861" width="14" style="2" customWidth="1"/>
    <col min="14862" max="14862" width="14.54296875" style="2" customWidth="1"/>
    <col min="14863" max="14863" width="14.36328125" style="2" customWidth="1"/>
    <col min="14864" max="14864" width="16" style="2" customWidth="1"/>
    <col min="14865" max="15105" width="9" style="2"/>
    <col min="15106" max="15106" width="3.6328125" style="2" customWidth="1"/>
    <col min="15107" max="15107" width="13.36328125" style="2" customWidth="1"/>
    <col min="15108" max="15108" width="45.08984375" style="2" customWidth="1"/>
    <col min="15109" max="15109" width="3.90625" style="2" customWidth="1"/>
    <col min="15110" max="15110" width="7.08984375" style="2" customWidth="1"/>
    <col min="15111" max="15111" width="9.36328125" style="2" customWidth="1"/>
    <col min="15112" max="15112" width="10.54296875" style="2" customWidth="1"/>
    <col min="15113" max="15113" width="15.453125" style="2" customWidth="1"/>
    <col min="15114" max="15114" width="15.54296875" style="2" customWidth="1"/>
    <col min="15115" max="15115" width="14.54296875" style="2" customWidth="1"/>
    <col min="15116" max="15117" width="14" style="2" customWidth="1"/>
    <col min="15118" max="15118" width="14.54296875" style="2" customWidth="1"/>
    <col min="15119" max="15119" width="14.36328125" style="2" customWidth="1"/>
    <col min="15120" max="15120" width="16" style="2" customWidth="1"/>
    <col min="15121" max="15361" width="9" style="2"/>
    <col min="15362" max="15362" width="3.6328125" style="2" customWidth="1"/>
    <col min="15363" max="15363" width="13.36328125" style="2" customWidth="1"/>
    <col min="15364" max="15364" width="45.08984375" style="2" customWidth="1"/>
    <col min="15365" max="15365" width="3.90625" style="2" customWidth="1"/>
    <col min="15366" max="15366" width="7.08984375" style="2" customWidth="1"/>
    <col min="15367" max="15367" width="9.36328125" style="2" customWidth="1"/>
    <col min="15368" max="15368" width="10.54296875" style="2" customWidth="1"/>
    <col min="15369" max="15369" width="15.453125" style="2" customWidth="1"/>
    <col min="15370" max="15370" width="15.54296875" style="2" customWidth="1"/>
    <col min="15371" max="15371" width="14.54296875" style="2" customWidth="1"/>
    <col min="15372" max="15373" width="14" style="2" customWidth="1"/>
    <col min="15374" max="15374" width="14.54296875" style="2" customWidth="1"/>
    <col min="15375" max="15375" width="14.36328125" style="2" customWidth="1"/>
    <col min="15376" max="15376" width="16" style="2" customWidth="1"/>
    <col min="15377" max="15617" width="9" style="2"/>
    <col min="15618" max="15618" width="3.6328125" style="2" customWidth="1"/>
    <col min="15619" max="15619" width="13.36328125" style="2" customWidth="1"/>
    <col min="15620" max="15620" width="45.08984375" style="2" customWidth="1"/>
    <col min="15621" max="15621" width="3.90625" style="2" customWidth="1"/>
    <col min="15622" max="15622" width="7.08984375" style="2" customWidth="1"/>
    <col min="15623" max="15623" width="9.36328125" style="2" customWidth="1"/>
    <col min="15624" max="15624" width="10.54296875" style="2" customWidth="1"/>
    <col min="15625" max="15625" width="15.453125" style="2" customWidth="1"/>
    <col min="15626" max="15626" width="15.54296875" style="2" customWidth="1"/>
    <col min="15627" max="15627" width="14.54296875" style="2" customWidth="1"/>
    <col min="15628" max="15629" width="14" style="2" customWidth="1"/>
    <col min="15630" max="15630" width="14.54296875" style="2" customWidth="1"/>
    <col min="15631" max="15631" width="14.36328125" style="2" customWidth="1"/>
    <col min="15632" max="15632" width="16" style="2" customWidth="1"/>
    <col min="15633" max="15873" width="9" style="2"/>
    <col min="15874" max="15874" width="3.6328125" style="2" customWidth="1"/>
    <col min="15875" max="15875" width="13.36328125" style="2" customWidth="1"/>
    <col min="15876" max="15876" width="45.08984375" style="2" customWidth="1"/>
    <col min="15877" max="15877" width="3.90625" style="2" customWidth="1"/>
    <col min="15878" max="15878" width="7.08984375" style="2" customWidth="1"/>
    <col min="15879" max="15879" width="9.36328125" style="2" customWidth="1"/>
    <col min="15880" max="15880" width="10.54296875" style="2" customWidth="1"/>
    <col min="15881" max="15881" width="15.453125" style="2" customWidth="1"/>
    <col min="15882" max="15882" width="15.54296875" style="2" customWidth="1"/>
    <col min="15883" max="15883" width="14.54296875" style="2" customWidth="1"/>
    <col min="15884" max="15885" width="14" style="2" customWidth="1"/>
    <col min="15886" max="15886" width="14.54296875" style="2" customWidth="1"/>
    <col min="15887" max="15887" width="14.36328125" style="2" customWidth="1"/>
    <col min="15888" max="15888" width="16" style="2" customWidth="1"/>
    <col min="15889" max="16129" width="9" style="2"/>
    <col min="16130" max="16130" width="3.6328125" style="2" customWidth="1"/>
    <col min="16131" max="16131" width="13.36328125" style="2" customWidth="1"/>
    <col min="16132" max="16132" width="45.08984375" style="2" customWidth="1"/>
    <col min="16133" max="16133" width="3.90625" style="2" customWidth="1"/>
    <col min="16134" max="16134" width="7.08984375" style="2" customWidth="1"/>
    <col min="16135" max="16135" width="9.36328125" style="2" customWidth="1"/>
    <col min="16136" max="16136" width="10.54296875" style="2" customWidth="1"/>
    <col min="16137" max="16137" width="15.453125" style="2" customWidth="1"/>
    <col min="16138" max="16138" width="15.54296875" style="2" customWidth="1"/>
    <col min="16139" max="16139" width="14.54296875" style="2" customWidth="1"/>
    <col min="16140" max="16141" width="14" style="2" customWidth="1"/>
    <col min="16142" max="16142" width="14.54296875" style="2" customWidth="1"/>
    <col min="16143" max="16143" width="14.36328125" style="2" customWidth="1"/>
    <col min="16144" max="16144" width="16" style="2" customWidth="1"/>
    <col min="16145" max="16384" width="9" style="2"/>
  </cols>
  <sheetData>
    <row r="1" spans="1:30" ht="18" x14ac:dyDescent="0.35">
      <c r="A1" s="267" t="s">
        <v>0</v>
      </c>
      <c r="B1" s="267"/>
      <c r="C1" s="268"/>
      <c r="D1" s="267"/>
      <c r="E1" s="267"/>
      <c r="F1" s="267"/>
      <c r="G1" s="267"/>
      <c r="H1" s="267"/>
      <c r="I1" s="267"/>
      <c r="J1" s="267"/>
      <c r="K1" s="267"/>
      <c r="L1" s="267"/>
      <c r="M1" s="267"/>
      <c r="N1" s="267"/>
      <c r="O1" s="267"/>
      <c r="P1" s="267"/>
      <c r="R1" s="1"/>
      <c r="S1" s="1"/>
    </row>
    <row r="2" spans="1:30" x14ac:dyDescent="0.25">
      <c r="A2" s="3" t="s">
        <v>1</v>
      </c>
      <c r="B2" s="4"/>
      <c r="C2" s="2"/>
      <c r="D2" s="4"/>
      <c r="E2" s="4"/>
      <c r="F2" s="4"/>
      <c r="G2" s="54"/>
      <c r="H2" s="4"/>
      <c r="I2" s="4"/>
      <c r="J2" s="4"/>
      <c r="K2" s="4"/>
      <c r="L2" s="4"/>
      <c r="M2" s="4"/>
      <c r="N2" s="4"/>
      <c r="O2" s="4"/>
      <c r="P2" s="4"/>
      <c r="R2" s="5"/>
      <c r="S2" s="5"/>
    </row>
    <row r="3" spans="1:30" x14ac:dyDescent="0.25">
      <c r="A3" s="3" t="s">
        <v>242</v>
      </c>
      <c r="B3" s="4"/>
      <c r="C3" s="2"/>
      <c r="D3" s="4"/>
      <c r="E3" s="4"/>
      <c r="F3" s="4"/>
      <c r="G3" s="54"/>
      <c r="H3" s="4"/>
      <c r="I3" s="4"/>
      <c r="J3" s="269"/>
      <c r="K3" s="270"/>
      <c r="L3" s="6"/>
      <c r="M3" s="4"/>
      <c r="N3" s="4"/>
      <c r="O3" s="4"/>
      <c r="P3" s="4"/>
      <c r="R3" s="5"/>
      <c r="S3" s="5"/>
    </row>
    <row r="4" spans="1:30" x14ac:dyDescent="0.25">
      <c r="A4" s="3" t="s">
        <v>2793</v>
      </c>
      <c r="B4" s="4"/>
      <c r="C4" s="2"/>
      <c r="D4" s="4"/>
      <c r="E4" s="4"/>
      <c r="F4" s="4"/>
      <c r="G4" s="54"/>
      <c r="H4" s="4"/>
      <c r="I4" s="4"/>
      <c r="J4" s="269"/>
      <c r="K4" s="270"/>
      <c r="L4" s="6"/>
      <c r="M4" s="4"/>
      <c r="N4" s="4"/>
      <c r="O4" s="4"/>
      <c r="P4" s="4"/>
      <c r="R4" s="5"/>
      <c r="S4" s="5"/>
    </row>
    <row r="5" spans="1:30" x14ac:dyDescent="0.35">
      <c r="A5" s="7"/>
      <c r="B5" s="8"/>
      <c r="C5" s="2"/>
      <c r="D5" s="9"/>
      <c r="E5" s="10"/>
      <c r="F5" s="10"/>
      <c r="G5" s="55"/>
      <c r="H5" s="11"/>
      <c r="I5" s="11"/>
      <c r="J5" s="271"/>
      <c r="K5" s="272"/>
      <c r="L5" s="11"/>
      <c r="M5" s="11"/>
      <c r="N5" s="11"/>
      <c r="O5" s="11"/>
      <c r="P5" s="11"/>
      <c r="R5" s="12"/>
      <c r="S5" s="12"/>
    </row>
    <row r="6" spans="1:30" x14ac:dyDescent="0.25">
      <c r="A6" s="13" t="s">
        <v>4</v>
      </c>
      <c r="B6" s="4"/>
      <c r="C6" s="2"/>
      <c r="D6" s="14"/>
      <c r="E6" s="15"/>
      <c r="F6" s="15"/>
      <c r="G6" s="52"/>
      <c r="H6" s="16"/>
      <c r="I6" s="16"/>
      <c r="J6" s="273"/>
      <c r="K6" s="274"/>
      <c r="L6" s="16"/>
      <c r="M6" s="16"/>
      <c r="N6" s="16"/>
      <c r="O6" s="16"/>
      <c r="P6" s="16"/>
      <c r="R6" s="17"/>
      <c r="S6" s="17"/>
    </row>
    <row r="7" spans="1:30" x14ac:dyDescent="0.25">
      <c r="A7" s="13" t="s">
        <v>5</v>
      </c>
      <c r="B7" s="4"/>
      <c r="C7" s="2"/>
      <c r="D7" s="14"/>
      <c r="E7" s="15"/>
      <c r="F7" s="15"/>
      <c r="G7" s="52"/>
      <c r="H7" s="16"/>
      <c r="I7" s="16"/>
      <c r="J7" s="273"/>
      <c r="K7" s="274"/>
      <c r="L7" s="16"/>
      <c r="M7" s="16"/>
      <c r="N7" s="13" t="s">
        <v>6</v>
      </c>
      <c r="O7" s="16"/>
      <c r="P7" s="16"/>
      <c r="R7" s="17"/>
      <c r="S7" s="17"/>
    </row>
    <row r="8" spans="1:30" s="58" customFormat="1" ht="13" x14ac:dyDescent="0.3">
      <c r="A8" s="56" t="s">
        <v>7</v>
      </c>
      <c r="B8" s="57"/>
      <c r="D8" s="59"/>
      <c r="E8" s="60"/>
      <c r="F8" s="61"/>
      <c r="G8" s="62"/>
      <c r="H8" s="275" t="s">
        <v>3238</v>
      </c>
      <c r="I8" s="276"/>
      <c r="J8" s="276"/>
      <c r="K8" s="276"/>
      <c r="L8" s="276"/>
      <c r="M8" s="276"/>
      <c r="N8" s="276"/>
      <c r="O8" s="276"/>
      <c r="P8" s="276"/>
      <c r="Q8" s="276"/>
      <c r="R8" s="277"/>
      <c r="S8" s="62"/>
      <c r="T8" s="63"/>
      <c r="U8" s="63"/>
      <c r="V8" s="63"/>
      <c r="W8" s="63"/>
      <c r="X8" s="63"/>
      <c r="Y8" s="264" t="s">
        <v>3239</v>
      </c>
      <c r="Z8" s="265"/>
      <c r="AA8" s="265"/>
      <c r="AB8" s="266"/>
      <c r="AC8" s="64"/>
    </row>
    <row r="9" spans="1:30" s="58" customFormat="1" ht="13" x14ac:dyDescent="0.3">
      <c r="F9" s="65" t="s">
        <v>3240</v>
      </c>
      <c r="G9" s="65" t="s">
        <v>3241</v>
      </c>
      <c r="H9" s="65" t="s">
        <v>3242</v>
      </c>
      <c r="I9" s="65"/>
      <c r="J9" s="65"/>
      <c r="K9" s="65"/>
      <c r="L9" s="65"/>
      <c r="M9" s="65"/>
      <c r="N9" s="65"/>
      <c r="O9" s="65"/>
      <c r="P9" s="65"/>
      <c r="Q9" s="65"/>
      <c r="R9" s="65" t="s">
        <v>3243</v>
      </c>
      <c r="S9" s="65"/>
      <c r="T9" s="65" t="s">
        <v>3244</v>
      </c>
      <c r="U9" s="65" t="s">
        <v>3245</v>
      </c>
      <c r="V9" s="65" t="s">
        <v>3246</v>
      </c>
      <c r="W9" s="65" t="s">
        <v>3247</v>
      </c>
      <c r="X9" s="65" t="s">
        <v>3248</v>
      </c>
      <c r="Y9" s="65" t="s">
        <v>3249</v>
      </c>
      <c r="Z9" s="65" t="s">
        <v>3250</v>
      </c>
      <c r="AA9" s="65" t="s">
        <v>3251</v>
      </c>
      <c r="AB9" s="65" t="s">
        <v>98</v>
      </c>
      <c r="AC9" s="65" t="s">
        <v>3252</v>
      </c>
    </row>
    <row r="10" spans="1:30" s="58" customFormat="1" ht="65.5" thickBot="1" x14ac:dyDescent="0.4">
      <c r="A10" s="66" t="s">
        <v>3253</v>
      </c>
      <c r="B10" s="66" t="s">
        <v>3254</v>
      </c>
      <c r="C10" s="66" t="s">
        <v>3255</v>
      </c>
      <c r="D10" s="66" t="s">
        <v>8</v>
      </c>
      <c r="E10" s="66" t="s">
        <v>9</v>
      </c>
      <c r="F10" s="67" t="s">
        <v>3256</v>
      </c>
      <c r="G10" s="68" t="s">
        <v>3257</v>
      </c>
      <c r="H10" s="69" t="s">
        <v>3258</v>
      </c>
      <c r="I10" s="66" t="s">
        <v>10</v>
      </c>
      <c r="J10" s="66" t="s">
        <v>11</v>
      </c>
      <c r="K10" s="66" t="s">
        <v>12</v>
      </c>
      <c r="L10" s="66" t="s">
        <v>13</v>
      </c>
      <c r="M10" s="66" t="s">
        <v>14</v>
      </c>
      <c r="N10" s="66" t="s">
        <v>15</v>
      </c>
      <c r="O10" s="66" t="s">
        <v>16</v>
      </c>
      <c r="P10" s="66" t="s">
        <v>17</v>
      </c>
      <c r="R10" s="70" t="s">
        <v>3259</v>
      </c>
      <c r="S10" s="66" t="s">
        <v>11</v>
      </c>
      <c r="T10" s="69" t="s">
        <v>3260</v>
      </c>
      <c r="U10" s="69" t="s">
        <v>3261</v>
      </c>
      <c r="V10" s="69" t="s">
        <v>3262</v>
      </c>
      <c r="W10" s="69" t="s">
        <v>3263</v>
      </c>
      <c r="X10" s="92" t="s">
        <v>3264</v>
      </c>
      <c r="Y10" s="69">
        <v>2018</v>
      </c>
      <c r="Z10" s="69">
        <v>2019</v>
      </c>
      <c r="AA10" s="69">
        <v>2020</v>
      </c>
      <c r="AB10" s="69" t="s">
        <v>3265</v>
      </c>
      <c r="AC10" s="71" t="s">
        <v>3266</v>
      </c>
    </row>
    <row r="11" spans="1:30" ht="15" thickBot="1" x14ac:dyDescent="0.4">
      <c r="A11" s="2"/>
      <c r="C11" s="2"/>
      <c r="D11" s="2"/>
      <c r="E11" s="2"/>
      <c r="F11" s="2"/>
      <c r="G11" s="53"/>
      <c r="H11" s="2"/>
      <c r="I11" s="2"/>
      <c r="J11" s="2"/>
      <c r="K11" s="2"/>
      <c r="L11" s="2"/>
      <c r="M11" s="2"/>
      <c r="N11" s="2"/>
      <c r="O11" s="2"/>
      <c r="P11" s="2"/>
      <c r="R11" s="2"/>
      <c r="S11" s="2"/>
    </row>
    <row r="12" spans="1:30" ht="15" thickBot="1" x14ac:dyDescent="0.35">
      <c r="A12" s="20"/>
      <c r="B12" s="21" t="s">
        <v>2374</v>
      </c>
      <c r="C12" s="22" t="s">
        <v>2794</v>
      </c>
      <c r="D12" s="22"/>
      <c r="E12" s="23"/>
      <c r="F12" s="23"/>
      <c r="G12" s="24"/>
      <c r="H12" s="24"/>
      <c r="I12" s="24">
        <v>308918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  <c r="O12" s="24">
        <v>0</v>
      </c>
      <c r="P12" s="24">
        <v>0</v>
      </c>
      <c r="R12" s="24"/>
      <c r="S12" s="24">
        <v>0</v>
      </c>
      <c r="X12" s="89">
        <f>SUBTOTAL(9,X13:X99)</f>
        <v>165596.21293711881</v>
      </c>
    </row>
    <row r="13" spans="1:30" ht="15" thickBot="1" x14ac:dyDescent="0.35">
      <c r="A13" s="25"/>
      <c r="B13" s="26" t="s">
        <v>2376</v>
      </c>
      <c r="C13" s="27" t="s">
        <v>2795</v>
      </c>
      <c r="D13" s="27"/>
      <c r="E13" s="28"/>
      <c r="F13" s="28"/>
      <c r="G13" s="29"/>
      <c r="H13" s="29"/>
      <c r="I13" s="29">
        <v>164070.70000000001</v>
      </c>
      <c r="J13" s="29">
        <v>0</v>
      </c>
      <c r="K13" s="29">
        <v>0</v>
      </c>
      <c r="L13" s="29">
        <v>0</v>
      </c>
      <c r="M13" s="29">
        <v>0</v>
      </c>
      <c r="N13" s="29">
        <v>0</v>
      </c>
      <c r="O13" s="29">
        <v>0</v>
      </c>
      <c r="P13" s="29">
        <v>0</v>
      </c>
      <c r="R13" s="29"/>
      <c r="S13" s="29">
        <v>0</v>
      </c>
    </row>
    <row r="14" spans="1:30" ht="40" x14ac:dyDescent="0.2">
      <c r="A14" s="30"/>
      <c r="B14" s="31" t="s">
        <v>2488</v>
      </c>
      <c r="C14" s="32" t="s">
        <v>2796</v>
      </c>
      <c r="D14" s="32" t="s">
        <v>44</v>
      </c>
      <c r="E14" s="33">
        <v>0</v>
      </c>
      <c r="F14" s="33">
        <v>1</v>
      </c>
      <c r="G14" s="34">
        <v>19128.62</v>
      </c>
      <c r="H14" s="34"/>
      <c r="I14" s="34"/>
      <c r="J14" s="34"/>
      <c r="K14" s="34"/>
      <c r="L14" s="34"/>
      <c r="M14" s="34"/>
      <c r="N14" s="34"/>
      <c r="O14" s="34"/>
      <c r="P14" s="35"/>
      <c r="R14" s="34"/>
      <c r="S14" s="34">
        <v>0</v>
      </c>
      <c r="T14" s="73"/>
      <c r="U14" s="73"/>
      <c r="V14" s="74"/>
      <c r="W14" s="74"/>
      <c r="X14" s="74"/>
      <c r="Y14" s="73">
        <f t="shared" ref="Y14:Y97" si="0">104.584835545197%-100%</f>
        <v>4.5848355451969969E-2</v>
      </c>
      <c r="Z14" s="73">
        <f t="shared" ref="Z14:Z97" si="1">101.199262415129%-100%</f>
        <v>1.1992624151289988E-2</v>
      </c>
      <c r="AA14" s="73">
        <f t="shared" ref="AA14:AA97" si="2">101.911505501324%-100%</f>
        <v>1.9115055013239957E-2</v>
      </c>
      <c r="AB14" s="73">
        <f t="shared" ref="AB14:AB15" si="3">AVERAGE(Y14:AA14)</f>
        <v>2.5652011538833303E-2</v>
      </c>
      <c r="AD14" s="72"/>
    </row>
    <row r="15" spans="1:30" s="76" customFormat="1" ht="36" x14ac:dyDescent="0.35">
      <c r="A15" s="246"/>
      <c r="B15" s="247"/>
      <c r="C15" s="248" t="str">
        <f>C14</f>
        <v xml:space="preserve">Mycí stůl, 1x vevařený lisovaný dřez o rozměru 400x400x250mm, 1x plná police, prolomená pracovní deska, 1x otvor vlevo pro stojánkovou vodovodní baterii, částečná kapotáž dřezu z čela, vpravo ve spodním prostoru stolu místo pro umístění podstolové myčky,   </v>
      </c>
      <c r="D15" s="248"/>
      <c r="E15" s="249"/>
      <c r="F15" s="249">
        <f>F14</f>
        <v>1</v>
      </c>
      <c r="G15" s="75">
        <v>15900</v>
      </c>
      <c r="H15" s="75">
        <v>15900</v>
      </c>
      <c r="I15" s="75"/>
      <c r="J15" s="75"/>
      <c r="K15" s="75"/>
      <c r="L15" s="75"/>
      <c r="M15" s="75"/>
      <c r="N15" s="75"/>
      <c r="O15" s="75"/>
      <c r="P15" s="75"/>
      <c r="R15" s="75">
        <v>23532</v>
      </c>
      <c r="S15" s="75"/>
      <c r="T15" s="80">
        <f t="shared" ref="T15" si="4">R15/H15</f>
        <v>1.48</v>
      </c>
      <c r="U15" s="80">
        <f t="shared" ref="U15" si="5">T15-AB15</f>
        <v>1.4543479884611668</v>
      </c>
      <c r="V15" s="74">
        <f t="shared" ref="V15" si="6">G15*U15</f>
        <v>23124.133016532553</v>
      </c>
      <c r="W15" s="74">
        <f t="shared" ref="W15" si="7">V15-G15</f>
        <v>7224.1330165325526</v>
      </c>
      <c r="X15" s="74">
        <f t="shared" ref="X15" si="8">F15*W15</f>
        <v>7224.1330165325526</v>
      </c>
      <c r="Y15" s="80">
        <f t="shared" si="0"/>
        <v>4.5848355451969969E-2</v>
      </c>
      <c r="Z15" s="80">
        <f t="shared" si="1"/>
        <v>1.1992624151289988E-2</v>
      </c>
      <c r="AA15" s="80">
        <f t="shared" si="2"/>
        <v>1.9115055013239957E-2</v>
      </c>
      <c r="AB15" s="80">
        <f t="shared" si="3"/>
        <v>2.5652011538833303E-2</v>
      </c>
      <c r="AC15" s="88" t="s">
        <v>3609</v>
      </c>
    </row>
    <row r="16" spans="1:30" x14ac:dyDescent="0.2">
      <c r="A16" s="36"/>
      <c r="B16" s="37" t="s">
        <v>2490</v>
      </c>
      <c r="C16" s="38" t="s">
        <v>2797</v>
      </c>
      <c r="D16" s="38" t="s">
        <v>44</v>
      </c>
      <c r="E16" s="39">
        <v>0</v>
      </c>
      <c r="F16" s="39">
        <v>1</v>
      </c>
      <c r="G16" s="40">
        <v>3533.52</v>
      </c>
      <c r="H16" s="40"/>
      <c r="I16" s="40"/>
      <c r="J16" s="40"/>
      <c r="K16" s="40"/>
      <c r="L16" s="40"/>
      <c r="M16" s="40"/>
      <c r="N16" s="40"/>
      <c r="O16" s="40"/>
      <c r="P16" s="41"/>
      <c r="R16" s="40"/>
      <c r="S16" s="40">
        <v>0</v>
      </c>
      <c r="T16" s="73"/>
      <c r="U16" s="73"/>
      <c r="V16" s="74"/>
      <c r="W16" s="74"/>
      <c r="X16" s="74"/>
      <c r="Y16" s="73">
        <f t="shared" si="0"/>
        <v>4.5848355451969969E-2</v>
      </c>
      <c r="Z16" s="73">
        <f t="shared" si="1"/>
        <v>1.1992624151289988E-2</v>
      </c>
      <c r="AA16" s="73">
        <f t="shared" si="2"/>
        <v>1.9115055013239957E-2</v>
      </c>
      <c r="AB16" s="73">
        <f t="shared" ref="AB16:AB96" si="9">AVERAGE(Y16:AA16)</f>
        <v>2.5652011538833303E-2</v>
      </c>
      <c r="AD16" s="72"/>
    </row>
    <row r="17" spans="1:30" ht="40" x14ac:dyDescent="0.2">
      <c r="A17" s="36"/>
      <c r="B17" s="37" t="s">
        <v>2492</v>
      </c>
      <c r="C17" s="38" t="s">
        <v>2798</v>
      </c>
      <c r="D17" s="38" t="s">
        <v>44</v>
      </c>
      <c r="E17" s="39">
        <v>0</v>
      </c>
      <c r="F17" s="39">
        <v>1</v>
      </c>
      <c r="G17" s="40">
        <v>37920.94</v>
      </c>
      <c r="H17" s="40"/>
      <c r="I17" s="40"/>
      <c r="J17" s="40"/>
      <c r="K17" s="40"/>
      <c r="L17" s="40"/>
      <c r="M17" s="40"/>
      <c r="N17" s="40"/>
      <c r="O17" s="40"/>
      <c r="P17" s="41"/>
      <c r="R17" s="40"/>
      <c r="S17" s="40">
        <v>0</v>
      </c>
      <c r="T17" s="73"/>
      <c r="U17" s="73"/>
      <c r="V17" s="74"/>
      <c r="W17" s="74"/>
      <c r="X17" s="74"/>
      <c r="Y17" s="73">
        <f t="shared" si="0"/>
        <v>4.5848355451969969E-2</v>
      </c>
      <c r="Z17" s="73">
        <f t="shared" si="1"/>
        <v>1.1992624151289988E-2</v>
      </c>
      <c r="AA17" s="73">
        <f t="shared" si="2"/>
        <v>1.9115055013239957E-2</v>
      </c>
      <c r="AB17" s="73">
        <f t="shared" si="9"/>
        <v>2.5652011538833303E-2</v>
      </c>
      <c r="AD17" s="72"/>
    </row>
    <row r="18" spans="1:30" s="76" customFormat="1" ht="36" x14ac:dyDescent="0.35">
      <c r="A18" s="246"/>
      <c r="B18" s="247"/>
      <c r="C18" s="248" t="str">
        <f>C17</f>
        <v xml:space="preserve">Podstolová profesionální myčka, dvouplášťové provedení, čelní zakládání, velikost koše 400x400mm, pracovní výkon 20 košu za hod, mycí cykly 180" , spotřeba vody 2,75 lt , objem mycí vany 10 litrů, magnetický spínač dvířek, zásuvná výška 320 mm, součástí m   </v>
      </c>
      <c r="D18" s="248"/>
      <c r="E18" s="249"/>
      <c r="F18" s="249">
        <f>F17</f>
        <v>1</v>
      </c>
      <c r="G18" s="75">
        <v>35500</v>
      </c>
      <c r="H18" s="75">
        <v>35500</v>
      </c>
      <c r="I18" s="75"/>
      <c r="J18" s="75"/>
      <c r="K18" s="75"/>
      <c r="L18" s="75"/>
      <c r="M18" s="75"/>
      <c r="N18" s="75"/>
      <c r="O18" s="75"/>
      <c r="P18" s="75"/>
      <c r="R18" s="75">
        <v>41180</v>
      </c>
      <c r="S18" s="75"/>
      <c r="T18" s="80">
        <f t="shared" ref="T18" si="10">R18/H18</f>
        <v>1.1599999999999999</v>
      </c>
      <c r="U18" s="80">
        <f t="shared" ref="U18" si="11">T18-AB18</f>
        <v>1.1343479884611667</v>
      </c>
      <c r="V18" s="74">
        <f t="shared" ref="V18" si="12">G18*U18</f>
        <v>40269.353590371415</v>
      </c>
      <c r="W18" s="74">
        <f t="shared" ref="W18" si="13">V18-G18</f>
        <v>4769.3535903714146</v>
      </c>
      <c r="X18" s="74">
        <f t="shared" ref="X18" si="14">F18*W18</f>
        <v>4769.3535903714146</v>
      </c>
      <c r="Y18" s="80">
        <f t="shared" si="0"/>
        <v>4.5848355451969969E-2</v>
      </c>
      <c r="Z18" s="80">
        <f t="shared" si="1"/>
        <v>1.1992624151289988E-2</v>
      </c>
      <c r="AA18" s="80">
        <f t="shared" si="2"/>
        <v>1.9115055013239957E-2</v>
      </c>
      <c r="AB18" s="80">
        <f t="shared" si="9"/>
        <v>2.5652011538833303E-2</v>
      </c>
      <c r="AC18" s="88" t="s">
        <v>3609</v>
      </c>
    </row>
    <row r="19" spans="1:30" ht="40" x14ac:dyDescent="0.2">
      <c r="A19" s="36"/>
      <c r="B19" s="37" t="s">
        <v>2494</v>
      </c>
      <c r="C19" s="38" t="s">
        <v>2799</v>
      </c>
      <c r="D19" s="38" t="s">
        <v>44</v>
      </c>
      <c r="E19" s="39">
        <v>0</v>
      </c>
      <c r="F19" s="39">
        <v>1</v>
      </c>
      <c r="G19" s="40">
        <v>28490.28</v>
      </c>
      <c r="H19" s="40"/>
      <c r="I19" s="40"/>
      <c r="J19" s="40"/>
      <c r="K19" s="40"/>
      <c r="L19" s="40"/>
      <c r="M19" s="40"/>
      <c r="N19" s="40"/>
      <c r="O19" s="40"/>
      <c r="P19" s="41"/>
      <c r="R19" s="40"/>
      <c r="S19" s="40">
        <v>0</v>
      </c>
      <c r="T19" s="73"/>
      <c r="U19" s="73"/>
      <c r="V19" s="74"/>
      <c r="W19" s="74"/>
      <c r="X19" s="74"/>
      <c r="Y19" s="73">
        <f t="shared" si="0"/>
        <v>4.5848355451969969E-2</v>
      </c>
      <c r="Z19" s="73">
        <f t="shared" si="1"/>
        <v>1.1992624151289988E-2</v>
      </c>
      <c r="AA19" s="73">
        <f t="shared" si="2"/>
        <v>1.9115055013239957E-2</v>
      </c>
      <c r="AB19" s="73">
        <f t="shared" si="9"/>
        <v>2.5652011538833303E-2</v>
      </c>
      <c r="AD19" s="72"/>
    </row>
    <row r="20" spans="1:30" s="76" customFormat="1" ht="36" x14ac:dyDescent="0.35">
      <c r="A20" s="246"/>
      <c r="B20" s="247"/>
      <c r="C20" s="248" t="str">
        <f>C19</f>
        <v xml:space="preserve">Vyhřívaná výdejní vodní lázeň, dělená, pojízdná, kapacita 3x GN 1/1-200, nerezové provedení, pojízdná - 4x kolečko, každé o pr. 100 mm z toho 2x bržděná, každá vana disponuje samostatným topným tělesem, samostatným termostatem pro regulaci teploty až do +   </v>
      </c>
      <c r="D20" s="248"/>
      <c r="E20" s="249"/>
      <c r="F20" s="249">
        <f>F19</f>
        <v>1</v>
      </c>
      <c r="G20" s="75">
        <v>25900</v>
      </c>
      <c r="H20" s="75">
        <v>25900</v>
      </c>
      <c r="I20" s="75"/>
      <c r="J20" s="75"/>
      <c r="K20" s="75"/>
      <c r="L20" s="75"/>
      <c r="M20" s="75"/>
      <c r="N20" s="75"/>
      <c r="O20" s="75"/>
      <c r="P20" s="75"/>
      <c r="R20" s="75">
        <v>38332</v>
      </c>
      <c r="S20" s="75"/>
      <c r="T20" s="80">
        <f t="shared" ref="T20" si="15">R20/H20</f>
        <v>1.48</v>
      </c>
      <c r="U20" s="80">
        <f t="shared" ref="U20" si="16">T20-AB20</f>
        <v>1.4543479884611668</v>
      </c>
      <c r="V20" s="74">
        <f t="shared" ref="V20" si="17">G20*U20</f>
        <v>37667.612901144217</v>
      </c>
      <c r="W20" s="74">
        <f t="shared" ref="W20" si="18">V20-G20</f>
        <v>11767.612901144217</v>
      </c>
      <c r="X20" s="74">
        <f t="shared" ref="X20" si="19">F20*W20</f>
        <v>11767.612901144217</v>
      </c>
      <c r="Y20" s="80">
        <f t="shared" si="0"/>
        <v>4.5848355451969969E-2</v>
      </c>
      <c r="Z20" s="80">
        <f t="shared" si="1"/>
        <v>1.1992624151289988E-2</v>
      </c>
      <c r="AA20" s="80">
        <f t="shared" si="2"/>
        <v>1.9115055013239957E-2</v>
      </c>
      <c r="AB20" s="80">
        <f t="shared" si="9"/>
        <v>2.5652011538833303E-2</v>
      </c>
      <c r="AC20" s="88" t="s">
        <v>3609</v>
      </c>
    </row>
    <row r="21" spans="1:30" ht="40" x14ac:dyDescent="0.2">
      <c r="A21" s="36"/>
      <c r="B21" s="37" t="s">
        <v>2496</v>
      </c>
      <c r="C21" s="38" t="s">
        <v>2800</v>
      </c>
      <c r="D21" s="38" t="s">
        <v>44</v>
      </c>
      <c r="E21" s="39">
        <v>0</v>
      </c>
      <c r="F21" s="39">
        <v>1</v>
      </c>
      <c r="G21" s="40">
        <v>18139.55</v>
      </c>
      <c r="H21" s="40"/>
      <c r="I21" s="40"/>
      <c r="J21" s="40"/>
      <c r="K21" s="40"/>
      <c r="L21" s="40"/>
      <c r="M21" s="40"/>
      <c r="N21" s="40"/>
      <c r="O21" s="40"/>
      <c r="P21" s="41"/>
      <c r="R21" s="40"/>
      <c r="S21" s="40">
        <v>0</v>
      </c>
      <c r="T21" s="73"/>
      <c r="U21" s="73"/>
      <c r="V21" s="74"/>
      <c r="W21" s="74"/>
      <c r="X21" s="74"/>
      <c r="Y21" s="73">
        <f t="shared" si="0"/>
        <v>4.5848355451969969E-2</v>
      </c>
      <c r="Z21" s="73">
        <f t="shared" si="1"/>
        <v>1.1992624151289988E-2</v>
      </c>
      <c r="AA21" s="73">
        <f t="shared" si="2"/>
        <v>1.9115055013239957E-2</v>
      </c>
      <c r="AB21" s="73">
        <f t="shared" si="9"/>
        <v>2.5652011538833303E-2</v>
      </c>
      <c r="AD21" s="72"/>
    </row>
    <row r="22" spans="1:30" s="76" customFormat="1" ht="36" x14ac:dyDescent="0.35">
      <c r="A22" s="246"/>
      <c r="B22" s="247"/>
      <c r="C22" s="248" t="str">
        <f>C21</f>
        <v xml:space="preserve">Pracovní stůl, 2x částečná police vlevo, vpravo úkos a prostor pro podstolovou chladničku, 6x noha, výškově nastavitelné nožíčky, zadní lem, nerezové provedení - viz projektová dokumentace -  DOMĚREK 2850x700x850   </v>
      </c>
      <c r="D22" s="248"/>
      <c r="E22" s="249"/>
      <c r="F22" s="249">
        <f>F21</f>
        <v>1</v>
      </c>
      <c r="G22" s="75">
        <v>16900</v>
      </c>
      <c r="H22" s="75">
        <v>16900</v>
      </c>
      <c r="I22" s="75"/>
      <c r="J22" s="75"/>
      <c r="K22" s="75"/>
      <c r="L22" s="75"/>
      <c r="M22" s="75"/>
      <c r="N22" s="75"/>
      <c r="O22" s="75"/>
      <c r="P22" s="75"/>
      <c r="R22" s="75">
        <v>25012</v>
      </c>
      <c r="S22" s="75"/>
      <c r="T22" s="80">
        <f t="shared" ref="T22" si="20">R22/H22</f>
        <v>1.48</v>
      </c>
      <c r="U22" s="80">
        <f t="shared" ref="U22" si="21">T22-AB22</f>
        <v>1.4543479884611668</v>
      </c>
      <c r="V22" s="74">
        <f t="shared" ref="V22" si="22">G22*U22</f>
        <v>24578.481004993719</v>
      </c>
      <c r="W22" s="74">
        <f t="shared" ref="W22" si="23">V22-G22</f>
        <v>7678.4810049937187</v>
      </c>
      <c r="X22" s="74">
        <f t="shared" ref="X22" si="24">F22*W22</f>
        <v>7678.4810049937187</v>
      </c>
      <c r="Y22" s="80">
        <f t="shared" si="0"/>
        <v>4.5848355451969969E-2</v>
      </c>
      <c r="Z22" s="80">
        <f t="shared" si="1"/>
        <v>1.1992624151289988E-2</v>
      </c>
      <c r="AA22" s="80">
        <f t="shared" si="2"/>
        <v>1.9115055013239957E-2</v>
      </c>
      <c r="AB22" s="80">
        <f t="shared" si="9"/>
        <v>2.5652011538833303E-2</v>
      </c>
      <c r="AC22" s="88" t="s">
        <v>3609</v>
      </c>
    </row>
    <row r="23" spans="1:30" ht="20" x14ac:dyDescent="0.2">
      <c r="A23" s="36"/>
      <c r="B23" s="37" t="s">
        <v>2498</v>
      </c>
      <c r="C23" s="38" t="s">
        <v>2801</v>
      </c>
      <c r="D23" s="38" t="s">
        <v>44</v>
      </c>
      <c r="E23" s="39">
        <v>0</v>
      </c>
      <c r="F23" s="39">
        <v>1</v>
      </c>
      <c r="G23" s="40">
        <v>6983.77</v>
      </c>
      <c r="H23" s="40"/>
      <c r="I23" s="40"/>
      <c r="J23" s="40"/>
      <c r="K23" s="40"/>
      <c r="L23" s="40"/>
      <c r="M23" s="40"/>
      <c r="N23" s="40"/>
      <c r="O23" s="40"/>
      <c r="P23" s="41"/>
      <c r="R23" s="40"/>
      <c r="S23" s="40">
        <v>0</v>
      </c>
      <c r="T23" s="73"/>
      <c r="U23" s="73"/>
      <c r="V23" s="74"/>
      <c r="W23" s="74"/>
      <c r="X23" s="74"/>
      <c r="Y23" s="73">
        <f t="shared" si="0"/>
        <v>4.5848355451969969E-2</v>
      </c>
      <c r="Z23" s="73">
        <f t="shared" si="1"/>
        <v>1.1992624151289988E-2</v>
      </c>
      <c r="AA23" s="73">
        <f t="shared" si="2"/>
        <v>1.9115055013239957E-2</v>
      </c>
      <c r="AB23" s="73">
        <f t="shared" si="9"/>
        <v>2.5652011538833303E-2</v>
      </c>
      <c r="AD23" s="72"/>
    </row>
    <row r="24" spans="1:30" s="76" customFormat="1" ht="18" x14ac:dyDescent="0.35">
      <c r="A24" s="246"/>
      <c r="B24" s="247"/>
      <c r="C24" s="248" t="str">
        <f>C23</f>
        <v xml:space="preserve">Nástěnná police dvoupatrová, celonerezové provedení, vč. konzol pro zavěšení police na zeď 1050x350   </v>
      </c>
      <c r="D24" s="248"/>
      <c r="E24" s="249"/>
      <c r="F24" s="249">
        <f>F23</f>
        <v>1</v>
      </c>
      <c r="G24" s="75">
        <v>5900</v>
      </c>
      <c r="H24" s="75">
        <v>5900</v>
      </c>
      <c r="I24" s="75"/>
      <c r="J24" s="75"/>
      <c r="K24" s="75"/>
      <c r="L24" s="75"/>
      <c r="M24" s="75"/>
      <c r="N24" s="75"/>
      <c r="O24" s="75"/>
      <c r="P24" s="75"/>
      <c r="R24" s="75">
        <v>8732</v>
      </c>
      <c r="S24" s="75"/>
      <c r="T24" s="80">
        <f t="shared" ref="T24" si="25">R24/H24</f>
        <v>1.48</v>
      </c>
      <c r="U24" s="80">
        <f t="shared" ref="U24" si="26">T24-AB24</f>
        <v>1.4543479884611668</v>
      </c>
      <c r="V24" s="74">
        <f t="shared" ref="V24" si="27">G24*U24</f>
        <v>8580.6531319208843</v>
      </c>
      <c r="W24" s="74">
        <f t="shared" ref="W24" si="28">V24-G24</f>
        <v>2680.6531319208843</v>
      </c>
      <c r="X24" s="74">
        <f t="shared" ref="X24" si="29">F24*W24</f>
        <v>2680.6531319208843</v>
      </c>
      <c r="Y24" s="80">
        <f t="shared" si="0"/>
        <v>4.5848355451969969E-2</v>
      </c>
      <c r="Z24" s="80">
        <f t="shared" si="1"/>
        <v>1.1992624151289988E-2</v>
      </c>
      <c r="AA24" s="80">
        <f t="shared" si="2"/>
        <v>1.9115055013239957E-2</v>
      </c>
      <c r="AB24" s="80">
        <f t="shared" si="9"/>
        <v>2.5652011538833303E-2</v>
      </c>
      <c r="AC24" s="88" t="s">
        <v>3609</v>
      </c>
    </row>
    <row r="25" spans="1:30" ht="20" x14ac:dyDescent="0.2">
      <c r="A25" s="36"/>
      <c r="B25" s="37" t="s">
        <v>2500</v>
      </c>
      <c r="C25" s="38" t="s">
        <v>2802</v>
      </c>
      <c r="D25" s="38" t="s">
        <v>44</v>
      </c>
      <c r="E25" s="39">
        <v>0</v>
      </c>
      <c r="F25" s="39">
        <v>1</v>
      </c>
      <c r="G25" s="40">
        <v>7213.78</v>
      </c>
      <c r="H25" s="40"/>
      <c r="I25" s="40"/>
      <c r="J25" s="40"/>
      <c r="K25" s="40"/>
      <c r="L25" s="40"/>
      <c r="M25" s="40"/>
      <c r="N25" s="40"/>
      <c r="O25" s="40"/>
      <c r="P25" s="41"/>
      <c r="R25" s="40"/>
      <c r="S25" s="40">
        <v>0</v>
      </c>
      <c r="T25" s="73"/>
      <c r="U25" s="73"/>
      <c r="V25" s="74"/>
      <c r="W25" s="74"/>
      <c r="X25" s="74"/>
      <c r="Y25" s="73">
        <f t="shared" si="0"/>
        <v>4.5848355451969969E-2</v>
      </c>
      <c r="Z25" s="73">
        <f t="shared" si="1"/>
        <v>1.1992624151289988E-2</v>
      </c>
      <c r="AA25" s="73">
        <f t="shared" si="2"/>
        <v>1.9115055013239957E-2</v>
      </c>
      <c r="AB25" s="73">
        <f t="shared" si="9"/>
        <v>2.5652011538833303E-2</v>
      </c>
      <c r="AD25" s="72"/>
    </row>
    <row r="26" spans="1:30" s="76" customFormat="1" ht="18" x14ac:dyDescent="0.35">
      <c r="A26" s="246"/>
      <c r="B26" s="247"/>
      <c r="C26" s="248" t="str">
        <f>C25</f>
        <v xml:space="preserve">Nástěnná police dvoupatrová, celonerezové provedení, vč. konzol pro zavěšení police na zeď 1100x350   </v>
      </c>
      <c r="D26" s="248"/>
      <c r="E26" s="249"/>
      <c r="F26" s="249">
        <f>F25</f>
        <v>1</v>
      </c>
      <c r="G26" s="75">
        <v>6500</v>
      </c>
      <c r="H26" s="75">
        <v>6500</v>
      </c>
      <c r="I26" s="75"/>
      <c r="J26" s="75"/>
      <c r="K26" s="75"/>
      <c r="L26" s="75"/>
      <c r="M26" s="75"/>
      <c r="N26" s="75"/>
      <c r="O26" s="75"/>
      <c r="P26" s="75"/>
      <c r="R26" s="75">
        <v>9620</v>
      </c>
      <c r="S26" s="75"/>
      <c r="T26" s="80">
        <f t="shared" ref="T26" si="30">R26/H26</f>
        <v>1.48</v>
      </c>
      <c r="U26" s="80">
        <f t="shared" ref="U26" si="31">T26-AB26</f>
        <v>1.4543479884611668</v>
      </c>
      <c r="V26" s="74">
        <f t="shared" ref="V26" si="32">G26*U26</f>
        <v>9453.2619249975833</v>
      </c>
      <c r="W26" s="74">
        <f t="shared" ref="W26" si="33">V26-G26</f>
        <v>2953.2619249975833</v>
      </c>
      <c r="X26" s="74">
        <f t="shared" ref="X26" si="34">F26*W26</f>
        <v>2953.2619249975833</v>
      </c>
      <c r="Y26" s="80">
        <f t="shared" si="0"/>
        <v>4.5848355451969969E-2</v>
      </c>
      <c r="Z26" s="80">
        <f t="shared" si="1"/>
        <v>1.1992624151289988E-2</v>
      </c>
      <c r="AA26" s="80">
        <f t="shared" si="2"/>
        <v>1.9115055013239957E-2</v>
      </c>
      <c r="AB26" s="80">
        <f t="shared" ref="AB26" si="35">AVERAGE(Y26:AA26)</f>
        <v>2.5652011538833303E-2</v>
      </c>
      <c r="AC26" s="88" t="s">
        <v>3609</v>
      </c>
    </row>
    <row r="27" spans="1:30" x14ac:dyDescent="0.2">
      <c r="A27" s="36"/>
      <c r="B27" s="37" t="s">
        <v>2803</v>
      </c>
      <c r="C27" s="38" t="s">
        <v>2804</v>
      </c>
      <c r="D27" s="38" t="s">
        <v>44</v>
      </c>
      <c r="E27" s="39">
        <v>0</v>
      </c>
      <c r="F27" s="39">
        <v>1</v>
      </c>
      <c r="G27" s="40">
        <v>5639.54</v>
      </c>
      <c r="H27" s="40"/>
      <c r="I27" s="40"/>
      <c r="J27" s="40"/>
      <c r="K27" s="40"/>
      <c r="L27" s="40"/>
      <c r="M27" s="40"/>
      <c r="N27" s="40"/>
      <c r="O27" s="40"/>
      <c r="P27" s="41"/>
      <c r="R27" s="40"/>
      <c r="S27" s="40">
        <v>0</v>
      </c>
      <c r="T27" s="73"/>
      <c r="U27" s="73"/>
      <c r="V27" s="74"/>
      <c r="W27" s="74"/>
      <c r="X27" s="74"/>
      <c r="Y27" s="73">
        <f t="shared" si="0"/>
        <v>4.5848355451969969E-2</v>
      </c>
      <c r="Z27" s="73">
        <f t="shared" si="1"/>
        <v>1.1992624151289988E-2</v>
      </c>
      <c r="AA27" s="73">
        <f t="shared" si="2"/>
        <v>1.9115055013239957E-2</v>
      </c>
      <c r="AB27" s="73">
        <f t="shared" si="9"/>
        <v>2.5652011538833303E-2</v>
      </c>
      <c r="AD27" s="72"/>
    </row>
    <row r="28" spans="1:30" ht="20" x14ac:dyDescent="0.2">
      <c r="A28" s="36"/>
      <c r="B28" s="37" t="s">
        <v>2805</v>
      </c>
      <c r="C28" s="38" t="s">
        <v>2806</v>
      </c>
      <c r="D28" s="38" t="s">
        <v>44</v>
      </c>
      <c r="E28" s="39">
        <v>0</v>
      </c>
      <c r="F28" s="39">
        <v>1</v>
      </c>
      <c r="G28" s="40">
        <v>4913.62</v>
      </c>
      <c r="H28" s="40"/>
      <c r="I28" s="40"/>
      <c r="J28" s="40"/>
      <c r="K28" s="40"/>
      <c r="L28" s="40"/>
      <c r="M28" s="40"/>
      <c r="N28" s="40"/>
      <c r="O28" s="40"/>
      <c r="P28" s="41"/>
      <c r="R28" s="40"/>
      <c r="S28" s="40">
        <v>0</v>
      </c>
      <c r="T28" s="73"/>
      <c r="U28" s="73"/>
      <c r="V28" s="74"/>
      <c r="W28" s="74"/>
      <c r="X28" s="74"/>
      <c r="Y28" s="73">
        <f t="shared" si="0"/>
        <v>4.5848355451969969E-2</v>
      </c>
      <c r="Z28" s="73">
        <f t="shared" si="1"/>
        <v>1.1992624151289988E-2</v>
      </c>
      <c r="AA28" s="73">
        <f t="shared" si="2"/>
        <v>1.9115055013239957E-2</v>
      </c>
      <c r="AB28" s="73">
        <f t="shared" si="9"/>
        <v>2.5652011538833303E-2</v>
      </c>
      <c r="AD28" s="72"/>
    </row>
    <row r="29" spans="1:30" s="76" customFormat="1" ht="18" x14ac:dyDescent="0.35">
      <c r="A29" s="246"/>
      <c r="B29" s="247"/>
      <c r="C29" s="248" t="str">
        <f>C28</f>
        <v xml:space="preserve">Odpadkový koš 50l, celonerezové provedení, pojízdné provedení - 4x kolečko, vč. víka 435x610   </v>
      </c>
      <c r="D29" s="248"/>
      <c r="E29" s="249"/>
      <c r="F29" s="249">
        <f>F28</f>
        <v>1</v>
      </c>
      <c r="G29" s="75">
        <v>3500</v>
      </c>
      <c r="H29" s="75">
        <v>3500</v>
      </c>
      <c r="I29" s="75"/>
      <c r="J29" s="75"/>
      <c r="K29" s="75"/>
      <c r="L29" s="75"/>
      <c r="M29" s="75"/>
      <c r="N29" s="75"/>
      <c r="O29" s="75"/>
      <c r="P29" s="75"/>
      <c r="R29" s="75">
        <v>4059.9999999999995</v>
      </c>
      <c r="S29" s="75"/>
      <c r="T29" s="80">
        <f t="shared" ref="T29" si="36">R29/H29</f>
        <v>1.1599999999999999</v>
      </c>
      <c r="U29" s="80">
        <f t="shared" ref="U29" si="37">T29-AB29</f>
        <v>1.1343479884611667</v>
      </c>
      <c r="V29" s="74">
        <f t="shared" ref="V29" si="38">G29*U29</f>
        <v>3970.2179596140836</v>
      </c>
      <c r="W29" s="74">
        <f t="shared" ref="W29" si="39">V29-G29</f>
        <v>470.21795961408361</v>
      </c>
      <c r="X29" s="74">
        <f t="shared" ref="X29" si="40">F29*W29</f>
        <v>470.21795961408361</v>
      </c>
      <c r="Y29" s="80">
        <f t="shared" si="0"/>
        <v>4.5848355451969969E-2</v>
      </c>
      <c r="Z29" s="80">
        <f t="shared" si="1"/>
        <v>1.1992624151289988E-2</v>
      </c>
      <c r="AA29" s="80">
        <f t="shared" si="2"/>
        <v>1.9115055013239957E-2</v>
      </c>
      <c r="AB29" s="80">
        <f t="shared" si="9"/>
        <v>2.5652011538833303E-2</v>
      </c>
      <c r="AC29" s="88" t="s">
        <v>3609</v>
      </c>
    </row>
    <row r="30" spans="1:30" ht="40" x14ac:dyDescent="0.2">
      <c r="A30" s="36"/>
      <c r="B30" s="37" t="s">
        <v>2502</v>
      </c>
      <c r="C30" s="38" t="s">
        <v>2807</v>
      </c>
      <c r="D30" s="38" t="s">
        <v>44</v>
      </c>
      <c r="E30" s="39">
        <v>0</v>
      </c>
      <c r="F30" s="39">
        <v>1</v>
      </c>
      <c r="G30" s="40">
        <v>12619.16</v>
      </c>
      <c r="H30" s="40"/>
      <c r="I30" s="40"/>
      <c r="J30" s="40"/>
      <c r="K30" s="40"/>
      <c r="L30" s="40"/>
      <c r="M30" s="40"/>
      <c r="N30" s="40"/>
      <c r="O30" s="40"/>
      <c r="P30" s="41"/>
      <c r="R30" s="40"/>
      <c r="S30" s="40">
        <v>0</v>
      </c>
      <c r="T30" s="73"/>
      <c r="U30" s="73"/>
      <c r="V30" s="74"/>
      <c r="W30" s="74"/>
      <c r="X30" s="74"/>
      <c r="Y30" s="73">
        <f t="shared" si="0"/>
        <v>4.5848355451969969E-2</v>
      </c>
      <c r="Z30" s="73">
        <f t="shared" si="1"/>
        <v>1.1992624151289988E-2</v>
      </c>
      <c r="AA30" s="73">
        <f t="shared" si="2"/>
        <v>1.9115055013239957E-2</v>
      </c>
      <c r="AB30" s="73">
        <f t="shared" si="9"/>
        <v>2.5652011538833303E-2</v>
      </c>
      <c r="AD30" s="72"/>
    </row>
    <row r="31" spans="1:30" s="76" customFormat="1" ht="36" x14ac:dyDescent="0.35">
      <c r="A31" s="246"/>
      <c r="B31" s="247"/>
      <c r="C31" s="248" t="str">
        <f>C30</f>
        <v xml:space="preserve">Profesionální chladnička, čistý objem 130 lt, nerezové opláštění, 1x plné dveře, ventilované cirkulační chlazení, digitální termostat, automatické odtávání, integrovaný zámek dveří, teplotní rozsah -2°C až +8°C, chladnička určena k uskladnění odpadků 600x   </v>
      </c>
      <c r="D31" s="248"/>
      <c r="E31" s="249"/>
      <c r="F31" s="249">
        <f>F30</f>
        <v>1</v>
      </c>
      <c r="G31" s="75">
        <v>10500</v>
      </c>
      <c r="H31" s="75">
        <v>10500</v>
      </c>
      <c r="I31" s="75"/>
      <c r="J31" s="75"/>
      <c r="K31" s="75"/>
      <c r="L31" s="75"/>
      <c r="M31" s="75"/>
      <c r="N31" s="75"/>
      <c r="O31" s="75"/>
      <c r="P31" s="75"/>
      <c r="R31" s="75">
        <v>12180</v>
      </c>
      <c r="S31" s="75"/>
      <c r="T31" s="80">
        <f t="shared" ref="T31" si="41">R31/H31</f>
        <v>1.1599999999999999</v>
      </c>
      <c r="U31" s="80">
        <f t="shared" ref="U31" si="42">T31-AB31</f>
        <v>1.1343479884611667</v>
      </c>
      <c r="V31" s="74">
        <f t="shared" ref="V31" si="43">G31*U31</f>
        <v>11910.653878842249</v>
      </c>
      <c r="W31" s="74">
        <f t="shared" ref="W31" si="44">V31-G31</f>
        <v>1410.6538788422495</v>
      </c>
      <c r="X31" s="74">
        <f t="shared" ref="X31" si="45">F31*W31</f>
        <v>1410.6538788422495</v>
      </c>
      <c r="Y31" s="80">
        <f t="shared" si="0"/>
        <v>4.5848355451969969E-2</v>
      </c>
      <c r="Z31" s="80">
        <f t="shared" si="1"/>
        <v>1.1992624151289988E-2</v>
      </c>
      <c r="AA31" s="80">
        <f t="shared" si="2"/>
        <v>1.9115055013239957E-2</v>
      </c>
      <c r="AB31" s="80">
        <f t="shared" si="9"/>
        <v>2.5652011538833303E-2</v>
      </c>
      <c r="AC31" s="88" t="s">
        <v>3609</v>
      </c>
    </row>
    <row r="32" spans="1:30" ht="40" x14ac:dyDescent="0.2">
      <c r="A32" s="36"/>
      <c r="B32" s="37" t="s">
        <v>2808</v>
      </c>
      <c r="C32" s="38" t="s">
        <v>2809</v>
      </c>
      <c r="D32" s="38" t="s">
        <v>44</v>
      </c>
      <c r="E32" s="39">
        <v>0</v>
      </c>
      <c r="F32" s="39">
        <v>1</v>
      </c>
      <c r="G32" s="40">
        <v>8708.89</v>
      </c>
      <c r="H32" s="40"/>
      <c r="I32" s="40"/>
      <c r="J32" s="40"/>
      <c r="K32" s="40"/>
      <c r="L32" s="40"/>
      <c r="M32" s="40"/>
      <c r="N32" s="40"/>
      <c r="O32" s="40"/>
      <c r="P32" s="41"/>
      <c r="R32" s="40"/>
      <c r="S32" s="40">
        <v>0</v>
      </c>
      <c r="T32" s="73"/>
      <c r="U32" s="73"/>
      <c r="V32" s="74"/>
      <c r="W32" s="74"/>
      <c r="X32" s="74"/>
      <c r="Y32" s="73">
        <f t="shared" si="0"/>
        <v>4.5848355451969969E-2</v>
      </c>
      <c r="Z32" s="73">
        <f t="shared" si="1"/>
        <v>1.1992624151289988E-2</v>
      </c>
      <c r="AA32" s="73">
        <f t="shared" si="2"/>
        <v>1.9115055013239957E-2</v>
      </c>
      <c r="AB32" s="73">
        <f t="shared" si="9"/>
        <v>2.5652011538833303E-2</v>
      </c>
      <c r="AD32" s="72"/>
    </row>
    <row r="33" spans="1:30" s="76" customFormat="1" ht="36" x14ac:dyDescent="0.35">
      <c r="A33" s="246"/>
      <c r="B33" s="247"/>
      <c r="C33" s="248" t="str">
        <f>C32</f>
        <v xml:space="preserve">Servírovací vozík, 2x plná police,  obě police s prolisem, svařovaná, tuhá konstrukce zajišťující dostatečnou stabilitu a nosnost vozíku, pojízdný - 4x kolečko, každé o průměru 100mm, dvě kolečka opatřeny aretační brzdou, nerezové provedení 700x500x850   </v>
      </c>
      <c r="D33" s="248"/>
      <c r="E33" s="249"/>
      <c r="F33" s="249">
        <f>F32</f>
        <v>1</v>
      </c>
      <c r="G33" s="75">
        <v>6900</v>
      </c>
      <c r="H33" s="75">
        <v>6900</v>
      </c>
      <c r="I33" s="75"/>
      <c r="J33" s="75"/>
      <c r="K33" s="75"/>
      <c r="L33" s="75"/>
      <c r="M33" s="75"/>
      <c r="N33" s="75"/>
      <c r="O33" s="75"/>
      <c r="P33" s="75"/>
      <c r="R33" s="75">
        <v>10212</v>
      </c>
      <c r="S33" s="75"/>
      <c r="T33" s="80">
        <f t="shared" ref="T33" si="46">R33/H33</f>
        <v>1.48</v>
      </c>
      <c r="U33" s="80">
        <f t="shared" ref="U33" si="47">T33-AB33</f>
        <v>1.4543479884611668</v>
      </c>
      <c r="V33" s="74">
        <f t="shared" ref="V33" si="48">G33*U33</f>
        <v>10035.00112038205</v>
      </c>
      <c r="W33" s="74">
        <f t="shared" ref="W33" si="49">V33-G33</f>
        <v>3135.0011203820504</v>
      </c>
      <c r="X33" s="74">
        <f t="shared" ref="X33" si="50">F33*W33</f>
        <v>3135.0011203820504</v>
      </c>
      <c r="Y33" s="80">
        <f t="shared" si="0"/>
        <v>4.5848355451969969E-2</v>
      </c>
      <c r="Z33" s="80">
        <f t="shared" si="1"/>
        <v>1.1992624151289988E-2</v>
      </c>
      <c r="AA33" s="80">
        <f t="shared" si="2"/>
        <v>1.9115055013239957E-2</v>
      </c>
      <c r="AB33" s="80">
        <f t="shared" si="9"/>
        <v>2.5652011538833303E-2</v>
      </c>
      <c r="AC33" s="88" t="s">
        <v>3609</v>
      </c>
    </row>
    <row r="34" spans="1:30" ht="40.5" thickBot="1" x14ac:dyDescent="0.25">
      <c r="A34" s="42"/>
      <c r="B34" s="43" t="s">
        <v>2810</v>
      </c>
      <c r="C34" s="44" t="s">
        <v>2811</v>
      </c>
      <c r="D34" s="44" t="s">
        <v>44</v>
      </c>
      <c r="E34" s="45">
        <v>0</v>
      </c>
      <c r="F34" s="45">
        <v>1</v>
      </c>
      <c r="G34" s="46">
        <v>10779.03</v>
      </c>
      <c r="H34" s="46"/>
      <c r="I34" s="46"/>
      <c r="J34" s="46"/>
      <c r="K34" s="46"/>
      <c r="L34" s="46"/>
      <c r="M34" s="46"/>
      <c r="N34" s="46"/>
      <c r="O34" s="46"/>
      <c r="P34" s="47"/>
      <c r="R34" s="46"/>
      <c r="S34" s="46">
        <v>0</v>
      </c>
      <c r="T34" s="73"/>
      <c r="U34" s="73"/>
      <c r="V34" s="74"/>
      <c r="W34" s="74"/>
      <c r="X34" s="74"/>
      <c r="Y34" s="73">
        <f t="shared" si="0"/>
        <v>4.5848355451969969E-2</v>
      </c>
      <c r="Z34" s="73">
        <f t="shared" si="1"/>
        <v>1.1992624151289988E-2</v>
      </c>
      <c r="AA34" s="73">
        <f t="shared" si="2"/>
        <v>1.9115055013239957E-2</v>
      </c>
      <c r="AB34" s="73">
        <f t="shared" si="9"/>
        <v>2.5652011538833303E-2</v>
      </c>
      <c r="AD34" s="72"/>
    </row>
    <row r="35" spans="1:30" s="76" customFormat="1" ht="27" x14ac:dyDescent="0.35">
      <c r="A35" s="246"/>
      <c r="B35" s="247"/>
      <c r="C35" s="248" t="str">
        <f>C34</f>
        <v xml:space="preserve">Změkčovač vody pro myčku nádobí, konvektomat, provedení automatické s objemovým řízením - ne časovým !!!, teplota vody max. 43°C, objem pryskyřice 10 lt, nastavení regenerace v rozsahu 0 až 99 m3  230V   </v>
      </c>
      <c r="D35" s="248"/>
      <c r="E35" s="249"/>
      <c r="F35" s="249">
        <f>F34</f>
        <v>1</v>
      </c>
      <c r="G35" s="75">
        <v>9900</v>
      </c>
      <c r="H35" s="75">
        <v>9900</v>
      </c>
      <c r="I35" s="75"/>
      <c r="J35" s="75"/>
      <c r="K35" s="75"/>
      <c r="L35" s="75"/>
      <c r="M35" s="75"/>
      <c r="N35" s="75"/>
      <c r="O35" s="75"/>
      <c r="P35" s="75"/>
      <c r="R35" s="75">
        <v>11484</v>
      </c>
      <c r="S35" s="75"/>
      <c r="T35" s="80">
        <f t="shared" ref="T35" si="51">R35/H35</f>
        <v>1.1599999999999999</v>
      </c>
      <c r="U35" s="80">
        <f t="shared" ref="U35" si="52">T35-AB35</f>
        <v>1.1343479884611667</v>
      </c>
      <c r="V35" s="74">
        <f t="shared" ref="V35" si="53">G35*U35</f>
        <v>11230.045085765551</v>
      </c>
      <c r="W35" s="74">
        <f t="shared" ref="W35" si="54">V35-G35</f>
        <v>1330.0450857655505</v>
      </c>
      <c r="X35" s="74">
        <f>F35*W35</f>
        <v>1330.0450857655505</v>
      </c>
      <c r="Y35" s="80">
        <f t="shared" si="0"/>
        <v>4.5848355451969969E-2</v>
      </c>
      <c r="Z35" s="80">
        <f t="shared" si="1"/>
        <v>1.1992624151289988E-2</v>
      </c>
      <c r="AA35" s="80">
        <f t="shared" si="2"/>
        <v>1.9115055013239957E-2</v>
      </c>
      <c r="AB35" s="80">
        <f t="shared" si="9"/>
        <v>2.5652011538833303E-2</v>
      </c>
      <c r="AC35" s="88" t="s">
        <v>3609</v>
      </c>
    </row>
    <row r="36" spans="1:30" ht="15" thickBot="1" x14ac:dyDescent="0.35">
      <c r="A36" s="25"/>
      <c r="B36" s="26" t="s">
        <v>2423</v>
      </c>
      <c r="C36" s="27" t="s">
        <v>2812</v>
      </c>
      <c r="D36" s="27"/>
      <c r="E36" s="28"/>
      <c r="F36" s="28"/>
      <c r="G36" s="29"/>
      <c r="H36" s="29"/>
      <c r="I36" s="29"/>
      <c r="J36" s="29"/>
      <c r="K36" s="29"/>
      <c r="L36" s="29"/>
      <c r="M36" s="29"/>
      <c r="N36" s="29"/>
      <c r="O36" s="29"/>
      <c r="P36" s="29"/>
      <c r="R36" s="29"/>
      <c r="S36" s="29">
        <v>0</v>
      </c>
      <c r="T36" s="73"/>
      <c r="U36" s="73"/>
      <c r="V36" s="74"/>
      <c r="W36" s="74"/>
      <c r="X36" s="74"/>
      <c r="Y36" s="73"/>
      <c r="Z36" s="73"/>
      <c r="AA36" s="73"/>
      <c r="AB36" s="73"/>
      <c r="AD36" s="72"/>
    </row>
    <row r="37" spans="1:30" ht="40" x14ac:dyDescent="0.2">
      <c r="A37" s="30"/>
      <c r="B37" s="31" t="s">
        <v>2504</v>
      </c>
      <c r="C37" s="32" t="s">
        <v>2813</v>
      </c>
      <c r="D37" s="32" t="s">
        <v>44</v>
      </c>
      <c r="E37" s="33">
        <v>0</v>
      </c>
      <c r="F37" s="33">
        <v>1</v>
      </c>
      <c r="G37" s="34">
        <v>16632.939999999999</v>
      </c>
      <c r="H37" s="34"/>
      <c r="I37" s="34"/>
      <c r="J37" s="34"/>
      <c r="K37" s="34"/>
      <c r="L37" s="34"/>
      <c r="M37" s="34"/>
      <c r="N37" s="34"/>
      <c r="O37" s="34"/>
      <c r="P37" s="35"/>
      <c r="R37" s="34"/>
      <c r="S37" s="34">
        <v>0</v>
      </c>
      <c r="T37" s="73"/>
      <c r="U37" s="73"/>
      <c r="V37" s="74"/>
      <c r="W37" s="74"/>
      <c r="X37" s="74"/>
      <c r="Y37" s="73">
        <f t="shared" si="0"/>
        <v>4.5848355451969969E-2</v>
      </c>
      <c r="Z37" s="73">
        <f t="shared" si="1"/>
        <v>1.1992624151289988E-2</v>
      </c>
      <c r="AA37" s="73">
        <f t="shared" si="2"/>
        <v>1.9115055013239957E-2</v>
      </c>
      <c r="AB37" s="73">
        <f t="shared" si="9"/>
        <v>2.5652011538833303E-2</v>
      </c>
      <c r="AD37" s="72"/>
    </row>
    <row r="38" spans="1:30" s="76" customFormat="1" ht="36" x14ac:dyDescent="0.35">
      <c r="A38" s="246"/>
      <c r="B38" s="247"/>
      <c r="C38" s="248" t="str">
        <f>C37</f>
        <v xml:space="preserve">Mycí stůl, 1x vevařený lisovaný dřez o rozměru 400x400x250mm, 1x plná police, prolomená pracovní deska, 1x otvor vlevo pro stojánkovou vodovodní baterii, částečná kapotáž dřezu z čela, vlevo ve spodním prostoru stolu místo pro umístění podstolové myčky,   </v>
      </c>
      <c r="D38" s="248"/>
      <c r="E38" s="249"/>
      <c r="F38" s="249">
        <f>F37</f>
        <v>1</v>
      </c>
      <c r="G38" s="75">
        <v>15900</v>
      </c>
      <c r="H38" s="75">
        <v>15900</v>
      </c>
      <c r="I38" s="75"/>
      <c r="J38" s="75"/>
      <c r="K38" s="75"/>
      <c r="L38" s="75"/>
      <c r="M38" s="75"/>
      <c r="N38" s="75"/>
      <c r="O38" s="75"/>
      <c r="P38" s="75"/>
      <c r="R38" s="75">
        <v>23532</v>
      </c>
      <c r="S38" s="75"/>
      <c r="T38" s="80">
        <f t="shared" ref="T38" si="55">R38/H38</f>
        <v>1.48</v>
      </c>
      <c r="U38" s="80">
        <f t="shared" ref="U38" si="56">T38-AB38</f>
        <v>1.4543479884611668</v>
      </c>
      <c r="V38" s="74">
        <f t="shared" ref="V38" si="57">G38*U38</f>
        <v>23124.133016532553</v>
      </c>
      <c r="W38" s="74">
        <f t="shared" ref="W38" si="58">V38-G38</f>
        <v>7224.1330165325526</v>
      </c>
      <c r="X38" s="74">
        <f t="shared" ref="X38" si="59">F38*W38</f>
        <v>7224.1330165325526</v>
      </c>
      <c r="Y38" s="80">
        <f t="shared" si="0"/>
        <v>4.5848355451969969E-2</v>
      </c>
      <c r="Z38" s="80">
        <f t="shared" si="1"/>
        <v>1.1992624151289988E-2</v>
      </c>
      <c r="AA38" s="80">
        <f t="shared" si="2"/>
        <v>1.9115055013239957E-2</v>
      </c>
      <c r="AB38" s="80">
        <f t="shared" si="9"/>
        <v>2.5652011538833303E-2</v>
      </c>
      <c r="AC38" s="88" t="s">
        <v>3609</v>
      </c>
    </row>
    <row r="39" spans="1:30" x14ac:dyDescent="0.2">
      <c r="A39" s="36"/>
      <c r="B39" s="37" t="s">
        <v>2814</v>
      </c>
      <c r="C39" s="38" t="s">
        <v>2815</v>
      </c>
      <c r="D39" s="38" t="s">
        <v>44</v>
      </c>
      <c r="E39" s="39">
        <v>0</v>
      </c>
      <c r="F39" s="39">
        <v>1</v>
      </c>
      <c r="G39" s="40">
        <v>3533.52</v>
      </c>
      <c r="H39" s="40"/>
      <c r="I39" s="40"/>
      <c r="J39" s="40"/>
      <c r="K39" s="40"/>
      <c r="L39" s="40"/>
      <c r="M39" s="40"/>
      <c r="N39" s="40"/>
      <c r="O39" s="40"/>
      <c r="P39" s="41"/>
      <c r="R39" s="40"/>
      <c r="S39" s="40">
        <v>0</v>
      </c>
      <c r="T39" s="73"/>
      <c r="U39" s="73"/>
      <c r="V39" s="74"/>
      <c r="W39" s="74"/>
      <c r="X39" s="74"/>
      <c r="Y39" s="73">
        <f t="shared" si="0"/>
        <v>4.5848355451969969E-2</v>
      </c>
      <c r="Z39" s="73">
        <f t="shared" si="1"/>
        <v>1.1992624151289988E-2</v>
      </c>
      <c r="AA39" s="73">
        <f t="shared" si="2"/>
        <v>1.9115055013239957E-2</v>
      </c>
      <c r="AB39" s="73">
        <f t="shared" si="9"/>
        <v>2.5652011538833303E-2</v>
      </c>
      <c r="AD39" s="72"/>
    </row>
    <row r="40" spans="1:30" ht="40" x14ac:dyDescent="0.2">
      <c r="A40" s="36"/>
      <c r="B40" s="37" t="s">
        <v>2492</v>
      </c>
      <c r="C40" s="38" t="s">
        <v>2798</v>
      </c>
      <c r="D40" s="38" t="s">
        <v>44</v>
      </c>
      <c r="E40" s="39">
        <v>0</v>
      </c>
      <c r="F40" s="39">
        <v>1</v>
      </c>
      <c r="G40" s="40">
        <v>37920.94</v>
      </c>
      <c r="H40" s="40"/>
      <c r="I40" s="40"/>
      <c r="J40" s="40"/>
      <c r="K40" s="40"/>
      <c r="L40" s="40"/>
      <c r="M40" s="40"/>
      <c r="N40" s="40"/>
      <c r="O40" s="40"/>
      <c r="P40" s="41"/>
      <c r="R40" s="40"/>
      <c r="S40" s="40">
        <v>0</v>
      </c>
      <c r="T40" s="73"/>
      <c r="U40" s="73"/>
      <c r="V40" s="74"/>
      <c r="W40" s="74"/>
      <c r="X40" s="74"/>
      <c r="Y40" s="73">
        <f t="shared" si="0"/>
        <v>4.5848355451969969E-2</v>
      </c>
      <c r="Z40" s="73">
        <f t="shared" si="1"/>
        <v>1.1992624151289988E-2</v>
      </c>
      <c r="AA40" s="73">
        <f t="shared" si="2"/>
        <v>1.9115055013239957E-2</v>
      </c>
      <c r="AB40" s="73">
        <f t="shared" si="9"/>
        <v>2.5652011538833303E-2</v>
      </c>
      <c r="AD40" s="72"/>
    </row>
    <row r="41" spans="1:30" s="76" customFormat="1" ht="36" x14ac:dyDescent="0.35">
      <c r="A41" s="246"/>
      <c r="B41" s="247"/>
      <c r="C41" s="248" t="str">
        <f>C40</f>
        <v xml:space="preserve">Podstolová profesionální myčka, dvouplášťové provedení, čelní zakládání, velikost koše 400x400mm, pracovní výkon 20 košu za hod, mycí cykly 180" , spotřeba vody 2,75 lt , objem mycí vany 10 litrů, magnetický spínač dvířek, zásuvná výška 320 mm, součástí m   </v>
      </c>
      <c r="D41" s="248"/>
      <c r="E41" s="249"/>
      <c r="F41" s="249">
        <f>F40</f>
        <v>1</v>
      </c>
      <c r="G41" s="75">
        <v>35500</v>
      </c>
      <c r="H41" s="75">
        <v>35500</v>
      </c>
      <c r="I41" s="75"/>
      <c r="J41" s="75"/>
      <c r="K41" s="75"/>
      <c r="L41" s="75"/>
      <c r="M41" s="75"/>
      <c r="N41" s="75"/>
      <c r="O41" s="75"/>
      <c r="P41" s="75"/>
      <c r="R41" s="75">
        <v>41180</v>
      </c>
      <c r="S41" s="75"/>
      <c r="T41" s="80">
        <f t="shared" ref="T41" si="60">R41/H41</f>
        <v>1.1599999999999999</v>
      </c>
      <c r="U41" s="80">
        <f t="shared" ref="U41" si="61">T41-AB41</f>
        <v>1.1343479884611667</v>
      </c>
      <c r="V41" s="74">
        <f t="shared" ref="V41" si="62">G41*U41</f>
        <v>40269.353590371415</v>
      </c>
      <c r="W41" s="74">
        <f t="shared" ref="W41" si="63">V41-G41</f>
        <v>4769.3535903714146</v>
      </c>
      <c r="X41" s="74">
        <f t="shared" ref="X41" si="64">F41*W41</f>
        <v>4769.3535903714146</v>
      </c>
      <c r="Y41" s="80">
        <f t="shared" si="0"/>
        <v>4.5848355451969969E-2</v>
      </c>
      <c r="Z41" s="80">
        <f t="shared" si="1"/>
        <v>1.1992624151289988E-2</v>
      </c>
      <c r="AA41" s="80">
        <f t="shared" si="2"/>
        <v>1.9115055013239957E-2</v>
      </c>
      <c r="AB41" s="80">
        <f t="shared" ref="AB41" si="65">AVERAGE(Y41:AA41)</f>
        <v>2.5652011538833303E-2</v>
      </c>
      <c r="AC41" s="88" t="s">
        <v>3609</v>
      </c>
    </row>
    <row r="42" spans="1:30" ht="40" x14ac:dyDescent="0.2">
      <c r="A42" s="36"/>
      <c r="B42" s="37" t="s">
        <v>2494</v>
      </c>
      <c r="C42" s="38" t="s">
        <v>2799</v>
      </c>
      <c r="D42" s="38" t="s">
        <v>44</v>
      </c>
      <c r="E42" s="39">
        <v>0</v>
      </c>
      <c r="F42" s="39">
        <v>1</v>
      </c>
      <c r="G42" s="40">
        <v>28490.28</v>
      </c>
      <c r="H42" s="40"/>
      <c r="I42" s="40"/>
      <c r="J42" s="40"/>
      <c r="K42" s="40"/>
      <c r="L42" s="40"/>
      <c r="M42" s="40"/>
      <c r="N42" s="40"/>
      <c r="O42" s="40"/>
      <c r="P42" s="41"/>
      <c r="R42" s="40"/>
      <c r="S42" s="40">
        <v>0</v>
      </c>
      <c r="T42" s="73"/>
      <c r="U42" s="73"/>
      <c r="V42" s="74"/>
      <c r="W42" s="74"/>
      <c r="X42" s="74"/>
      <c r="Y42" s="73">
        <f t="shared" si="0"/>
        <v>4.5848355451969969E-2</v>
      </c>
      <c r="Z42" s="73">
        <f t="shared" si="1"/>
        <v>1.1992624151289988E-2</v>
      </c>
      <c r="AA42" s="73">
        <f t="shared" si="2"/>
        <v>1.9115055013239957E-2</v>
      </c>
      <c r="AB42" s="73">
        <f t="shared" si="9"/>
        <v>2.5652011538833303E-2</v>
      </c>
      <c r="AD42" s="72"/>
    </row>
    <row r="43" spans="1:30" s="76" customFormat="1" ht="36" x14ac:dyDescent="0.35">
      <c r="A43" s="246"/>
      <c r="B43" s="247"/>
      <c r="C43" s="248" t="str">
        <f>C42</f>
        <v xml:space="preserve">Vyhřívaná výdejní vodní lázeň, dělená, pojízdná, kapacita 3x GN 1/1-200, nerezové provedení, pojízdná - 4x kolečko, každé o pr. 100 mm z toho 2x bržděná, každá vana disponuje samostatným topným tělesem, samostatným termostatem pro regulaci teploty až do +   </v>
      </c>
      <c r="D43" s="248"/>
      <c r="E43" s="249"/>
      <c r="F43" s="249">
        <f>F42</f>
        <v>1</v>
      </c>
      <c r="G43" s="75">
        <v>25900</v>
      </c>
      <c r="H43" s="75">
        <v>25900</v>
      </c>
      <c r="I43" s="75"/>
      <c r="J43" s="75"/>
      <c r="K43" s="75"/>
      <c r="L43" s="75"/>
      <c r="M43" s="75"/>
      <c r="N43" s="75"/>
      <c r="O43" s="75"/>
      <c r="P43" s="75"/>
      <c r="R43" s="75">
        <v>38332</v>
      </c>
      <c r="S43" s="75"/>
      <c r="T43" s="80">
        <f t="shared" ref="T43" si="66">R43/H43</f>
        <v>1.48</v>
      </c>
      <c r="U43" s="80">
        <f t="shared" ref="U43" si="67">T43-AB43</f>
        <v>1.4543479884611668</v>
      </c>
      <c r="V43" s="74">
        <f t="shared" ref="V43" si="68">G43*U43</f>
        <v>37667.612901144217</v>
      </c>
      <c r="W43" s="74">
        <f t="shared" ref="W43" si="69">V43-G43</f>
        <v>11767.612901144217</v>
      </c>
      <c r="X43" s="74">
        <f t="shared" ref="X43" si="70">F43*W43</f>
        <v>11767.612901144217</v>
      </c>
      <c r="Y43" s="80">
        <f t="shared" si="0"/>
        <v>4.5848355451969969E-2</v>
      </c>
      <c r="Z43" s="80">
        <f t="shared" si="1"/>
        <v>1.1992624151289988E-2</v>
      </c>
      <c r="AA43" s="80">
        <f t="shared" si="2"/>
        <v>1.9115055013239957E-2</v>
      </c>
      <c r="AB43" s="80">
        <f t="shared" ref="AB43" si="71">AVERAGE(Y43:AA43)</f>
        <v>2.5652011538833303E-2</v>
      </c>
      <c r="AC43" s="88" t="s">
        <v>3609</v>
      </c>
    </row>
    <row r="44" spans="1:30" ht="40" x14ac:dyDescent="0.2">
      <c r="A44" s="36"/>
      <c r="B44" s="37" t="s">
        <v>2521</v>
      </c>
      <c r="C44" s="38" t="s">
        <v>2816</v>
      </c>
      <c r="D44" s="38" t="s">
        <v>44</v>
      </c>
      <c r="E44" s="39">
        <v>0</v>
      </c>
      <c r="F44" s="39">
        <v>1</v>
      </c>
      <c r="G44" s="40">
        <v>17679.52</v>
      </c>
      <c r="H44" s="40"/>
      <c r="I44" s="40"/>
      <c r="J44" s="40"/>
      <c r="K44" s="40"/>
      <c r="L44" s="40"/>
      <c r="M44" s="40"/>
      <c r="N44" s="40"/>
      <c r="O44" s="40"/>
      <c r="P44" s="41"/>
      <c r="R44" s="40"/>
      <c r="S44" s="40">
        <v>0</v>
      </c>
      <c r="T44" s="73"/>
      <c r="U44" s="73"/>
      <c r="V44" s="74"/>
      <c r="W44" s="74"/>
      <c r="X44" s="74"/>
      <c r="Y44" s="73">
        <f t="shared" si="0"/>
        <v>4.5848355451969969E-2</v>
      </c>
      <c r="Z44" s="73">
        <f t="shared" si="1"/>
        <v>1.1992624151289988E-2</v>
      </c>
      <c r="AA44" s="73">
        <f t="shared" si="2"/>
        <v>1.9115055013239957E-2</v>
      </c>
      <c r="AB44" s="73">
        <f t="shared" si="9"/>
        <v>2.5652011538833303E-2</v>
      </c>
      <c r="AD44" s="72"/>
    </row>
    <row r="45" spans="1:30" s="76" customFormat="1" ht="36" x14ac:dyDescent="0.35">
      <c r="A45" s="246"/>
      <c r="B45" s="247"/>
      <c r="C45" s="248" t="str">
        <f>C44</f>
        <v xml:space="preserve">Pracovní stůl, 2x částečná police vpravo, vlevo úkos a prostor pro podstolovou chladničku, 6x noha, výškově nastavitelné nožíčky, zadní lem, nerezové provedení - viz projektová dokumentace -  DOMĚREK 2450x700x850   </v>
      </c>
      <c r="D45" s="248"/>
      <c r="E45" s="249"/>
      <c r="F45" s="249">
        <f>F44</f>
        <v>1</v>
      </c>
      <c r="G45" s="75">
        <v>15900</v>
      </c>
      <c r="H45" s="75">
        <v>15900</v>
      </c>
      <c r="I45" s="75"/>
      <c r="J45" s="75"/>
      <c r="K45" s="75"/>
      <c r="L45" s="75"/>
      <c r="M45" s="75"/>
      <c r="N45" s="75"/>
      <c r="O45" s="75"/>
      <c r="P45" s="75"/>
      <c r="R45" s="75">
        <v>23532</v>
      </c>
      <c r="S45" s="75"/>
      <c r="T45" s="80">
        <f t="shared" ref="T45" si="72">R45/H45</f>
        <v>1.48</v>
      </c>
      <c r="U45" s="80">
        <f t="shared" ref="U45" si="73">T45-AB45</f>
        <v>1.4543479884611668</v>
      </c>
      <c r="V45" s="74">
        <f t="shared" ref="V45" si="74">G45*U45</f>
        <v>23124.133016532553</v>
      </c>
      <c r="W45" s="74">
        <f t="shared" ref="W45" si="75">V45-G45</f>
        <v>7224.1330165325526</v>
      </c>
      <c r="X45" s="74">
        <f t="shared" ref="X45" si="76">F45*W45</f>
        <v>7224.1330165325526</v>
      </c>
      <c r="Y45" s="80">
        <f t="shared" si="0"/>
        <v>4.5848355451969969E-2</v>
      </c>
      <c r="Z45" s="80">
        <f t="shared" si="1"/>
        <v>1.1992624151289988E-2</v>
      </c>
      <c r="AA45" s="80">
        <f t="shared" si="2"/>
        <v>1.9115055013239957E-2</v>
      </c>
      <c r="AB45" s="80">
        <f t="shared" ref="AB45" si="77">AVERAGE(Y45:AA45)</f>
        <v>2.5652011538833303E-2</v>
      </c>
      <c r="AC45" s="88" t="s">
        <v>3609</v>
      </c>
    </row>
    <row r="46" spans="1:30" x14ac:dyDescent="0.2">
      <c r="A46" s="36"/>
      <c r="B46" s="37" t="s">
        <v>2817</v>
      </c>
      <c r="C46" s="38" t="s">
        <v>2818</v>
      </c>
      <c r="D46" s="38" t="s">
        <v>44</v>
      </c>
      <c r="E46" s="39">
        <v>0</v>
      </c>
      <c r="F46" s="39">
        <v>1</v>
      </c>
      <c r="G46" s="40">
        <v>0</v>
      </c>
      <c r="H46" s="40"/>
      <c r="I46" s="40"/>
      <c r="J46" s="40"/>
      <c r="K46" s="40"/>
      <c r="L46" s="40"/>
      <c r="M46" s="40"/>
      <c r="N46" s="40"/>
      <c r="O46" s="40"/>
      <c r="P46" s="41"/>
      <c r="R46" s="40"/>
      <c r="S46" s="40">
        <v>0</v>
      </c>
      <c r="T46" s="73"/>
      <c r="U46" s="73"/>
      <c r="V46" s="74"/>
      <c r="W46" s="74"/>
      <c r="X46" s="74"/>
      <c r="Y46" s="73"/>
      <c r="Z46" s="73"/>
      <c r="AA46" s="73"/>
      <c r="AB46" s="73"/>
      <c r="AD46" s="72"/>
    </row>
    <row r="47" spans="1:30" ht="20" x14ac:dyDescent="0.2">
      <c r="A47" s="36"/>
      <c r="B47" s="37" t="s">
        <v>2525</v>
      </c>
      <c r="C47" s="38" t="s">
        <v>2819</v>
      </c>
      <c r="D47" s="38" t="s">
        <v>44</v>
      </c>
      <c r="E47" s="39">
        <v>0</v>
      </c>
      <c r="F47" s="39">
        <v>1</v>
      </c>
      <c r="G47" s="40">
        <v>8708.89</v>
      </c>
      <c r="H47" s="40"/>
      <c r="I47" s="40"/>
      <c r="J47" s="40"/>
      <c r="K47" s="40"/>
      <c r="L47" s="40"/>
      <c r="M47" s="40"/>
      <c r="N47" s="40"/>
      <c r="O47" s="40"/>
      <c r="P47" s="41"/>
      <c r="R47" s="40"/>
      <c r="S47" s="40">
        <v>0</v>
      </c>
      <c r="T47" s="73"/>
      <c r="U47" s="73"/>
      <c r="V47" s="74"/>
      <c r="W47" s="74"/>
      <c r="X47" s="74"/>
      <c r="Y47" s="73">
        <f t="shared" si="0"/>
        <v>4.5848355451969969E-2</v>
      </c>
      <c r="Z47" s="73">
        <f t="shared" si="1"/>
        <v>1.1992624151289988E-2</v>
      </c>
      <c r="AA47" s="73">
        <f t="shared" si="2"/>
        <v>1.9115055013239957E-2</v>
      </c>
      <c r="AB47" s="73">
        <f t="shared" si="9"/>
        <v>2.5652011538833303E-2</v>
      </c>
      <c r="AD47" s="72"/>
    </row>
    <row r="48" spans="1:30" s="76" customFormat="1" ht="18" x14ac:dyDescent="0.35">
      <c r="A48" s="246"/>
      <c r="B48" s="247"/>
      <c r="C48" s="248" t="str">
        <f>C47</f>
        <v xml:space="preserve">Nástěnná police dvoupatrová, celonerezové provedení, vč. konzol pro zavěšení police na zeď 1700x350   </v>
      </c>
      <c r="D48" s="248"/>
      <c r="E48" s="249"/>
      <c r="F48" s="249">
        <f>F47</f>
        <v>1</v>
      </c>
      <c r="G48" s="75">
        <v>7500</v>
      </c>
      <c r="H48" s="75">
        <v>7500</v>
      </c>
      <c r="I48" s="75"/>
      <c r="J48" s="75"/>
      <c r="K48" s="75"/>
      <c r="L48" s="75"/>
      <c r="M48" s="75"/>
      <c r="N48" s="75"/>
      <c r="O48" s="75"/>
      <c r="P48" s="75"/>
      <c r="R48" s="75">
        <v>11250</v>
      </c>
      <c r="S48" s="75"/>
      <c r="T48" s="80">
        <f t="shared" ref="T48" si="78">R48/H48</f>
        <v>1.5</v>
      </c>
      <c r="U48" s="80">
        <f t="shared" ref="U48" si="79">T48-AB48</f>
        <v>1.4743479884611668</v>
      </c>
      <c r="V48" s="74">
        <f t="shared" ref="V48" si="80">G48*U48</f>
        <v>11057.609913458751</v>
      </c>
      <c r="W48" s="74">
        <f t="shared" ref="W48" si="81">V48-G48</f>
        <v>3557.6099134587512</v>
      </c>
      <c r="X48" s="74">
        <f t="shared" ref="X48" si="82">F48*W48</f>
        <v>3557.6099134587512</v>
      </c>
      <c r="Y48" s="80">
        <f t="shared" si="0"/>
        <v>4.5848355451969969E-2</v>
      </c>
      <c r="Z48" s="80">
        <f t="shared" si="1"/>
        <v>1.1992624151289988E-2</v>
      </c>
      <c r="AA48" s="80">
        <f t="shared" si="2"/>
        <v>1.9115055013239957E-2</v>
      </c>
      <c r="AB48" s="80">
        <f t="shared" si="9"/>
        <v>2.5652011538833303E-2</v>
      </c>
      <c r="AC48" s="88" t="s">
        <v>3609</v>
      </c>
    </row>
    <row r="49" spans="1:30" x14ac:dyDescent="0.2">
      <c r="A49" s="36"/>
      <c r="B49" s="37" t="s">
        <v>2803</v>
      </c>
      <c r="C49" s="38" t="s">
        <v>2804</v>
      </c>
      <c r="D49" s="38" t="s">
        <v>44</v>
      </c>
      <c r="E49" s="39">
        <v>0</v>
      </c>
      <c r="F49" s="39">
        <v>1</v>
      </c>
      <c r="G49" s="40">
        <v>5639.54</v>
      </c>
      <c r="H49" s="40"/>
      <c r="I49" s="40"/>
      <c r="J49" s="40"/>
      <c r="K49" s="40"/>
      <c r="L49" s="40"/>
      <c r="M49" s="40"/>
      <c r="N49" s="40"/>
      <c r="O49" s="40"/>
      <c r="P49" s="41"/>
      <c r="R49" s="40"/>
      <c r="S49" s="40">
        <v>0</v>
      </c>
      <c r="T49" s="73"/>
      <c r="U49" s="73"/>
      <c r="V49" s="74"/>
      <c r="W49" s="74"/>
      <c r="X49" s="74"/>
      <c r="Y49" s="73">
        <f t="shared" si="0"/>
        <v>4.5848355451969969E-2</v>
      </c>
      <c r="Z49" s="73">
        <f t="shared" si="1"/>
        <v>1.1992624151289988E-2</v>
      </c>
      <c r="AA49" s="73">
        <f t="shared" si="2"/>
        <v>1.9115055013239957E-2</v>
      </c>
      <c r="AB49" s="73">
        <f t="shared" si="9"/>
        <v>2.5652011538833303E-2</v>
      </c>
      <c r="AD49" s="72"/>
    </row>
    <row r="50" spans="1:30" ht="20" x14ac:dyDescent="0.2">
      <c r="A50" s="36"/>
      <c r="B50" s="37" t="s">
        <v>2805</v>
      </c>
      <c r="C50" s="38" t="s">
        <v>2806</v>
      </c>
      <c r="D50" s="38" t="s">
        <v>44</v>
      </c>
      <c r="E50" s="39">
        <v>0</v>
      </c>
      <c r="F50" s="39">
        <v>1</v>
      </c>
      <c r="G50" s="40">
        <v>4913.62</v>
      </c>
      <c r="H50" s="40"/>
      <c r="I50" s="40"/>
      <c r="J50" s="40"/>
      <c r="K50" s="40"/>
      <c r="L50" s="40"/>
      <c r="M50" s="40"/>
      <c r="N50" s="40"/>
      <c r="O50" s="40"/>
      <c r="P50" s="41"/>
      <c r="R50" s="40"/>
      <c r="S50" s="40">
        <v>0</v>
      </c>
      <c r="T50" s="73"/>
      <c r="U50" s="73"/>
      <c r="V50" s="74"/>
      <c r="W50" s="74"/>
      <c r="X50" s="74"/>
      <c r="Y50" s="73">
        <f t="shared" si="0"/>
        <v>4.5848355451969969E-2</v>
      </c>
      <c r="Z50" s="73">
        <f t="shared" si="1"/>
        <v>1.1992624151289988E-2</v>
      </c>
      <c r="AA50" s="73">
        <f t="shared" si="2"/>
        <v>1.9115055013239957E-2</v>
      </c>
      <c r="AB50" s="73">
        <f t="shared" si="9"/>
        <v>2.5652011538833303E-2</v>
      </c>
      <c r="AD50" s="72"/>
    </row>
    <row r="51" spans="1:30" s="76" customFormat="1" ht="18" x14ac:dyDescent="0.35">
      <c r="A51" s="246"/>
      <c r="B51" s="247"/>
      <c r="C51" s="248" t="str">
        <f>C50</f>
        <v xml:space="preserve">Odpadkový koš 50l, celonerezové provedení, pojízdné provedení - 4x kolečko, vč. víka 435x610   </v>
      </c>
      <c r="D51" s="248"/>
      <c r="E51" s="249"/>
      <c r="F51" s="249">
        <f>F50</f>
        <v>1</v>
      </c>
      <c r="G51" s="75">
        <v>3500</v>
      </c>
      <c r="H51" s="75">
        <v>3500</v>
      </c>
      <c r="I51" s="75"/>
      <c r="J51" s="75"/>
      <c r="K51" s="75"/>
      <c r="L51" s="75"/>
      <c r="M51" s="75"/>
      <c r="N51" s="75"/>
      <c r="O51" s="75"/>
      <c r="P51" s="75"/>
      <c r="R51" s="75">
        <v>5180</v>
      </c>
      <c r="S51" s="75"/>
      <c r="T51" s="80">
        <f t="shared" ref="T51" si="83">R51/H51</f>
        <v>1.48</v>
      </c>
      <c r="U51" s="80">
        <f t="shared" ref="U51" si="84">T51-AB51</f>
        <v>1.4543479884611668</v>
      </c>
      <c r="V51" s="74">
        <f t="shared" ref="V51" si="85">G51*U51</f>
        <v>5090.2179596140841</v>
      </c>
      <c r="W51" s="74">
        <f t="shared" ref="W51" si="86">V51-G51</f>
        <v>1590.2179596140841</v>
      </c>
      <c r="X51" s="74">
        <f t="shared" ref="X51" si="87">F51*W51</f>
        <v>1590.2179596140841</v>
      </c>
      <c r="Y51" s="80">
        <f t="shared" si="0"/>
        <v>4.5848355451969969E-2</v>
      </c>
      <c r="Z51" s="80">
        <f t="shared" si="1"/>
        <v>1.1992624151289988E-2</v>
      </c>
      <c r="AA51" s="80">
        <f t="shared" si="2"/>
        <v>1.9115055013239957E-2</v>
      </c>
      <c r="AB51" s="80">
        <f t="shared" ref="AB51" si="88">AVERAGE(Y51:AA51)</f>
        <v>2.5652011538833303E-2</v>
      </c>
      <c r="AC51" s="88" t="s">
        <v>3609</v>
      </c>
    </row>
    <row r="52" spans="1:30" ht="40" x14ac:dyDescent="0.2">
      <c r="A52" s="36"/>
      <c r="B52" s="37" t="s">
        <v>2502</v>
      </c>
      <c r="C52" s="38" t="s">
        <v>2807</v>
      </c>
      <c r="D52" s="38" t="s">
        <v>44</v>
      </c>
      <c r="E52" s="39">
        <v>0</v>
      </c>
      <c r="F52" s="39">
        <v>1</v>
      </c>
      <c r="G52" s="40">
        <v>12619.16</v>
      </c>
      <c r="H52" s="40"/>
      <c r="I52" s="40"/>
      <c r="J52" s="40"/>
      <c r="K52" s="40"/>
      <c r="L52" s="40"/>
      <c r="M52" s="40"/>
      <c r="N52" s="40"/>
      <c r="O52" s="40"/>
      <c r="P52" s="41"/>
      <c r="R52" s="40"/>
      <c r="S52" s="40">
        <v>0</v>
      </c>
      <c r="T52" s="73"/>
      <c r="U52" s="73"/>
      <c r="V52" s="74"/>
      <c r="W52" s="74"/>
      <c r="X52" s="74"/>
      <c r="Y52" s="73">
        <f t="shared" si="0"/>
        <v>4.5848355451969969E-2</v>
      </c>
      <c r="Z52" s="73">
        <f t="shared" si="1"/>
        <v>1.1992624151289988E-2</v>
      </c>
      <c r="AA52" s="73">
        <f t="shared" si="2"/>
        <v>1.9115055013239957E-2</v>
      </c>
      <c r="AB52" s="73">
        <f t="shared" si="9"/>
        <v>2.5652011538833303E-2</v>
      </c>
      <c r="AD52" s="72"/>
    </row>
    <row r="53" spans="1:30" s="76" customFormat="1" ht="36" x14ac:dyDescent="0.35">
      <c r="A53" s="246"/>
      <c r="B53" s="247"/>
      <c r="C53" s="248" t="str">
        <f>C52</f>
        <v xml:space="preserve">Profesionální chladnička, čistý objem 130 lt, nerezové opláštění, 1x plné dveře, ventilované cirkulační chlazení, digitální termostat, automatické odtávání, integrovaný zámek dveří, teplotní rozsah -2°C až +8°C, chladnička určena k uskladnění odpadků 600x   </v>
      </c>
      <c r="D53" s="248"/>
      <c r="E53" s="249"/>
      <c r="F53" s="249">
        <f>F52</f>
        <v>1</v>
      </c>
      <c r="G53" s="75">
        <v>10500</v>
      </c>
      <c r="H53" s="75">
        <v>10500</v>
      </c>
      <c r="I53" s="75"/>
      <c r="J53" s="75"/>
      <c r="K53" s="75"/>
      <c r="L53" s="75"/>
      <c r="M53" s="75"/>
      <c r="N53" s="75"/>
      <c r="O53" s="75"/>
      <c r="P53" s="75"/>
      <c r="R53" s="75">
        <v>12180</v>
      </c>
      <c r="S53" s="75"/>
      <c r="T53" s="80">
        <f t="shared" ref="T53" si="89">R53/H53</f>
        <v>1.1599999999999999</v>
      </c>
      <c r="U53" s="80">
        <f t="shared" ref="U53" si="90">T53-AB53</f>
        <v>1.1343479884611667</v>
      </c>
      <c r="V53" s="74">
        <f t="shared" ref="V53" si="91">G53*U53</f>
        <v>11910.653878842249</v>
      </c>
      <c r="W53" s="74">
        <f t="shared" ref="W53" si="92">V53-G53</f>
        <v>1410.6538788422495</v>
      </c>
      <c r="X53" s="74">
        <f t="shared" ref="X53" si="93">F53*W53</f>
        <v>1410.6538788422495</v>
      </c>
      <c r="Y53" s="80">
        <f t="shared" si="0"/>
        <v>4.5848355451969969E-2</v>
      </c>
      <c r="Z53" s="80">
        <f t="shared" si="1"/>
        <v>1.1992624151289988E-2</v>
      </c>
      <c r="AA53" s="80">
        <f t="shared" si="2"/>
        <v>1.9115055013239957E-2</v>
      </c>
      <c r="AB53" s="80">
        <f t="shared" ref="AB53" si="94">AVERAGE(Y53:AA53)</f>
        <v>2.5652011538833303E-2</v>
      </c>
      <c r="AC53" s="88" t="s">
        <v>3609</v>
      </c>
    </row>
    <row r="54" spans="1:30" ht="40.5" thickBot="1" x14ac:dyDescent="0.25">
      <c r="A54" s="42"/>
      <c r="B54" s="43" t="s">
        <v>2808</v>
      </c>
      <c r="C54" s="44" t="s">
        <v>2809</v>
      </c>
      <c r="D54" s="44" t="s">
        <v>44</v>
      </c>
      <c r="E54" s="45">
        <v>0</v>
      </c>
      <c r="F54" s="45">
        <v>1</v>
      </c>
      <c r="G54" s="46">
        <v>8708.89</v>
      </c>
      <c r="H54" s="46"/>
      <c r="I54" s="46"/>
      <c r="J54" s="46"/>
      <c r="K54" s="46"/>
      <c r="L54" s="46"/>
      <c r="M54" s="46"/>
      <c r="N54" s="46"/>
      <c r="O54" s="46"/>
      <c r="P54" s="47"/>
      <c r="R54" s="46"/>
      <c r="S54" s="46">
        <v>0</v>
      </c>
      <c r="T54" s="73"/>
      <c r="U54" s="73"/>
      <c r="V54" s="74"/>
      <c r="W54" s="74"/>
      <c r="X54" s="74"/>
      <c r="Y54" s="73">
        <f t="shared" si="0"/>
        <v>4.5848355451969969E-2</v>
      </c>
      <c r="Z54" s="73">
        <f t="shared" si="1"/>
        <v>1.1992624151289988E-2</v>
      </c>
      <c r="AA54" s="73">
        <f t="shared" si="2"/>
        <v>1.9115055013239957E-2</v>
      </c>
      <c r="AB54" s="73">
        <f t="shared" si="9"/>
        <v>2.5652011538833303E-2</v>
      </c>
      <c r="AD54" s="72"/>
    </row>
    <row r="55" spans="1:30" s="76" customFormat="1" ht="36" x14ac:dyDescent="0.35">
      <c r="A55" s="246"/>
      <c r="B55" s="247"/>
      <c r="C55" s="248" t="str">
        <f>C54</f>
        <v xml:space="preserve">Servírovací vozík, 2x plná police,  obě police s prolisem, svařovaná, tuhá konstrukce zajišťující dostatečnou stabilitu a nosnost vozíku, pojízdný - 4x kolečko, každé o průměru 100mm, dvě kolečka opatřeny aretační brzdou, nerezové provedení 700x500x850   </v>
      </c>
      <c r="D55" s="248"/>
      <c r="E55" s="249"/>
      <c r="F55" s="249">
        <f>F54</f>
        <v>1</v>
      </c>
      <c r="G55" s="75">
        <v>6900</v>
      </c>
      <c r="H55" s="75">
        <v>6900</v>
      </c>
      <c r="I55" s="75"/>
      <c r="J55" s="75"/>
      <c r="K55" s="75"/>
      <c r="L55" s="75"/>
      <c r="M55" s="75"/>
      <c r="N55" s="75"/>
      <c r="O55" s="75"/>
      <c r="P55" s="75"/>
      <c r="R55" s="75">
        <v>10212</v>
      </c>
      <c r="S55" s="75"/>
      <c r="T55" s="80">
        <f t="shared" ref="T55" si="95">R55/H55</f>
        <v>1.48</v>
      </c>
      <c r="U55" s="80">
        <f t="shared" ref="U55" si="96">T55-AB55</f>
        <v>1.4543479884611668</v>
      </c>
      <c r="V55" s="74">
        <f t="shared" ref="V55" si="97">G55*U55</f>
        <v>10035.00112038205</v>
      </c>
      <c r="W55" s="74">
        <f t="shared" ref="W55" si="98">V55-G55</f>
        <v>3135.0011203820504</v>
      </c>
      <c r="X55" s="74">
        <f t="shared" ref="X55" si="99">F55*W55</f>
        <v>3135.0011203820504</v>
      </c>
      <c r="Y55" s="80">
        <f t="shared" si="0"/>
        <v>4.5848355451969969E-2</v>
      </c>
      <c r="Z55" s="80">
        <f t="shared" si="1"/>
        <v>1.1992624151289988E-2</v>
      </c>
      <c r="AA55" s="80">
        <f t="shared" si="2"/>
        <v>1.9115055013239957E-2</v>
      </c>
      <c r="AB55" s="80">
        <f t="shared" ref="AB55" si="100">AVERAGE(Y55:AA55)</f>
        <v>2.5652011538833303E-2</v>
      </c>
      <c r="AC55" s="88" t="s">
        <v>3609</v>
      </c>
    </row>
    <row r="56" spans="1:30" x14ac:dyDescent="0.3">
      <c r="A56" s="20"/>
      <c r="B56" s="21" t="s">
        <v>2454</v>
      </c>
      <c r="C56" s="22" t="s">
        <v>2820</v>
      </c>
      <c r="D56" s="22"/>
      <c r="E56" s="23"/>
      <c r="F56" s="23"/>
      <c r="G56" s="24"/>
      <c r="H56" s="24"/>
      <c r="I56" s="24"/>
      <c r="J56" s="24"/>
      <c r="K56" s="24"/>
      <c r="L56" s="24"/>
      <c r="M56" s="24"/>
      <c r="N56" s="24"/>
      <c r="O56" s="24"/>
      <c r="P56" s="24"/>
      <c r="R56" s="24"/>
      <c r="S56" s="24">
        <v>0</v>
      </c>
      <c r="T56" s="73"/>
      <c r="U56" s="73"/>
      <c r="V56" s="74"/>
      <c r="W56" s="74"/>
      <c r="X56" s="74"/>
      <c r="Y56" s="73"/>
      <c r="Z56" s="73"/>
      <c r="AA56" s="73"/>
      <c r="AB56" s="73"/>
      <c r="AD56" s="72"/>
    </row>
    <row r="57" spans="1:30" ht="15" thickBot="1" x14ac:dyDescent="0.35">
      <c r="A57" s="25"/>
      <c r="B57" s="26" t="s">
        <v>2534</v>
      </c>
      <c r="C57" s="27" t="s">
        <v>2821</v>
      </c>
      <c r="D57" s="27"/>
      <c r="E57" s="28"/>
      <c r="F57" s="28"/>
      <c r="G57" s="29"/>
      <c r="H57" s="29"/>
      <c r="I57" s="29"/>
      <c r="J57" s="29"/>
      <c r="K57" s="29"/>
      <c r="L57" s="29"/>
      <c r="M57" s="29"/>
      <c r="N57" s="29"/>
      <c r="O57" s="29"/>
      <c r="P57" s="29"/>
      <c r="R57" s="29"/>
      <c r="S57" s="29">
        <v>0</v>
      </c>
      <c r="T57" s="73"/>
      <c r="U57" s="73"/>
      <c r="V57" s="74"/>
      <c r="W57" s="74"/>
      <c r="X57" s="74"/>
      <c r="Y57" s="73"/>
      <c r="Z57" s="73"/>
      <c r="AA57" s="73"/>
      <c r="AB57" s="73"/>
      <c r="AD57" s="72"/>
    </row>
    <row r="58" spans="1:30" ht="40" x14ac:dyDescent="0.2">
      <c r="A58" s="30"/>
      <c r="B58" s="31" t="s">
        <v>2488</v>
      </c>
      <c r="C58" s="32" t="s">
        <v>2796</v>
      </c>
      <c r="D58" s="32" t="s">
        <v>44</v>
      </c>
      <c r="E58" s="33">
        <v>0</v>
      </c>
      <c r="F58" s="33">
        <v>1</v>
      </c>
      <c r="G58" s="34">
        <v>19128.62</v>
      </c>
      <c r="H58" s="34"/>
      <c r="I58" s="34"/>
      <c r="J58" s="34"/>
      <c r="K58" s="34"/>
      <c r="L58" s="34"/>
      <c r="M58" s="34"/>
      <c r="N58" s="34"/>
      <c r="O58" s="34"/>
      <c r="P58" s="35"/>
      <c r="R58" s="34"/>
      <c r="S58" s="34">
        <v>0</v>
      </c>
      <c r="T58" s="73"/>
      <c r="U58" s="73"/>
      <c r="V58" s="74"/>
      <c r="W58" s="74"/>
      <c r="X58" s="74"/>
      <c r="Y58" s="73">
        <f t="shared" si="0"/>
        <v>4.5848355451969969E-2</v>
      </c>
      <c r="Z58" s="73">
        <f t="shared" si="1"/>
        <v>1.1992624151289988E-2</v>
      </c>
      <c r="AA58" s="73">
        <f t="shared" si="2"/>
        <v>1.9115055013239957E-2</v>
      </c>
      <c r="AB58" s="73">
        <f t="shared" si="9"/>
        <v>2.5652011538833303E-2</v>
      </c>
      <c r="AD58" s="72"/>
    </row>
    <row r="59" spans="1:30" s="76" customFormat="1" ht="36" x14ac:dyDescent="0.35">
      <c r="A59" s="246"/>
      <c r="B59" s="247"/>
      <c r="C59" s="248" t="str">
        <f>C58</f>
        <v xml:space="preserve">Mycí stůl, 1x vevařený lisovaný dřez o rozměru 400x400x250mm, 1x plná police, prolomená pracovní deska, 1x otvor vlevo pro stojánkovou vodovodní baterii, částečná kapotáž dřezu z čela, vpravo ve spodním prostoru stolu místo pro umístění podstolové myčky,   </v>
      </c>
      <c r="D59" s="248"/>
      <c r="E59" s="249"/>
      <c r="F59" s="249">
        <f>F58</f>
        <v>1</v>
      </c>
      <c r="G59" s="75">
        <v>15900</v>
      </c>
      <c r="H59" s="75">
        <v>15900</v>
      </c>
      <c r="I59" s="75"/>
      <c r="J59" s="75"/>
      <c r="K59" s="75"/>
      <c r="L59" s="75"/>
      <c r="M59" s="75"/>
      <c r="N59" s="75"/>
      <c r="O59" s="75"/>
      <c r="P59" s="75"/>
      <c r="R59" s="75">
        <v>23532</v>
      </c>
      <c r="S59" s="75"/>
      <c r="T59" s="80">
        <f t="shared" ref="T59" si="101">R59/H59</f>
        <v>1.48</v>
      </c>
      <c r="U59" s="80">
        <f t="shared" ref="U59" si="102">T59-AB59</f>
        <v>1.4543479884611668</v>
      </c>
      <c r="V59" s="74">
        <f t="shared" ref="V59" si="103">G59*U59</f>
        <v>23124.133016532553</v>
      </c>
      <c r="W59" s="74">
        <f t="shared" ref="W59" si="104">V59-G59</f>
        <v>7224.1330165325526</v>
      </c>
      <c r="X59" s="74">
        <f t="shared" ref="X59" si="105">F59*W59</f>
        <v>7224.1330165325526</v>
      </c>
      <c r="Y59" s="80">
        <f t="shared" si="0"/>
        <v>4.5848355451969969E-2</v>
      </c>
      <c r="Z59" s="80">
        <f t="shared" si="1"/>
        <v>1.1992624151289988E-2</v>
      </c>
      <c r="AA59" s="80">
        <f t="shared" si="2"/>
        <v>1.9115055013239957E-2</v>
      </c>
      <c r="AB59" s="80">
        <f t="shared" ref="AB59" si="106">AVERAGE(Y59:AA59)</f>
        <v>2.5652011538833303E-2</v>
      </c>
      <c r="AC59" s="88" t="s">
        <v>3609</v>
      </c>
    </row>
    <row r="60" spans="1:30" x14ac:dyDescent="0.2">
      <c r="A60" s="36"/>
      <c r="B60" s="37" t="s">
        <v>2814</v>
      </c>
      <c r="C60" s="38" t="s">
        <v>2815</v>
      </c>
      <c r="D60" s="38" t="s">
        <v>44</v>
      </c>
      <c r="E60" s="39">
        <v>0</v>
      </c>
      <c r="F60" s="39">
        <v>1</v>
      </c>
      <c r="G60" s="40">
        <v>3533.52</v>
      </c>
      <c r="H60" s="40"/>
      <c r="I60" s="40"/>
      <c r="J60" s="40"/>
      <c r="K60" s="40"/>
      <c r="L60" s="40"/>
      <c r="M60" s="40"/>
      <c r="N60" s="40"/>
      <c r="O60" s="40"/>
      <c r="P60" s="41"/>
      <c r="R60" s="40"/>
      <c r="S60" s="40">
        <v>0</v>
      </c>
      <c r="T60" s="73"/>
      <c r="U60" s="73"/>
      <c r="V60" s="74"/>
      <c r="W60" s="74"/>
      <c r="X60" s="74"/>
      <c r="Y60" s="73">
        <f t="shared" si="0"/>
        <v>4.5848355451969969E-2</v>
      </c>
      <c r="Z60" s="73">
        <f t="shared" si="1"/>
        <v>1.1992624151289988E-2</v>
      </c>
      <c r="AA60" s="73">
        <f t="shared" si="2"/>
        <v>1.9115055013239957E-2</v>
      </c>
      <c r="AB60" s="73">
        <f t="shared" si="9"/>
        <v>2.5652011538833303E-2</v>
      </c>
      <c r="AD60" s="72"/>
    </row>
    <row r="61" spans="1:30" ht="40" x14ac:dyDescent="0.2">
      <c r="A61" s="36"/>
      <c r="B61" s="37" t="s">
        <v>2492</v>
      </c>
      <c r="C61" s="38" t="s">
        <v>2798</v>
      </c>
      <c r="D61" s="38" t="s">
        <v>44</v>
      </c>
      <c r="E61" s="39">
        <v>0</v>
      </c>
      <c r="F61" s="39">
        <v>1</v>
      </c>
      <c r="G61" s="40">
        <v>37920.94</v>
      </c>
      <c r="H61" s="40"/>
      <c r="I61" s="40"/>
      <c r="J61" s="40"/>
      <c r="K61" s="40"/>
      <c r="L61" s="40"/>
      <c r="M61" s="40"/>
      <c r="N61" s="40"/>
      <c r="O61" s="40"/>
      <c r="P61" s="41"/>
      <c r="R61" s="40"/>
      <c r="S61" s="40">
        <v>0</v>
      </c>
      <c r="T61" s="73"/>
      <c r="U61" s="73"/>
      <c r="V61" s="74"/>
      <c r="W61" s="74"/>
      <c r="X61" s="74"/>
      <c r="Y61" s="73">
        <f t="shared" si="0"/>
        <v>4.5848355451969969E-2</v>
      </c>
      <c r="Z61" s="73">
        <f t="shared" si="1"/>
        <v>1.1992624151289988E-2</v>
      </c>
      <c r="AA61" s="73">
        <f t="shared" si="2"/>
        <v>1.9115055013239957E-2</v>
      </c>
      <c r="AB61" s="73">
        <f t="shared" si="9"/>
        <v>2.5652011538833303E-2</v>
      </c>
      <c r="AD61" s="72"/>
    </row>
    <row r="62" spans="1:30" s="76" customFormat="1" ht="36" x14ac:dyDescent="0.35">
      <c r="A62" s="246"/>
      <c r="B62" s="247"/>
      <c r="C62" s="248" t="str">
        <f>C61</f>
        <v xml:space="preserve">Podstolová profesionální myčka, dvouplášťové provedení, čelní zakládání, velikost koše 400x400mm, pracovní výkon 20 košu za hod, mycí cykly 180" , spotřeba vody 2,75 lt , objem mycí vany 10 litrů, magnetický spínač dvířek, zásuvná výška 320 mm, součástí m   </v>
      </c>
      <c r="D62" s="248"/>
      <c r="E62" s="249"/>
      <c r="F62" s="249">
        <f>F61</f>
        <v>1</v>
      </c>
      <c r="G62" s="75">
        <v>35500</v>
      </c>
      <c r="H62" s="75">
        <v>35500</v>
      </c>
      <c r="I62" s="75"/>
      <c r="J62" s="75"/>
      <c r="K62" s="75"/>
      <c r="L62" s="75"/>
      <c r="M62" s="75"/>
      <c r="N62" s="75"/>
      <c r="O62" s="75"/>
      <c r="P62" s="75"/>
      <c r="R62" s="75">
        <v>41180</v>
      </c>
      <c r="S62" s="75"/>
      <c r="T62" s="80">
        <f t="shared" ref="T62" si="107">R62/H62</f>
        <v>1.1599999999999999</v>
      </c>
      <c r="U62" s="80">
        <f t="shared" ref="U62" si="108">T62-AB62</f>
        <v>1.1343479884611667</v>
      </c>
      <c r="V62" s="74">
        <f t="shared" ref="V62" si="109">G62*U62</f>
        <v>40269.353590371415</v>
      </c>
      <c r="W62" s="74">
        <f t="shared" ref="W62" si="110">V62-G62</f>
        <v>4769.3535903714146</v>
      </c>
      <c r="X62" s="74">
        <f t="shared" ref="X62" si="111">F62*W62</f>
        <v>4769.3535903714146</v>
      </c>
      <c r="Y62" s="80">
        <f t="shared" si="0"/>
        <v>4.5848355451969969E-2</v>
      </c>
      <c r="Z62" s="80">
        <f t="shared" si="1"/>
        <v>1.1992624151289988E-2</v>
      </c>
      <c r="AA62" s="80">
        <f t="shared" si="2"/>
        <v>1.9115055013239957E-2</v>
      </c>
      <c r="AB62" s="80">
        <f t="shared" si="9"/>
        <v>2.5652011538833303E-2</v>
      </c>
      <c r="AC62" s="88" t="s">
        <v>3609</v>
      </c>
    </row>
    <row r="63" spans="1:30" ht="40" x14ac:dyDescent="0.2">
      <c r="A63" s="36"/>
      <c r="B63" s="37" t="s">
        <v>2494</v>
      </c>
      <c r="C63" s="38" t="s">
        <v>2799</v>
      </c>
      <c r="D63" s="38" t="s">
        <v>44</v>
      </c>
      <c r="E63" s="39">
        <v>0</v>
      </c>
      <c r="F63" s="39">
        <v>1</v>
      </c>
      <c r="G63" s="40">
        <v>28490.28</v>
      </c>
      <c r="H63" s="40"/>
      <c r="I63" s="40"/>
      <c r="J63" s="40"/>
      <c r="K63" s="40"/>
      <c r="L63" s="40"/>
      <c r="M63" s="40"/>
      <c r="N63" s="40"/>
      <c r="O63" s="40"/>
      <c r="P63" s="41"/>
      <c r="R63" s="40"/>
      <c r="S63" s="40">
        <v>0</v>
      </c>
      <c r="T63" s="73"/>
      <c r="U63" s="73"/>
      <c r="V63" s="74"/>
      <c r="W63" s="74"/>
      <c r="X63" s="74"/>
      <c r="Y63" s="73">
        <f t="shared" si="0"/>
        <v>4.5848355451969969E-2</v>
      </c>
      <c r="Z63" s="73">
        <f t="shared" si="1"/>
        <v>1.1992624151289988E-2</v>
      </c>
      <c r="AA63" s="73">
        <f t="shared" si="2"/>
        <v>1.9115055013239957E-2</v>
      </c>
      <c r="AB63" s="73">
        <f t="shared" si="9"/>
        <v>2.5652011538833303E-2</v>
      </c>
      <c r="AD63" s="72"/>
    </row>
    <row r="64" spans="1:30" s="76" customFormat="1" ht="36" x14ac:dyDescent="0.35">
      <c r="A64" s="246"/>
      <c r="B64" s="247"/>
      <c r="C64" s="248" t="str">
        <f>C63</f>
        <v xml:space="preserve">Vyhřívaná výdejní vodní lázeň, dělená, pojízdná, kapacita 3x GN 1/1-200, nerezové provedení, pojízdná - 4x kolečko, každé o pr. 100 mm z toho 2x bržděná, každá vana disponuje samostatným topným tělesem, samostatným termostatem pro regulaci teploty až do +   </v>
      </c>
      <c r="D64" s="248"/>
      <c r="E64" s="249"/>
      <c r="F64" s="249">
        <f>F63</f>
        <v>1</v>
      </c>
      <c r="G64" s="75">
        <v>25900</v>
      </c>
      <c r="H64" s="75">
        <v>25900</v>
      </c>
      <c r="I64" s="75"/>
      <c r="J64" s="75"/>
      <c r="K64" s="75"/>
      <c r="L64" s="75"/>
      <c r="M64" s="75"/>
      <c r="N64" s="75"/>
      <c r="O64" s="75"/>
      <c r="P64" s="75"/>
      <c r="R64" s="75">
        <v>38332</v>
      </c>
      <c r="S64" s="75"/>
      <c r="T64" s="80">
        <f t="shared" ref="T64" si="112">R64/H64</f>
        <v>1.48</v>
      </c>
      <c r="U64" s="80">
        <f t="shared" ref="U64" si="113">T64-AB64</f>
        <v>1.4543479884611668</v>
      </c>
      <c r="V64" s="74">
        <f t="shared" ref="V64" si="114">G64*U64</f>
        <v>37667.612901144217</v>
      </c>
      <c r="W64" s="74">
        <f t="shared" ref="W64" si="115">V64-G64</f>
        <v>11767.612901144217</v>
      </c>
      <c r="X64" s="74">
        <f t="shared" ref="X64" si="116">F64*W64</f>
        <v>11767.612901144217</v>
      </c>
      <c r="Y64" s="80">
        <f t="shared" si="0"/>
        <v>4.5848355451969969E-2</v>
      </c>
      <c r="Z64" s="80">
        <f t="shared" si="1"/>
        <v>1.1992624151289988E-2</v>
      </c>
      <c r="AA64" s="80">
        <f t="shared" si="2"/>
        <v>1.9115055013239957E-2</v>
      </c>
      <c r="AB64" s="80">
        <f t="shared" si="9"/>
        <v>2.5652011538833303E-2</v>
      </c>
      <c r="AC64" s="88" t="s">
        <v>3609</v>
      </c>
    </row>
    <row r="65" spans="1:30" ht="40" x14ac:dyDescent="0.2">
      <c r="A65" s="36"/>
      <c r="B65" s="37" t="s">
        <v>2822</v>
      </c>
      <c r="C65" s="38" t="s">
        <v>2800</v>
      </c>
      <c r="D65" s="38" t="s">
        <v>44</v>
      </c>
      <c r="E65" s="39">
        <v>0</v>
      </c>
      <c r="F65" s="39">
        <v>1</v>
      </c>
      <c r="G65" s="40">
        <v>17679.52</v>
      </c>
      <c r="H65" s="40"/>
      <c r="I65" s="40"/>
      <c r="J65" s="40"/>
      <c r="K65" s="40"/>
      <c r="L65" s="40"/>
      <c r="M65" s="40"/>
      <c r="N65" s="40"/>
      <c r="O65" s="40"/>
      <c r="P65" s="41"/>
      <c r="R65" s="40"/>
      <c r="S65" s="40">
        <v>0</v>
      </c>
      <c r="T65" s="73"/>
      <c r="U65" s="73"/>
      <c r="V65" s="74"/>
      <c r="W65" s="74"/>
      <c r="X65" s="74"/>
      <c r="Y65" s="73">
        <f t="shared" si="0"/>
        <v>4.5848355451969969E-2</v>
      </c>
      <c r="Z65" s="73">
        <f t="shared" si="1"/>
        <v>1.1992624151289988E-2</v>
      </c>
      <c r="AA65" s="73">
        <f t="shared" si="2"/>
        <v>1.9115055013239957E-2</v>
      </c>
      <c r="AB65" s="73">
        <f t="shared" si="9"/>
        <v>2.5652011538833303E-2</v>
      </c>
      <c r="AD65" s="72"/>
    </row>
    <row r="66" spans="1:30" s="76" customFormat="1" ht="36" x14ac:dyDescent="0.35">
      <c r="A66" s="246"/>
      <c r="B66" s="247"/>
      <c r="C66" s="248" t="str">
        <f>C65</f>
        <v xml:space="preserve">Pracovní stůl, 2x částečná police vlevo, vpravo úkos a prostor pro podstolovou chladničku, 6x noha, výškově nastavitelné nožíčky, zadní lem, nerezové provedení - viz projektová dokumentace -  DOMĚREK 2850x700x850   </v>
      </c>
      <c r="D66" s="248"/>
      <c r="E66" s="249"/>
      <c r="F66" s="249">
        <f>F65</f>
        <v>1</v>
      </c>
      <c r="G66" s="75">
        <v>16900</v>
      </c>
      <c r="H66" s="75">
        <v>16900</v>
      </c>
      <c r="I66" s="75"/>
      <c r="J66" s="75"/>
      <c r="K66" s="75"/>
      <c r="L66" s="75"/>
      <c r="M66" s="75"/>
      <c r="N66" s="75"/>
      <c r="O66" s="75"/>
      <c r="P66" s="75"/>
      <c r="R66" s="75">
        <v>25012</v>
      </c>
      <c r="S66" s="75"/>
      <c r="T66" s="80">
        <f t="shared" ref="T66" si="117">R66/H66</f>
        <v>1.48</v>
      </c>
      <c r="U66" s="80">
        <f t="shared" ref="U66" si="118">T66-AB66</f>
        <v>1.4543479884611668</v>
      </c>
      <c r="V66" s="74">
        <f t="shared" ref="V66" si="119">G66*U66</f>
        <v>24578.481004993719</v>
      </c>
      <c r="W66" s="74">
        <f t="shared" ref="W66" si="120">V66-G66</f>
        <v>7678.4810049937187</v>
      </c>
      <c r="X66" s="74">
        <f t="shared" ref="X66" si="121">F66*W66</f>
        <v>7678.4810049937187</v>
      </c>
      <c r="Y66" s="80">
        <f t="shared" si="0"/>
        <v>4.5848355451969969E-2</v>
      </c>
      <c r="Z66" s="80">
        <f t="shared" si="1"/>
        <v>1.1992624151289988E-2</v>
      </c>
      <c r="AA66" s="80">
        <f t="shared" si="2"/>
        <v>1.9115055013239957E-2</v>
      </c>
      <c r="AB66" s="80">
        <f t="shared" ref="AB66" si="122">AVERAGE(Y66:AA66)</f>
        <v>2.5652011538833303E-2</v>
      </c>
      <c r="AC66" s="88" t="s">
        <v>3609</v>
      </c>
    </row>
    <row r="67" spans="1:30" ht="20" x14ac:dyDescent="0.2">
      <c r="A67" s="36"/>
      <c r="B67" s="37" t="s">
        <v>2498</v>
      </c>
      <c r="C67" s="38" t="s">
        <v>2801</v>
      </c>
      <c r="D67" s="38" t="s">
        <v>44</v>
      </c>
      <c r="E67" s="39">
        <v>0</v>
      </c>
      <c r="F67" s="39">
        <v>1</v>
      </c>
      <c r="G67" s="40">
        <v>6983.77</v>
      </c>
      <c r="H67" s="40"/>
      <c r="I67" s="40"/>
      <c r="J67" s="40"/>
      <c r="K67" s="40"/>
      <c r="L67" s="40"/>
      <c r="M67" s="40"/>
      <c r="N67" s="40"/>
      <c r="O67" s="40"/>
      <c r="P67" s="41"/>
      <c r="R67" s="40"/>
      <c r="S67" s="40">
        <v>0</v>
      </c>
      <c r="T67" s="73"/>
      <c r="U67" s="73"/>
      <c r="V67" s="74"/>
      <c r="W67" s="74"/>
      <c r="X67" s="74"/>
      <c r="Y67" s="73">
        <f t="shared" si="0"/>
        <v>4.5848355451969969E-2</v>
      </c>
      <c r="Z67" s="73">
        <f t="shared" si="1"/>
        <v>1.1992624151289988E-2</v>
      </c>
      <c r="AA67" s="73">
        <f t="shared" si="2"/>
        <v>1.9115055013239957E-2</v>
      </c>
      <c r="AB67" s="73">
        <f t="shared" si="9"/>
        <v>2.5652011538833303E-2</v>
      </c>
      <c r="AD67" s="72"/>
    </row>
    <row r="68" spans="1:30" s="76" customFormat="1" ht="18" x14ac:dyDescent="0.35">
      <c r="A68" s="246"/>
      <c r="B68" s="247"/>
      <c r="C68" s="248" t="str">
        <f>C67</f>
        <v xml:space="preserve">Nástěnná police dvoupatrová, celonerezové provedení, vč. konzol pro zavěšení police na zeď 1050x350   </v>
      </c>
      <c r="D68" s="248"/>
      <c r="E68" s="249"/>
      <c r="F68" s="249">
        <f>F67</f>
        <v>1</v>
      </c>
      <c r="G68" s="75">
        <v>5900</v>
      </c>
      <c r="H68" s="75">
        <v>5900</v>
      </c>
      <c r="I68" s="75"/>
      <c r="J68" s="75"/>
      <c r="K68" s="75"/>
      <c r="L68" s="75"/>
      <c r="M68" s="75"/>
      <c r="N68" s="75"/>
      <c r="O68" s="75"/>
      <c r="P68" s="75"/>
      <c r="R68" s="75">
        <v>8732</v>
      </c>
      <c r="S68" s="75"/>
      <c r="T68" s="80">
        <f t="shared" ref="T68" si="123">R68/H68</f>
        <v>1.48</v>
      </c>
      <c r="U68" s="80">
        <f t="shared" ref="U68" si="124">T68-AB68</f>
        <v>1.4543479884611668</v>
      </c>
      <c r="V68" s="74">
        <f t="shared" ref="V68" si="125">G68*U68</f>
        <v>8580.6531319208843</v>
      </c>
      <c r="W68" s="74">
        <f t="shared" ref="W68" si="126">V68-G68</f>
        <v>2680.6531319208843</v>
      </c>
      <c r="X68" s="74">
        <f t="shared" ref="X68" si="127">F68*W68</f>
        <v>2680.6531319208843</v>
      </c>
      <c r="Y68" s="80">
        <f t="shared" si="0"/>
        <v>4.5848355451969969E-2</v>
      </c>
      <c r="Z68" s="80">
        <f t="shared" si="1"/>
        <v>1.1992624151289988E-2</v>
      </c>
      <c r="AA68" s="80">
        <f t="shared" si="2"/>
        <v>1.9115055013239957E-2</v>
      </c>
      <c r="AB68" s="80">
        <f t="shared" ref="AB68" si="128">AVERAGE(Y68:AA68)</f>
        <v>2.5652011538833303E-2</v>
      </c>
      <c r="AC68" s="88" t="s">
        <v>3609</v>
      </c>
    </row>
    <row r="69" spans="1:30" ht="20" x14ac:dyDescent="0.2">
      <c r="A69" s="36"/>
      <c r="B69" s="37" t="s">
        <v>2500</v>
      </c>
      <c r="C69" s="38" t="s">
        <v>2802</v>
      </c>
      <c r="D69" s="38" t="s">
        <v>44</v>
      </c>
      <c r="E69" s="39">
        <v>0</v>
      </c>
      <c r="F69" s="39">
        <v>1</v>
      </c>
      <c r="G69" s="40">
        <v>7213.78</v>
      </c>
      <c r="H69" s="40"/>
      <c r="I69" s="40"/>
      <c r="J69" s="40"/>
      <c r="K69" s="40"/>
      <c r="L69" s="40"/>
      <c r="M69" s="40"/>
      <c r="N69" s="40"/>
      <c r="O69" s="40"/>
      <c r="P69" s="41"/>
      <c r="R69" s="40"/>
      <c r="S69" s="40">
        <v>0</v>
      </c>
      <c r="T69" s="73"/>
      <c r="U69" s="73"/>
      <c r="V69" s="74"/>
      <c r="W69" s="74"/>
      <c r="X69" s="74"/>
      <c r="Y69" s="73">
        <f t="shared" si="0"/>
        <v>4.5848355451969969E-2</v>
      </c>
      <c r="Z69" s="73">
        <f t="shared" si="1"/>
        <v>1.1992624151289988E-2</v>
      </c>
      <c r="AA69" s="73">
        <f t="shared" si="2"/>
        <v>1.9115055013239957E-2</v>
      </c>
      <c r="AB69" s="73">
        <f t="shared" si="9"/>
        <v>2.5652011538833303E-2</v>
      </c>
      <c r="AD69" s="72"/>
    </row>
    <row r="70" spans="1:30" s="76" customFormat="1" ht="18" x14ac:dyDescent="0.35">
      <c r="A70" s="246"/>
      <c r="B70" s="247"/>
      <c r="C70" s="248" t="str">
        <f>C69</f>
        <v xml:space="preserve">Nástěnná police dvoupatrová, celonerezové provedení, vč. konzol pro zavěšení police na zeď 1100x350   </v>
      </c>
      <c r="D70" s="248"/>
      <c r="E70" s="249"/>
      <c r="F70" s="249">
        <f>F69</f>
        <v>1</v>
      </c>
      <c r="G70" s="75">
        <v>6500</v>
      </c>
      <c r="H70" s="75">
        <v>6500</v>
      </c>
      <c r="I70" s="75"/>
      <c r="J70" s="75"/>
      <c r="K70" s="75"/>
      <c r="L70" s="75"/>
      <c r="M70" s="75"/>
      <c r="N70" s="75"/>
      <c r="O70" s="75"/>
      <c r="P70" s="75"/>
      <c r="R70" s="75">
        <v>9620</v>
      </c>
      <c r="S70" s="75"/>
      <c r="T70" s="80">
        <f t="shared" ref="T70" si="129">R70/H70</f>
        <v>1.48</v>
      </c>
      <c r="U70" s="80">
        <f t="shared" ref="U70" si="130">T70-AB70</f>
        <v>1.4543479884611668</v>
      </c>
      <c r="V70" s="74">
        <f t="shared" ref="V70" si="131">G70*U70</f>
        <v>9453.2619249975833</v>
      </c>
      <c r="W70" s="74">
        <f t="shared" ref="W70" si="132">V70-G70</f>
        <v>2953.2619249975833</v>
      </c>
      <c r="X70" s="74">
        <f t="shared" ref="X70" si="133">F70*W70</f>
        <v>2953.2619249975833</v>
      </c>
      <c r="Y70" s="80">
        <f t="shared" si="0"/>
        <v>4.5848355451969969E-2</v>
      </c>
      <c r="Z70" s="80">
        <f t="shared" si="1"/>
        <v>1.1992624151289988E-2</v>
      </c>
      <c r="AA70" s="80">
        <f t="shared" si="2"/>
        <v>1.9115055013239957E-2</v>
      </c>
      <c r="AB70" s="80">
        <f t="shared" si="9"/>
        <v>2.5652011538833303E-2</v>
      </c>
      <c r="AC70" s="88" t="s">
        <v>3609</v>
      </c>
    </row>
    <row r="71" spans="1:30" x14ac:dyDescent="0.2">
      <c r="A71" s="36"/>
      <c r="B71" s="37" t="s">
        <v>2803</v>
      </c>
      <c r="C71" s="38" t="s">
        <v>2804</v>
      </c>
      <c r="D71" s="38" t="s">
        <v>44</v>
      </c>
      <c r="E71" s="39">
        <v>0</v>
      </c>
      <c r="F71" s="39">
        <v>1</v>
      </c>
      <c r="G71" s="40">
        <v>5639.54</v>
      </c>
      <c r="H71" s="40"/>
      <c r="I71" s="40"/>
      <c r="J71" s="40"/>
      <c r="K71" s="40"/>
      <c r="L71" s="40"/>
      <c r="M71" s="40"/>
      <c r="N71" s="40"/>
      <c r="O71" s="40"/>
      <c r="P71" s="41"/>
      <c r="R71" s="40"/>
      <c r="S71" s="40">
        <v>0</v>
      </c>
      <c r="T71" s="73"/>
      <c r="U71" s="73"/>
      <c r="V71" s="74"/>
      <c r="W71" s="74"/>
      <c r="X71" s="74"/>
      <c r="Y71" s="73">
        <f t="shared" si="0"/>
        <v>4.5848355451969969E-2</v>
      </c>
      <c r="Z71" s="73">
        <f t="shared" si="1"/>
        <v>1.1992624151289988E-2</v>
      </c>
      <c r="AA71" s="73">
        <f t="shared" si="2"/>
        <v>1.9115055013239957E-2</v>
      </c>
      <c r="AB71" s="73">
        <f t="shared" si="9"/>
        <v>2.5652011538833303E-2</v>
      </c>
      <c r="AD71" s="72"/>
    </row>
    <row r="72" spans="1:30" ht="20" x14ac:dyDescent="0.2">
      <c r="A72" s="36"/>
      <c r="B72" s="37" t="s">
        <v>2805</v>
      </c>
      <c r="C72" s="38" t="s">
        <v>2806</v>
      </c>
      <c r="D72" s="38" t="s">
        <v>44</v>
      </c>
      <c r="E72" s="39">
        <v>0</v>
      </c>
      <c r="F72" s="39">
        <v>1</v>
      </c>
      <c r="G72" s="40">
        <v>4913.62</v>
      </c>
      <c r="H72" s="40"/>
      <c r="I72" s="40"/>
      <c r="J72" s="40"/>
      <c r="K72" s="40"/>
      <c r="L72" s="40"/>
      <c r="M72" s="40"/>
      <c r="N72" s="40"/>
      <c r="O72" s="40"/>
      <c r="P72" s="41"/>
      <c r="R72" s="40"/>
      <c r="S72" s="40">
        <v>0</v>
      </c>
      <c r="T72" s="73"/>
      <c r="U72" s="73"/>
      <c r="V72" s="74"/>
      <c r="W72" s="74"/>
      <c r="X72" s="74"/>
      <c r="Y72" s="73">
        <f t="shared" si="0"/>
        <v>4.5848355451969969E-2</v>
      </c>
      <c r="Z72" s="73">
        <f t="shared" si="1"/>
        <v>1.1992624151289988E-2</v>
      </c>
      <c r="AA72" s="73">
        <f t="shared" si="2"/>
        <v>1.9115055013239957E-2</v>
      </c>
      <c r="AB72" s="73">
        <f t="shared" si="9"/>
        <v>2.5652011538833303E-2</v>
      </c>
      <c r="AD72" s="72"/>
    </row>
    <row r="73" spans="1:30" s="76" customFormat="1" ht="18" x14ac:dyDescent="0.35">
      <c r="A73" s="246"/>
      <c r="B73" s="247"/>
      <c r="C73" s="248" t="str">
        <f>C72</f>
        <v xml:space="preserve">Odpadkový koš 50l, celonerezové provedení, pojízdné provedení - 4x kolečko, vč. víka 435x610   </v>
      </c>
      <c r="D73" s="248"/>
      <c r="E73" s="249"/>
      <c r="F73" s="249">
        <f>F72</f>
        <v>1</v>
      </c>
      <c r="G73" s="75">
        <v>3500</v>
      </c>
      <c r="H73" s="75">
        <v>3500</v>
      </c>
      <c r="I73" s="75"/>
      <c r="J73" s="75"/>
      <c r="K73" s="75"/>
      <c r="L73" s="75"/>
      <c r="M73" s="75"/>
      <c r="N73" s="75"/>
      <c r="O73" s="75"/>
      <c r="P73" s="75"/>
      <c r="R73" s="75">
        <v>4059.9999999999995</v>
      </c>
      <c r="S73" s="75"/>
      <c r="T73" s="80">
        <f t="shared" ref="T73" si="134">R73/H73</f>
        <v>1.1599999999999999</v>
      </c>
      <c r="U73" s="80">
        <f t="shared" ref="U73" si="135">T73-AB73</f>
        <v>1.1343479884611667</v>
      </c>
      <c r="V73" s="74">
        <f t="shared" ref="V73" si="136">G73*U73</f>
        <v>3970.2179596140836</v>
      </c>
      <c r="W73" s="74">
        <f t="shared" ref="W73" si="137">V73-G73</f>
        <v>470.21795961408361</v>
      </c>
      <c r="X73" s="74">
        <f t="shared" ref="X73" si="138">F73*W73</f>
        <v>470.21795961408361</v>
      </c>
      <c r="Y73" s="80">
        <f t="shared" si="0"/>
        <v>4.5848355451969969E-2</v>
      </c>
      <c r="Z73" s="80">
        <f t="shared" si="1"/>
        <v>1.1992624151289988E-2</v>
      </c>
      <c r="AA73" s="80">
        <f t="shared" si="2"/>
        <v>1.9115055013239957E-2</v>
      </c>
      <c r="AB73" s="80">
        <f t="shared" ref="AB73" si="139">AVERAGE(Y73:AA73)</f>
        <v>2.5652011538833303E-2</v>
      </c>
      <c r="AC73" s="88" t="s">
        <v>3609</v>
      </c>
    </row>
    <row r="74" spans="1:30" ht="40" x14ac:dyDescent="0.2">
      <c r="A74" s="36"/>
      <c r="B74" s="37" t="s">
        <v>2502</v>
      </c>
      <c r="C74" s="38" t="s">
        <v>2807</v>
      </c>
      <c r="D74" s="38" t="s">
        <v>44</v>
      </c>
      <c r="E74" s="39">
        <v>0</v>
      </c>
      <c r="F74" s="39">
        <v>1</v>
      </c>
      <c r="G74" s="40">
        <v>12619.16</v>
      </c>
      <c r="H74" s="40"/>
      <c r="I74" s="40"/>
      <c r="J74" s="40"/>
      <c r="K74" s="40"/>
      <c r="L74" s="40"/>
      <c r="M74" s="40"/>
      <c r="N74" s="40"/>
      <c r="O74" s="40"/>
      <c r="P74" s="41"/>
      <c r="R74" s="40"/>
      <c r="S74" s="40">
        <v>0</v>
      </c>
      <c r="T74" s="73"/>
      <c r="U74" s="73"/>
      <c r="V74" s="74"/>
      <c r="W74" s="74"/>
      <c r="X74" s="74"/>
      <c r="Y74" s="73">
        <f t="shared" si="0"/>
        <v>4.5848355451969969E-2</v>
      </c>
      <c r="Z74" s="73">
        <f t="shared" si="1"/>
        <v>1.1992624151289988E-2</v>
      </c>
      <c r="AA74" s="73">
        <f t="shared" si="2"/>
        <v>1.9115055013239957E-2</v>
      </c>
      <c r="AB74" s="73">
        <f t="shared" si="9"/>
        <v>2.5652011538833303E-2</v>
      </c>
      <c r="AD74" s="72"/>
    </row>
    <row r="75" spans="1:30" s="76" customFormat="1" ht="36" x14ac:dyDescent="0.35">
      <c r="A75" s="246"/>
      <c r="B75" s="247"/>
      <c r="C75" s="248" t="str">
        <f>C74</f>
        <v xml:space="preserve">Profesionální chladnička, čistý objem 130 lt, nerezové opláštění, 1x plné dveře, ventilované cirkulační chlazení, digitální termostat, automatické odtávání, integrovaný zámek dveří, teplotní rozsah -2°C až +8°C, chladnička určena k uskladnění odpadků 600x   </v>
      </c>
      <c r="D75" s="248"/>
      <c r="E75" s="249"/>
      <c r="F75" s="249">
        <f>F74</f>
        <v>1</v>
      </c>
      <c r="G75" s="75">
        <v>10500</v>
      </c>
      <c r="H75" s="75">
        <v>10500</v>
      </c>
      <c r="I75" s="75"/>
      <c r="J75" s="75"/>
      <c r="K75" s="75"/>
      <c r="L75" s="75"/>
      <c r="M75" s="75"/>
      <c r="N75" s="75"/>
      <c r="O75" s="75"/>
      <c r="P75" s="75"/>
      <c r="R75" s="75">
        <v>12180</v>
      </c>
      <c r="S75" s="75"/>
      <c r="T75" s="80">
        <f t="shared" ref="T75" si="140">R75/H75</f>
        <v>1.1599999999999999</v>
      </c>
      <c r="U75" s="80">
        <f t="shared" ref="U75" si="141">T75-AB75</f>
        <v>1.1343479884611667</v>
      </c>
      <c r="V75" s="74">
        <f t="shared" ref="V75" si="142">G75*U75</f>
        <v>11910.653878842249</v>
      </c>
      <c r="W75" s="74">
        <f t="shared" ref="W75" si="143">V75-G75</f>
        <v>1410.6538788422495</v>
      </c>
      <c r="X75" s="74">
        <f t="shared" ref="X75" si="144">F75*W75</f>
        <v>1410.6538788422495</v>
      </c>
      <c r="Y75" s="80">
        <f t="shared" si="0"/>
        <v>4.5848355451969969E-2</v>
      </c>
      <c r="Z75" s="80">
        <f t="shared" si="1"/>
        <v>1.1992624151289988E-2</v>
      </c>
      <c r="AA75" s="80">
        <f t="shared" si="2"/>
        <v>1.9115055013239957E-2</v>
      </c>
      <c r="AB75" s="80">
        <f t="shared" ref="AB75" si="145">AVERAGE(Y75:AA75)</f>
        <v>2.5652011538833303E-2</v>
      </c>
      <c r="AC75" s="88" t="s">
        <v>3609</v>
      </c>
    </row>
    <row r="76" spans="1:30" ht="40.5" thickBot="1" x14ac:dyDescent="0.25">
      <c r="A76" s="42"/>
      <c r="B76" s="43" t="s">
        <v>2808</v>
      </c>
      <c r="C76" s="44" t="s">
        <v>2809</v>
      </c>
      <c r="D76" s="44" t="s">
        <v>44</v>
      </c>
      <c r="E76" s="45">
        <v>0</v>
      </c>
      <c r="F76" s="45">
        <v>1</v>
      </c>
      <c r="G76" s="46">
        <v>8708.89</v>
      </c>
      <c r="H76" s="46"/>
      <c r="I76" s="46"/>
      <c r="J76" s="46"/>
      <c r="K76" s="46"/>
      <c r="L76" s="46"/>
      <c r="M76" s="46"/>
      <c r="N76" s="46"/>
      <c r="O76" s="46"/>
      <c r="P76" s="47"/>
      <c r="R76" s="46"/>
      <c r="S76" s="46">
        <v>0</v>
      </c>
      <c r="T76" s="73"/>
      <c r="U76" s="73"/>
      <c r="V76" s="74"/>
      <c r="W76" s="74"/>
      <c r="X76" s="74"/>
      <c r="Y76" s="73">
        <f t="shared" si="0"/>
        <v>4.5848355451969969E-2</v>
      </c>
      <c r="Z76" s="73">
        <f t="shared" si="1"/>
        <v>1.1992624151289988E-2</v>
      </c>
      <c r="AA76" s="73">
        <f t="shared" si="2"/>
        <v>1.9115055013239957E-2</v>
      </c>
      <c r="AB76" s="73">
        <f t="shared" si="9"/>
        <v>2.5652011538833303E-2</v>
      </c>
      <c r="AD76" s="72"/>
    </row>
    <row r="77" spans="1:30" s="76" customFormat="1" ht="36" x14ac:dyDescent="0.35">
      <c r="A77" s="246"/>
      <c r="B77" s="247"/>
      <c r="C77" s="248" t="str">
        <f>C76</f>
        <v xml:space="preserve">Servírovací vozík, 2x plná police,  obě police s prolisem, svařovaná, tuhá konstrukce zajišťující dostatečnou stabilitu a nosnost vozíku, pojízdný - 4x kolečko, každé o průměru 100mm, dvě kolečka opatřeny aretační brzdou, nerezové provedení 700x500x850   </v>
      </c>
      <c r="D77" s="248"/>
      <c r="E77" s="249"/>
      <c r="F77" s="249">
        <f>F76</f>
        <v>1</v>
      </c>
      <c r="G77" s="75">
        <v>6900</v>
      </c>
      <c r="H77" s="75">
        <v>6900</v>
      </c>
      <c r="I77" s="75"/>
      <c r="J77" s="75"/>
      <c r="K77" s="75"/>
      <c r="L77" s="75"/>
      <c r="M77" s="75"/>
      <c r="N77" s="75"/>
      <c r="O77" s="75"/>
      <c r="P77" s="75"/>
      <c r="R77" s="75">
        <v>10212</v>
      </c>
      <c r="S77" s="75"/>
      <c r="T77" s="80">
        <f t="shared" ref="T77" si="146">R77/H77</f>
        <v>1.48</v>
      </c>
      <c r="U77" s="80">
        <f t="shared" ref="U77" si="147">T77-AB77</f>
        <v>1.4543479884611668</v>
      </c>
      <c r="V77" s="74">
        <f t="shared" ref="V77" si="148">G77*U77</f>
        <v>10035.00112038205</v>
      </c>
      <c r="W77" s="74">
        <f t="shared" ref="W77" si="149">V77-G77</f>
        <v>3135.0011203820504</v>
      </c>
      <c r="X77" s="74">
        <f t="shared" ref="X77" si="150">F77*W77</f>
        <v>3135.0011203820504</v>
      </c>
      <c r="Y77" s="80">
        <f t="shared" si="0"/>
        <v>4.5848355451969969E-2</v>
      </c>
      <c r="Z77" s="80">
        <f t="shared" si="1"/>
        <v>1.1992624151289988E-2</v>
      </c>
      <c r="AA77" s="80">
        <f t="shared" si="2"/>
        <v>1.9115055013239957E-2</v>
      </c>
      <c r="AB77" s="80">
        <f t="shared" si="9"/>
        <v>2.5652011538833303E-2</v>
      </c>
      <c r="AC77" s="88" t="s">
        <v>3609</v>
      </c>
    </row>
    <row r="78" spans="1:30" ht="15" thickBot="1" x14ac:dyDescent="0.35">
      <c r="A78" s="25"/>
      <c r="B78" s="26" t="s">
        <v>2467</v>
      </c>
      <c r="C78" s="27" t="s">
        <v>2823</v>
      </c>
      <c r="D78" s="27"/>
      <c r="E78" s="28"/>
      <c r="F78" s="28"/>
      <c r="G78" s="29"/>
      <c r="H78" s="29"/>
      <c r="I78" s="29"/>
      <c r="J78" s="29"/>
      <c r="K78" s="29"/>
      <c r="L78" s="29"/>
      <c r="M78" s="29"/>
      <c r="N78" s="29"/>
      <c r="O78" s="29"/>
      <c r="P78" s="29"/>
      <c r="R78" s="29"/>
      <c r="S78" s="29">
        <v>0</v>
      </c>
      <c r="T78" s="73"/>
      <c r="U78" s="73"/>
      <c r="V78" s="74"/>
      <c r="W78" s="74"/>
      <c r="X78" s="74"/>
      <c r="Y78" s="73"/>
      <c r="Z78" s="73"/>
      <c r="AA78" s="73"/>
      <c r="AB78" s="73"/>
      <c r="AD78" s="72"/>
    </row>
    <row r="79" spans="1:30" ht="40" x14ac:dyDescent="0.2">
      <c r="A79" s="30"/>
      <c r="B79" s="31" t="s">
        <v>2824</v>
      </c>
      <c r="C79" s="32" t="s">
        <v>2813</v>
      </c>
      <c r="D79" s="32" t="s">
        <v>44</v>
      </c>
      <c r="E79" s="33">
        <v>0</v>
      </c>
      <c r="F79" s="33">
        <v>1</v>
      </c>
      <c r="G79" s="34">
        <v>15379.36</v>
      </c>
      <c r="H79" s="34"/>
      <c r="I79" s="34"/>
      <c r="J79" s="34"/>
      <c r="K79" s="34"/>
      <c r="L79" s="34"/>
      <c r="M79" s="34"/>
      <c r="N79" s="34"/>
      <c r="O79" s="34"/>
      <c r="P79" s="35"/>
      <c r="R79" s="34"/>
      <c r="S79" s="34">
        <v>0</v>
      </c>
      <c r="T79" s="73"/>
      <c r="U79" s="73"/>
      <c r="V79" s="74"/>
      <c r="W79" s="74"/>
      <c r="X79" s="74"/>
      <c r="Y79" s="73">
        <f t="shared" si="0"/>
        <v>4.5848355451969969E-2</v>
      </c>
      <c r="Z79" s="73">
        <f t="shared" si="1"/>
        <v>1.1992624151289988E-2</v>
      </c>
      <c r="AA79" s="73">
        <f t="shared" si="2"/>
        <v>1.9115055013239957E-2</v>
      </c>
      <c r="AB79" s="73">
        <f t="shared" si="9"/>
        <v>2.5652011538833303E-2</v>
      </c>
      <c r="AD79" s="72"/>
    </row>
    <row r="80" spans="1:30" s="76" customFormat="1" ht="36" x14ac:dyDescent="0.35">
      <c r="A80" s="246"/>
      <c r="B80" s="247"/>
      <c r="C80" s="248" t="str">
        <f>C79</f>
        <v xml:space="preserve">Mycí stůl, 1x vevařený lisovaný dřez o rozměru 400x400x250mm, 1x plná police, prolomená pracovní deska, 1x otvor vlevo pro stojánkovou vodovodní baterii, částečná kapotáž dřezu z čela, vlevo ve spodním prostoru stolu místo pro umístění podstolové myčky,   </v>
      </c>
      <c r="D80" s="248"/>
      <c r="E80" s="249"/>
      <c r="F80" s="249">
        <f>F79</f>
        <v>1</v>
      </c>
      <c r="G80" s="75">
        <v>15900</v>
      </c>
      <c r="H80" s="75">
        <v>15900</v>
      </c>
      <c r="I80" s="75"/>
      <c r="J80" s="75"/>
      <c r="K80" s="75"/>
      <c r="L80" s="75"/>
      <c r="M80" s="75"/>
      <c r="N80" s="75"/>
      <c r="O80" s="75"/>
      <c r="P80" s="75"/>
      <c r="R80" s="75">
        <v>23532</v>
      </c>
      <c r="S80" s="75"/>
      <c r="T80" s="80">
        <f t="shared" ref="T80" si="151">R80/H80</f>
        <v>1.48</v>
      </c>
      <c r="U80" s="80">
        <f t="shared" ref="U80" si="152">T80-AB80</f>
        <v>1.4543479884611668</v>
      </c>
      <c r="V80" s="74">
        <f t="shared" ref="V80" si="153">G80*U80</f>
        <v>23124.133016532553</v>
      </c>
      <c r="W80" s="74">
        <f t="shared" ref="W80" si="154">V80-G80</f>
        <v>7224.1330165325526</v>
      </c>
      <c r="X80" s="74">
        <f t="shared" ref="X80" si="155">F80*W80</f>
        <v>7224.1330165325526</v>
      </c>
      <c r="Y80" s="80">
        <f t="shared" si="0"/>
        <v>4.5848355451969969E-2</v>
      </c>
      <c r="Z80" s="80">
        <f t="shared" si="1"/>
        <v>1.1992624151289988E-2</v>
      </c>
      <c r="AA80" s="80">
        <f t="shared" si="2"/>
        <v>1.9115055013239957E-2</v>
      </c>
      <c r="AB80" s="80">
        <f t="shared" si="9"/>
        <v>2.5652011538833303E-2</v>
      </c>
      <c r="AC80" s="88" t="s">
        <v>3609</v>
      </c>
    </row>
    <row r="81" spans="1:30" x14ac:dyDescent="0.2">
      <c r="A81" s="36"/>
      <c r="B81" s="37" t="s">
        <v>2814</v>
      </c>
      <c r="C81" s="38" t="s">
        <v>2815</v>
      </c>
      <c r="D81" s="38" t="s">
        <v>44</v>
      </c>
      <c r="E81" s="39">
        <v>0</v>
      </c>
      <c r="F81" s="39">
        <v>1</v>
      </c>
      <c r="G81" s="40">
        <v>3533.52</v>
      </c>
      <c r="H81" s="40"/>
      <c r="I81" s="40"/>
      <c r="J81" s="40"/>
      <c r="K81" s="40"/>
      <c r="L81" s="40"/>
      <c r="M81" s="40"/>
      <c r="N81" s="40"/>
      <c r="O81" s="40"/>
      <c r="P81" s="41"/>
      <c r="R81" s="40"/>
      <c r="S81" s="40">
        <v>0</v>
      </c>
      <c r="T81" s="73"/>
      <c r="U81" s="73"/>
      <c r="V81" s="74"/>
      <c r="W81" s="74"/>
      <c r="X81" s="74"/>
      <c r="Y81" s="73">
        <f t="shared" si="0"/>
        <v>4.5848355451969969E-2</v>
      </c>
      <c r="Z81" s="73">
        <f t="shared" si="1"/>
        <v>1.1992624151289988E-2</v>
      </c>
      <c r="AA81" s="73">
        <f t="shared" si="2"/>
        <v>1.9115055013239957E-2</v>
      </c>
      <c r="AB81" s="73">
        <f t="shared" si="9"/>
        <v>2.5652011538833303E-2</v>
      </c>
      <c r="AD81" s="72"/>
    </row>
    <row r="82" spans="1:30" ht="40" x14ac:dyDescent="0.2">
      <c r="A82" s="36"/>
      <c r="B82" s="37" t="s">
        <v>2492</v>
      </c>
      <c r="C82" s="38" t="s">
        <v>2798</v>
      </c>
      <c r="D82" s="38" t="s">
        <v>44</v>
      </c>
      <c r="E82" s="39">
        <v>0</v>
      </c>
      <c r="F82" s="39">
        <v>1</v>
      </c>
      <c r="G82" s="40">
        <v>37920.94</v>
      </c>
      <c r="H82" s="40"/>
      <c r="I82" s="40"/>
      <c r="J82" s="40"/>
      <c r="K82" s="40"/>
      <c r="L82" s="40"/>
      <c r="M82" s="40"/>
      <c r="N82" s="40"/>
      <c r="O82" s="40"/>
      <c r="P82" s="41"/>
      <c r="R82" s="40"/>
      <c r="S82" s="40">
        <v>0</v>
      </c>
      <c r="T82" s="73"/>
      <c r="U82" s="73"/>
      <c r="V82" s="74"/>
      <c r="W82" s="74"/>
      <c r="X82" s="74"/>
      <c r="Y82" s="73">
        <f t="shared" si="0"/>
        <v>4.5848355451969969E-2</v>
      </c>
      <c r="Z82" s="73">
        <f t="shared" si="1"/>
        <v>1.1992624151289988E-2</v>
      </c>
      <c r="AA82" s="73">
        <f t="shared" si="2"/>
        <v>1.9115055013239957E-2</v>
      </c>
      <c r="AB82" s="73">
        <f t="shared" si="9"/>
        <v>2.5652011538833303E-2</v>
      </c>
      <c r="AD82" s="72"/>
    </row>
    <row r="83" spans="1:30" s="76" customFormat="1" ht="36" x14ac:dyDescent="0.35">
      <c r="A83" s="246"/>
      <c r="B83" s="247"/>
      <c r="C83" s="248" t="str">
        <f>C82</f>
        <v xml:space="preserve">Podstolová profesionální myčka, dvouplášťové provedení, čelní zakládání, velikost koše 400x400mm, pracovní výkon 20 košu za hod, mycí cykly 180" , spotřeba vody 2,75 lt , objem mycí vany 10 litrů, magnetický spínač dvířek, zásuvná výška 320 mm, součástí m   </v>
      </c>
      <c r="D83" s="248"/>
      <c r="E83" s="249"/>
      <c r="F83" s="249">
        <f>F82</f>
        <v>1</v>
      </c>
      <c r="G83" s="75">
        <v>35500</v>
      </c>
      <c r="H83" s="75">
        <v>35500</v>
      </c>
      <c r="I83" s="75"/>
      <c r="J83" s="75"/>
      <c r="K83" s="75"/>
      <c r="L83" s="75"/>
      <c r="M83" s="75"/>
      <c r="N83" s="75"/>
      <c r="O83" s="75"/>
      <c r="P83" s="75"/>
      <c r="R83" s="75">
        <v>41180</v>
      </c>
      <c r="S83" s="75"/>
      <c r="T83" s="80">
        <f t="shared" ref="T83" si="156">R83/H83</f>
        <v>1.1599999999999999</v>
      </c>
      <c r="U83" s="80">
        <f t="shared" ref="U83" si="157">T83-AB83</f>
        <v>1.1343479884611667</v>
      </c>
      <c r="V83" s="74">
        <f t="shared" ref="V83" si="158">G83*U83</f>
        <v>40269.353590371415</v>
      </c>
      <c r="W83" s="74">
        <f t="shared" ref="W83" si="159">V83-G83</f>
        <v>4769.3535903714146</v>
      </c>
      <c r="X83" s="74">
        <f t="shared" ref="X83" si="160">F83*W83</f>
        <v>4769.3535903714146</v>
      </c>
      <c r="Y83" s="80">
        <f t="shared" si="0"/>
        <v>4.5848355451969969E-2</v>
      </c>
      <c r="Z83" s="80">
        <f t="shared" si="1"/>
        <v>1.1992624151289988E-2</v>
      </c>
      <c r="AA83" s="80">
        <f t="shared" si="2"/>
        <v>1.9115055013239957E-2</v>
      </c>
      <c r="AB83" s="80">
        <f t="shared" ref="AB83" si="161">AVERAGE(Y83:AA83)</f>
        <v>2.5652011538833303E-2</v>
      </c>
      <c r="AC83" s="88" t="s">
        <v>3609</v>
      </c>
    </row>
    <row r="84" spans="1:30" ht="40" x14ac:dyDescent="0.2">
      <c r="A84" s="36"/>
      <c r="B84" s="37" t="s">
        <v>2494</v>
      </c>
      <c r="C84" s="38" t="s">
        <v>2799</v>
      </c>
      <c r="D84" s="38" t="s">
        <v>44</v>
      </c>
      <c r="E84" s="39">
        <v>0</v>
      </c>
      <c r="F84" s="39">
        <v>1</v>
      </c>
      <c r="G84" s="40">
        <v>28490.28</v>
      </c>
      <c r="H84" s="40"/>
      <c r="I84" s="40"/>
      <c r="J84" s="40"/>
      <c r="K84" s="40"/>
      <c r="L84" s="40"/>
      <c r="M84" s="40"/>
      <c r="N84" s="40"/>
      <c r="O84" s="40"/>
      <c r="P84" s="41"/>
      <c r="R84" s="40"/>
      <c r="S84" s="40">
        <v>0</v>
      </c>
      <c r="T84" s="73"/>
      <c r="U84" s="73"/>
      <c r="V84" s="74"/>
      <c r="W84" s="74"/>
      <c r="X84" s="74"/>
      <c r="Y84" s="73">
        <f t="shared" si="0"/>
        <v>4.5848355451969969E-2</v>
      </c>
      <c r="Z84" s="73">
        <f t="shared" si="1"/>
        <v>1.1992624151289988E-2</v>
      </c>
      <c r="AA84" s="73">
        <f t="shared" si="2"/>
        <v>1.9115055013239957E-2</v>
      </c>
      <c r="AB84" s="73">
        <f t="shared" si="9"/>
        <v>2.5652011538833303E-2</v>
      </c>
      <c r="AD84" s="72"/>
    </row>
    <row r="85" spans="1:30" s="76" customFormat="1" ht="36" x14ac:dyDescent="0.35">
      <c r="A85" s="246"/>
      <c r="B85" s="247"/>
      <c r="C85" s="248" t="str">
        <f>C84</f>
        <v xml:space="preserve">Vyhřívaná výdejní vodní lázeň, dělená, pojízdná, kapacita 3x GN 1/1-200, nerezové provedení, pojízdná - 4x kolečko, každé o pr. 100 mm z toho 2x bržděná, každá vana disponuje samostatným topným tělesem, samostatným termostatem pro regulaci teploty až do +   </v>
      </c>
      <c r="D85" s="248"/>
      <c r="E85" s="249"/>
      <c r="F85" s="249">
        <f>F84</f>
        <v>1</v>
      </c>
      <c r="G85" s="75">
        <v>25900</v>
      </c>
      <c r="H85" s="75">
        <v>25900</v>
      </c>
      <c r="I85" s="75"/>
      <c r="J85" s="75"/>
      <c r="K85" s="75"/>
      <c r="L85" s="75"/>
      <c r="M85" s="75"/>
      <c r="N85" s="75"/>
      <c r="O85" s="75"/>
      <c r="P85" s="75"/>
      <c r="R85" s="75">
        <v>38332</v>
      </c>
      <c r="S85" s="75"/>
      <c r="T85" s="80">
        <f t="shared" ref="T85" si="162">R85/H85</f>
        <v>1.48</v>
      </c>
      <c r="U85" s="80">
        <f t="shared" ref="U85" si="163">T85-AB85</f>
        <v>1.4543479884611668</v>
      </c>
      <c r="V85" s="74">
        <f t="shared" ref="V85" si="164">G85*U85</f>
        <v>37667.612901144217</v>
      </c>
      <c r="W85" s="74">
        <f t="shared" ref="W85" si="165">V85-G85</f>
        <v>11767.612901144217</v>
      </c>
      <c r="X85" s="74">
        <f t="shared" ref="X85" si="166">F85*W85</f>
        <v>11767.612901144217</v>
      </c>
      <c r="Y85" s="80">
        <f t="shared" si="0"/>
        <v>4.5848355451969969E-2</v>
      </c>
      <c r="Z85" s="80">
        <f t="shared" si="1"/>
        <v>1.1992624151289988E-2</v>
      </c>
      <c r="AA85" s="80">
        <f t="shared" si="2"/>
        <v>1.9115055013239957E-2</v>
      </c>
      <c r="AB85" s="80">
        <f t="shared" ref="AB85" si="167">AVERAGE(Y85:AA85)</f>
        <v>2.5652011538833303E-2</v>
      </c>
      <c r="AC85" s="88" t="s">
        <v>3609</v>
      </c>
    </row>
    <row r="86" spans="1:30" ht="40" x14ac:dyDescent="0.2">
      <c r="A86" s="36"/>
      <c r="B86" s="37" t="s">
        <v>2825</v>
      </c>
      <c r="C86" s="38" t="s">
        <v>2816</v>
      </c>
      <c r="D86" s="38" t="s">
        <v>44</v>
      </c>
      <c r="E86" s="39">
        <v>0</v>
      </c>
      <c r="F86" s="39">
        <v>1</v>
      </c>
      <c r="G86" s="40">
        <v>18139.55</v>
      </c>
      <c r="H86" s="40"/>
      <c r="I86" s="40"/>
      <c r="J86" s="40"/>
      <c r="K86" s="40"/>
      <c r="L86" s="40"/>
      <c r="M86" s="40"/>
      <c r="N86" s="40"/>
      <c r="O86" s="40"/>
      <c r="P86" s="41"/>
      <c r="R86" s="40"/>
      <c r="S86" s="40">
        <v>0</v>
      </c>
      <c r="T86" s="73"/>
      <c r="U86" s="73"/>
      <c r="V86" s="74"/>
      <c r="W86" s="74"/>
      <c r="X86" s="74"/>
      <c r="Y86" s="73">
        <f t="shared" si="0"/>
        <v>4.5848355451969969E-2</v>
      </c>
      <c r="Z86" s="73">
        <f t="shared" si="1"/>
        <v>1.1992624151289988E-2</v>
      </c>
      <c r="AA86" s="73">
        <f t="shared" si="2"/>
        <v>1.9115055013239957E-2</v>
      </c>
      <c r="AB86" s="73">
        <f t="shared" si="9"/>
        <v>2.5652011538833303E-2</v>
      </c>
      <c r="AD86" s="72"/>
    </row>
    <row r="87" spans="1:30" s="76" customFormat="1" ht="36" x14ac:dyDescent="0.35">
      <c r="A87" s="246"/>
      <c r="B87" s="247"/>
      <c r="C87" s="248" t="str">
        <f>C86</f>
        <v xml:space="preserve">Pracovní stůl, 2x částečná police vpravo, vlevo úkos a prostor pro podstolovou chladničku, 6x noha, výškově nastavitelné nožíčky, zadní lem, nerezové provedení - viz projektová dokumentace -  DOMĚREK 2450x700x850   </v>
      </c>
      <c r="D87" s="248"/>
      <c r="E87" s="249"/>
      <c r="F87" s="249">
        <f>F86</f>
        <v>1</v>
      </c>
      <c r="G87" s="75">
        <v>15900</v>
      </c>
      <c r="H87" s="75">
        <v>15900</v>
      </c>
      <c r="I87" s="75"/>
      <c r="J87" s="75"/>
      <c r="K87" s="75"/>
      <c r="L87" s="75"/>
      <c r="M87" s="75"/>
      <c r="N87" s="75"/>
      <c r="O87" s="75"/>
      <c r="P87" s="75"/>
      <c r="R87" s="75">
        <v>23532</v>
      </c>
      <c r="S87" s="75"/>
      <c r="T87" s="80">
        <f t="shared" ref="T87" si="168">R87/H87</f>
        <v>1.48</v>
      </c>
      <c r="U87" s="80">
        <f t="shared" ref="U87" si="169">T87-AB87</f>
        <v>1.4543479884611668</v>
      </c>
      <c r="V87" s="74">
        <f t="shared" ref="V87" si="170">G87*U87</f>
        <v>23124.133016532553</v>
      </c>
      <c r="W87" s="74">
        <f t="shared" ref="W87" si="171">V87-G87</f>
        <v>7224.1330165325526</v>
      </c>
      <c r="X87" s="74">
        <f t="shared" ref="X87" si="172">F87*W87</f>
        <v>7224.1330165325526</v>
      </c>
      <c r="Y87" s="80">
        <f t="shared" si="0"/>
        <v>4.5848355451969969E-2</v>
      </c>
      <c r="Z87" s="80">
        <f t="shared" si="1"/>
        <v>1.1992624151289988E-2</v>
      </c>
      <c r="AA87" s="80">
        <f t="shared" si="2"/>
        <v>1.9115055013239957E-2</v>
      </c>
      <c r="AB87" s="80">
        <f t="shared" si="9"/>
        <v>2.5652011538833303E-2</v>
      </c>
      <c r="AC87" s="88" t="s">
        <v>3609</v>
      </c>
    </row>
    <row r="88" spans="1:30" x14ac:dyDescent="0.2">
      <c r="A88" s="36"/>
      <c r="B88" s="37" t="s">
        <v>2817</v>
      </c>
      <c r="C88" s="38" t="s">
        <v>2818</v>
      </c>
      <c r="D88" s="38" t="s">
        <v>44</v>
      </c>
      <c r="E88" s="39">
        <v>0</v>
      </c>
      <c r="F88" s="39">
        <v>1</v>
      </c>
      <c r="G88" s="40">
        <v>0</v>
      </c>
      <c r="H88" s="40"/>
      <c r="I88" s="40"/>
      <c r="J88" s="40"/>
      <c r="K88" s="40"/>
      <c r="L88" s="40"/>
      <c r="M88" s="40"/>
      <c r="N88" s="40"/>
      <c r="O88" s="40"/>
      <c r="P88" s="41"/>
      <c r="R88" s="40"/>
      <c r="S88" s="40">
        <v>0</v>
      </c>
      <c r="T88" s="73"/>
      <c r="U88" s="73"/>
      <c r="V88" s="74"/>
      <c r="W88" s="74"/>
      <c r="X88" s="74"/>
      <c r="Y88" s="73"/>
      <c r="Z88" s="73"/>
      <c r="AA88" s="73"/>
      <c r="AB88" s="73"/>
      <c r="AD88" s="72"/>
    </row>
    <row r="89" spans="1:30" ht="20" x14ac:dyDescent="0.2">
      <c r="A89" s="36"/>
      <c r="B89" s="37" t="s">
        <v>2525</v>
      </c>
      <c r="C89" s="38" t="s">
        <v>2819</v>
      </c>
      <c r="D89" s="38" t="s">
        <v>44</v>
      </c>
      <c r="E89" s="39">
        <v>0</v>
      </c>
      <c r="F89" s="39">
        <v>1</v>
      </c>
      <c r="G89" s="40">
        <v>8708.89</v>
      </c>
      <c r="H89" s="40"/>
      <c r="I89" s="40"/>
      <c r="J89" s="40"/>
      <c r="K89" s="40"/>
      <c r="L89" s="40"/>
      <c r="M89" s="40"/>
      <c r="N89" s="40"/>
      <c r="O89" s="40"/>
      <c r="P89" s="41"/>
      <c r="R89" s="40"/>
      <c r="S89" s="40">
        <v>0</v>
      </c>
      <c r="T89" s="73"/>
      <c r="U89" s="73"/>
      <c r="V89" s="74"/>
      <c r="W89" s="74"/>
      <c r="X89" s="74"/>
      <c r="Y89" s="73">
        <f t="shared" si="0"/>
        <v>4.5848355451969969E-2</v>
      </c>
      <c r="Z89" s="73">
        <f t="shared" si="1"/>
        <v>1.1992624151289988E-2</v>
      </c>
      <c r="AA89" s="73">
        <f t="shared" si="2"/>
        <v>1.9115055013239957E-2</v>
      </c>
      <c r="AB89" s="73">
        <f t="shared" si="9"/>
        <v>2.5652011538833303E-2</v>
      </c>
      <c r="AD89" s="72"/>
    </row>
    <row r="90" spans="1:30" s="76" customFormat="1" ht="18" x14ac:dyDescent="0.35">
      <c r="A90" s="246"/>
      <c r="B90" s="247"/>
      <c r="C90" s="248" t="str">
        <f>C89</f>
        <v xml:space="preserve">Nástěnná police dvoupatrová, celonerezové provedení, vč. konzol pro zavěšení police na zeď 1700x350   </v>
      </c>
      <c r="D90" s="248"/>
      <c r="E90" s="249"/>
      <c r="F90" s="249">
        <f>F89</f>
        <v>1</v>
      </c>
      <c r="G90" s="75">
        <v>7500</v>
      </c>
      <c r="H90" s="75">
        <v>7500</v>
      </c>
      <c r="I90" s="75"/>
      <c r="J90" s="75"/>
      <c r="K90" s="75"/>
      <c r="L90" s="75"/>
      <c r="M90" s="75"/>
      <c r="N90" s="75"/>
      <c r="O90" s="75"/>
      <c r="P90" s="75"/>
      <c r="R90" s="75">
        <v>11100</v>
      </c>
      <c r="S90" s="75"/>
      <c r="T90" s="80">
        <f t="shared" ref="T90" si="173">R90/H90</f>
        <v>1.48</v>
      </c>
      <c r="U90" s="80">
        <f t="shared" ref="U90" si="174">T90-AB90</f>
        <v>1.4543479884611668</v>
      </c>
      <c r="V90" s="74">
        <f t="shared" ref="V90" si="175">G90*U90</f>
        <v>10907.609913458751</v>
      </c>
      <c r="W90" s="74">
        <f t="shared" ref="W90" si="176">V90-G90</f>
        <v>3407.6099134587512</v>
      </c>
      <c r="X90" s="74">
        <f t="shared" ref="X90" si="177">F90*W90</f>
        <v>3407.6099134587512</v>
      </c>
      <c r="Y90" s="80">
        <f t="shared" si="0"/>
        <v>4.5848355451969969E-2</v>
      </c>
      <c r="Z90" s="80">
        <f t="shared" si="1"/>
        <v>1.1992624151289988E-2</v>
      </c>
      <c r="AA90" s="80">
        <f t="shared" si="2"/>
        <v>1.9115055013239957E-2</v>
      </c>
      <c r="AB90" s="80">
        <f t="shared" ref="AB90" si="178">AVERAGE(Y90:AA90)</f>
        <v>2.5652011538833303E-2</v>
      </c>
      <c r="AC90" s="88" t="s">
        <v>3609</v>
      </c>
    </row>
    <row r="91" spans="1:30" x14ac:dyDescent="0.2">
      <c r="A91" s="36"/>
      <c r="B91" s="37" t="s">
        <v>2803</v>
      </c>
      <c r="C91" s="38" t="s">
        <v>2804</v>
      </c>
      <c r="D91" s="38" t="s">
        <v>44</v>
      </c>
      <c r="E91" s="39">
        <v>0</v>
      </c>
      <c r="F91" s="39">
        <v>1</v>
      </c>
      <c r="G91" s="40">
        <v>5639.54</v>
      </c>
      <c r="H91" s="40"/>
      <c r="I91" s="40"/>
      <c r="J91" s="40"/>
      <c r="K91" s="40"/>
      <c r="L91" s="40"/>
      <c r="M91" s="40"/>
      <c r="N91" s="40"/>
      <c r="O91" s="40"/>
      <c r="P91" s="41"/>
      <c r="R91" s="40"/>
      <c r="S91" s="40">
        <v>0</v>
      </c>
      <c r="T91" s="73"/>
      <c r="U91" s="73"/>
      <c r="V91" s="74"/>
      <c r="W91" s="74"/>
      <c r="X91" s="74"/>
      <c r="Y91" s="73">
        <f t="shared" si="0"/>
        <v>4.5848355451969969E-2</v>
      </c>
      <c r="Z91" s="73">
        <f t="shared" si="1"/>
        <v>1.1992624151289988E-2</v>
      </c>
      <c r="AA91" s="73">
        <f t="shared" si="2"/>
        <v>1.9115055013239957E-2</v>
      </c>
      <c r="AB91" s="73">
        <f t="shared" si="9"/>
        <v>2.5652011538833303E-2</v>
      </c>
      <c r="AD91" s="72"/>
    </row>
    <row r="92" spans="1:30" ht="20" x14ac:dyDescent="0.2">
      <c r="A92" s="36"/>
      <c r="B92" s="37" t="s">
        <v>2805</v>
      </c>
      <c r="C92" s="38" t="s">
        <v>2806</v>
      </c>
      <c r="D92" s="38" t="s">
        <v>44</v>
      </c>
      <c r="E92" s="39">
        <v>0</v>
      </c>
      <c r="F92" s="39">
        <v>1</v>
      </c>
      <c r="G92" s="40">
        <v>4913.62</v>
      </c>
      <c r="H92" s="40"/>
      <c r="I92" s="40"/>
      <c r="J92" s="40"/>
      <c r="K92" s="40"/>
      <c r="L92" s="40"/>
      <c r="M92" s="40"/>
      <c r="N92" s="40"/>
      <c r="O92" s="40"/>
      <c r="P92" s="41"/>
      <c r="R92" s="40"/>
      <c r="S92" s="40">
        <v>0</v>
      </c>
      <c r="T92" s="73"/>
      <c r="U92" s="73"/>
      <c r="V92" s="74"/>
      <c r="W92" s="74"/>
      <c r="X92" s="74"/>
      <c r="Y92" s="73">
        <f t="shared" si="0"/>
        <v>4.5848355451969969E-2</v>
      </c>
      <c r="Z92" s="73">
        <f t="shared" si="1"/>
        <v>1.1992624151289988E-2</v>
      </c>
      <c r="AA92" s="73">
        <f t="shared" si="2"/>
        <v>1.9115055013239957E-2</v>
      </c>
      <c r="AB92" s="73">
        <f t="shared" si="9"/>
        <v>2.5652011538833303E-2</v>
      </c>
      <c r="AD92" s="72"/>
    </row>
    <row r="93" spans="1:30" s="76" customFormat="1" ht="18" x14ac:dyDescent="0.35">
      <c r="A93" s="246"/>
      <c r="B93" s="247"/>
      <c r="C93" s="248" t="str">
        <f>C92</f>
        <v xml:space="preserve">Odpadkový koš 50l, celonerezové provedení, pojízdné provedení - 4x kolečko, vč. víka 435x610   </v>
      </c>
      <c r="D93" s="248"/>
      <c r="E93" s="249"/>
      <c r="F93" s="249">
        <f>F92</f>
        <v>1</v>
      </c>
      <c r="G93" s="75">
        <v>3500</v>
      </c>
      <c r="H93" s="75">
        <v>3500</v>
      </c>
      <c r="I93" s="75"/>
      <c r="J93" s="75"/>
      <c r="K93" s="75"/>
      <c r="L93" s="75"/>
      <c r="M93" s="75"/>
      <c r="N93" s="75"/>
      <c r="O93" s="75"/>
      <c r="P93" s="75"/>
      <c r="R93" s="75">
        <v>4059.9999999999995</v>
      </c>
      <c r="S93" s="75"/>
      <c r="T93" s="80">
        <f t="shared" ref="T93" si="179">R93/H93</f>
        <v>1.1599999999999999</v>
      </c>
      <c r="U93" s="80">
        <f t="shared" ref="U93" si="180">T93-AB93</f>
        <v>1.1343479884611667</v>
      </c>
      <c r="V93" s="74">
        <f t="shared" ref="V93" si="181">G93*U93</f>
        <v>3970.2179596140836</v>
      </c>
      <c r="W93" s="74">
        <f t="shared" ref="W93" si="182">V93-G93</f>
        <v>470.21795961408361</v>
      </c>
      <c r="X93" s="74">
        <f t="shared" ref="X93" si="183">F93*W93</f>
        <v>470.21795961408361</v>
      </c>
      <c r="Y93" s="80">
        <f t="shared" si="0"/>
        <v>4.5848355451969969E-2</v>
      </c>
      <c r="Z93" s="80">
        <f t="shared" si="1"/>
        <v>1.1992624151289988E-2</v>
      </c>
      <c r="AA93" s="80">
        <f t="shared" si="2"/>
        <v>1.9115055013239957E-2</v>
      </c>
      <c r="AB93" s="80">
        <f t="shared" si="9"/>
        <v>2.5652011538833303E-2</v>
      </c>
      <c r="AC93" s="88" t="s">
        <v>3609</v>
      </c>
    </row>
    <row r="94" spans="1:30" ht="40" x14ac:dyDescent="0.2">
      <c r="A94" s="36"/>
      <c r="B94" s="37" t="s">
        <v>2502</v>
      </c>
      <c r="C94" s="38" t="s">
        <v>2807</v>
      </c>
      <c r="D94" s="38" t="s">
        <v>44</v>
      </c>
      <c r="E94" s="39">
        <v>0</v>
      </c>
      <c r="F94" s="39">
        <v>1</v>
      </c>
      <c r="G94" s="40">
        <v>12619.16</v>
      </c>
      <c r="H94" s="40"/>
      <c r="I94" s="40"/>
      <c r="J94" s="40"/>
      <c r="K94" s="40"/>
      <c r="L94" s="40"/>
      <c r="M94" s="40"/>
      <c r="N94" s="40"/>
      <c r="O94" s="40"/>
      <c r="P94" s="41"/>
      <c r="R94" s="40"/>
      <c r="S94" s="40">
        <v>0</v>
      </c>
      <c r="T94" s="73"/>
      <c r="U94" s="73"/>
      <c r="V94" s="74"/>
      <c r="W94" s="74"/>
      <c r="X94" s="74"/>
      <c r="Y94" s="73">
        <f t="shared" si="0"/>
        <v>4.5848355451969969E-2</v>
      </c>
      <c r="Z94" s="73">
        <f t="shared" si="1"/>
        <v>1.1992624151289988E-2</v>
      </c>
      <c r="AA94" s="73">
        <f t="shared" si="2"/>
        <v>1.9115055013239957E-2</v>
      </c>
      <c r="AB94" s="73">
        <f t="shared" si="9"/>
        <v>2.5652011538833303E-2</v>
      </c>
      <c r="AD94" s="72"/>
    </row>
    <row r="95" spans="1:30" s="76" customFormat="1" ht="36" x14ac:dyDescent="0.35">
      <c r="A95" s="246"/>
      <c r="B95" s="247"/>
      <c r="C95" s="248" t="str">
        <f>C94</f>
        <v xml:space="preserve">Profesionální chladnička, čistý objem 130 lt, nerezové opláštění, 1x plné dveře, ventilované cirkulační chlazení, digitální termostat, automatické odtávání, integrovaný zámek dveří, teplotní rozsah -2°C až +8°C, chladnička určena k uskladnění odpadků 600x   </v>
      </c>
      <c r="D95" s="248"/>
      <c r="E95" s="249"/>
      <c r="F95" s="249">
        <f>F94</f>
        <v>1</v>
      </c>
      <c r="G95" s="75">
        <v>10500</v>
      </c>
      <c r="H95" s="75">
        <v>10500</v>
      </c>
      <c r="I95" s="75"/>
      <c r="J95" s="75"/>
      <c r="K95" s="75"/>
      <c r="L95" s="75"/>
      <c r="M95" s="75"/>
      <c r="N95" s="75"/>
      <c r="O95" s="75"/>
      <c r="P95" s="75"/>
      <c r="R95" s="75">
        <v>12180</v>
      </c>
      <c r="S95" s="75"/>
      <c r="T95" s="80">
        <f t="shared" ref="T95" si="184">R95/H95</f>
        <v>1.1599999999999999</v>
      </c>
      <c r="U95" s="80">
        <f t="shared" ref="U95" si="185">T95-AB95</f>
        <v>1.1343479884611667</v>
      </c>
      <c r="V95" s="74">
        <f t="shared" ref="V95" si="186">G95*U95</f>
        <v>11910.653878842249</v>
      </c>
      <c r="W95" s="74">
        <f t="shared" ref="W95" si="187">V95-G95</f>
        <v>1410.6538788422495</v>
      </c>
      <c r="X95" s="74">
        <f t="shared" ref="X95" si="188">F95*W95</f>
        <v>1410.6538788422495</v>
      </c>
      <c r="Y95" s="80">
        <f t="shared" si="0"/>
        <v>4.5848355451969969E-2</v>
      </c>
      <c r="Z95" s="80">
        <f t="shared" si="1"/>
        <v>1.1992624151289988E-2</v>
      </c>
      <c r="AA95" s="80">
        <f t="shared" si="2"/>
        <v>1.9115055013239957E-2</v>
      </c>
      <c r="AB95" s="80">
        <f t="shared" si="9"/>
        <v>2.5652011538833303E-2</v>
      </c>
      <c r="AC95" s="88" t="s">
        <v>3609</v>
      </c>
    </row>
    <row r="96" spans="1:30" ht="40.5" thickBot="1" x14ac:dyDescent="0.25">
      <c r="A96" s="42"/>
      <c r="B96" s="43" t="s">
        <v>2808</v>
      </c>
      <c r="C96" s="44" t="s">
        <v>2809</v>
      </c>
      <c r="D96" s="44" t="s">
        <v>44</v>
      </c>
      <c r="E96" s="45">
        <v>0</v>
      </c>
      <c r="F96" s="45">
        <v>1</v>
      </c>
      <c r="G96" s="46">
        <v>8708.89</v>
      </c>
      <c r="H96" s="46"/>
      <c r="I96" s="46"/>
      <c r="J96" s="46"/>
      <c r="K96" s="46"/>
      <c r="L96" s="46"/>
      <c r="M96" s="46"/>
      <c r="N96" s="46"/>
      <c r="O96" s="46"/>
      <c r="P96" s="47"/>
      <c r="R96" s="46"/>
      <c r="S96" s="46">
        <v>0</v>
      </c>
      <c r="T96" s="73"/>
      <c r="U96" s="73"/>
      <c r="V96" s="74"/>
      <c r="W96" s="74"/>
      <c r="X96" s="74"/>
      <c r="Y96" s="73">
        <f t="shared" si="0"/>
        <v>4.5848355451969969E-2</v>
      </c>
      <c r="Z96" s="73">
        <f t="shared" si="1"/>
        <v>1.1992624151289988E-2</v>
      </c>
      <c r="AA96" s="73">
        <f t="shared" si="2"/>
        <v>1.9115055013239957E-2</v>
      </c>
      <c r="AB96" s="73">
        <f t="shared" si="9"/>
        <v>2.5652011538833303E-2</v>
      </c>
      <c r="AD96" s="72"/>
    </row>
    <row r="97" spans="1:29" s="76" customFormat="1" ht="36" x14ac:dyDescent="0.35">
      <c r="A97" s="246"/>
      <c r="B97" s="247"/>
      <c r="C97" s="248" t="str">
        <f>C96</f>
        <v xml:space="preserve">Servírovací vozík, 2x plná police,  obě police s prolisem, svařovaná, tuhá konstrukce zajišťující dostatečnou stabilitu a nosnost vozíku, pojízdný - 4x kolečko, každé o průměru 100mm, dvě kolečka opatřeny aretační brzdou, nerezové provedení 700x500x850   </v>
      </c>
      <c r="D97" s="248"/>
      <c r="E97" s="249"/>
      <c r="F97" s="249">
        <f>F96</f>
        <v>1</v>
      </c>
      <c r="G97" s="75">
        <v>6900</v>
      </c>
      <c r="H97" s="75">
        <v>6900</v>
      </c>
      <c r="I97" s="75"/>
      <c r="J97" s="75"/>
      <c r="K97" s="75"/>
      <c r="L97" s="75"/>
      <c r="M97" s="75"/>
      <c r="N97" s="75"/>
      <c r="O97" s="75"/>
      <c r="P97" s="75"/>
      <c r="R97" s="75">
        <v>10212</v>
      </c>
      <c r="S97" s="75"/>
      <c r="T97" s="80">
        <f t="shared" ref="T97" si="189">R97/H97</f>
        <v>1.48</v>
      </c>
      <c r="U97" s="80">
        <f t="shared" ref="U97" si="190">T97-AB97</f>
        <v>1.4543479884611668</v>
      </c>
      <c r="V97" s="74">
        <f t="shared" ref="V97" si="191">G97*U97</f>
        <v>10035.00112038205</v>
      </c>
      <c r="W97" s="74">
        <f t="shared" ref="W97" si="192">V97-G97</f>
        <v>3135.0011203820504</v>
      </c>
      <c r="X97" s="74">
        <f t="shared" ref="X97" si="193">F97*W97</f>
        <v>3135.0011203820504</v>
      </c>
      <c r="Y97" s="80">
        <f t="shared" si="0"/>
        <v>4.5848355451969969E-2</v>
      </c>
      <c r="Z97" s="80">
        <f t="shared" si="1"/>
        <v>1.1992624151289988E-2</v>
      </c>
      <c r="AA97" s="80">
        <f t="shared" si="2"/>
        <v>1.9115055013239957E-2</v>
      </c>
      <c r="AB97" s="80">
        <f t="shared" ref="AB97" si="194">AVERAGE(Y97:AA97)</f>
        <v>2.5652011538833303E-2</v>
      </c>
      <c r="AC97" s="88" t="s">
        <v>3609</v>
      </c>
    </row>
  </sheetData>
  <mergeCells count="8">
    <mergeCell ref="Y8:AB8"/>
    <mergeCell ref="A1:P1"/>
    <mergeCell ref="J3:K3"/>
    <mergeCell ref="J4:K4"/>
    <mergeCell ref="J5:K5"/>
    <mergeCell ref="J6:K6"/>
    <mergeCell ref="J7:K7"/>
    <mergeCell ref="H8:R8"/>
  </mergeCells>
  <conditionalFormatting sqref="W8:X8 W10">
    <cfRule type="cellIs" dxfId="124" priority="40" operator="lessThan">
      <formula>0</formula>
    </cfRule>
  </conditionalFormatting>
  <conditionalFormatting sqref="W14:X14">
    <cfRule type="cellIs" dxfId="123" priority="39" operator="lessThan">
      <formula>0</formula>
    </cfRule>
  </conditionalFormatting>
  <conditionalFormatting sqref="W16:X17 W19:X19 W21:X21 W23:X23 W25:X25 W27:X28 W32:X32 W34:X34 W36:X37 W39:X40 W42:X42 W44:X44 W46:X47 W49:X50 W30:X30 W52:X52 W54:X54 W56:X58 W60:X61 W63:X63 W65:X65 W67:X67 W74:X74 W94:X94 W69:X69 W71:X72 W76:X76 W78:X79 W81:X82 W84:X84 W86:X86 W88:X89 W91:X92 W96:X96">
    <cfRule type="cellIs" dxfId="122" priority="38" operator="lessThan">
      <formula>0</formula>
    </cfRule>
  </conditionalFormatting>
  <conditionalFormatting sqref="X10">
    <cfRule type="cellIs" dxfId="121" priority="37" operator="lessThan">
      <formula>0</formula>
    </cfRule>
  </conditionalFormatting>
  <conditionalFormatting sqref="X12">
    <cfRule type="cellIs" dxfId="120" priority="36" operator="lessThan">
      <formula>0</formula>
    </cfRule>
  </conditionalFormatting>
  <conditionalFormatting sqref="W15:X15">
    <cfRule type="cellIs" dxfId="119" priority="35" operator="lessThan">
      <formula>0</formula>
    </cfRule>
  </conditionalFormatting>
  <conditionalFormatting sqref="W18:X18">
    <cfRule type="cellIs" dxfId="118" priority="34" operator="lessThan">
      <formula>0</formula>
    </cfRule>
  </conditionalFormatting>
  <conditionalFormatting sqref="W20:X20">
    <cfRule type="cellIs" dxfId="117" priority="33" operator="lessThan">
      <formula>0</formula>
    </cfRule>
  </conditionalFormatting>
  <conditionalFormatting sqref="W22:X22">
    <cfRule type="cellIs" dxfId="116" priority="32" operator="lessThan">
      <formula>0</formula>
    </cfRule>
  </conditionalFormatting>
  <conditionalFormatting sqref="W24:X24">
    <cfRule type="cellIs" dxfId="115" priority="31" operator="lessThan">
      <formula>0</formula>
    </cfRule>
  </conditionalFormatting>
  <conditionalFormatting sqref="W26:X26">
    <cfRule type="cellIs" dxfId="114" priority="30" operator="lessThan">
      <formula>0</formula>
    </cfRule>
  </conditionalFormatting>
  <conditionalFormatting sqref="W31:X31">
    <cfRule type="cellIs" dxfId="113" priority="29" operator="lessThan">
      <formula>0</formula>
    </cfRule>
  </conditionalFormatting>
  <conditionalFormatting sqref="W33:X33">
    <cfRule type="cellIs" dxfId="112" priority="28" operator="lessThan">
      <formula>0</formula>
    </cfRule>
  </conditionalFormatting>
  <conditionalFormatting sqref="W35:X35">
    <cfRule type="cellIs" dxfId="111" priority="27" operator="lessThan">
      <formula>0</formula>
    </cfRule>
  </conditionalFormatting>
  <conditionalFormatting sqref="W38:X38">
    <cfRule type="cellIs" dxfId="110" priority="26" operator="lessThan">
      <formula>0</formula>
    </cfRule>
  </conditionalFormatting>
  <conditionalFormatting sqref="W41:X41">
    <cfRule type="cellIs" dxfId="109" priority="25" operator="lessThan">
      <formula>0</formula>
    </cfRule>
  </conditionalFormatting>
  <conditionalFormatting sqref="W43:X43">
    <cfRule type="cellIs" dxfId="108" priority="24" operator="lessThan">
      <formula>0</formula>
    </cfRule>
  </conditionalFormatting>
  <conditionalFormatting sqref="W45:X45">
    <cfRule type="cellIs" dxfId="107" priority="23" operator="lessThan">
      <formula>0</formula>
    </cfRule>
  </conditionalFormatting>
  <conditionalFormatting sqref="W48:X48">
    <cfRule type="cellIs" dxfId="106" priority="22" operator="lessThan">
      <formula>0</formula>
    </cfRule>
  </conditionalFormatting>
  <conditionalFormatting sqref="W29:X29">
    <cfRule type="cellIs" dxfId="105" priority="21" operator="lessThan">
      <formula>0</formula>
    </cfRule>
  </conditionalFormatting>
  <conditionalFormatting sqref="W51:X51">
    <cfRule type="cellIs" dxfId="104" priority="20" operator="lessThan">
      <formula>0</formula>
    </cfRule>
  </conditionalFormatting>
  <conditionalFormatting sqref="W53:X53">
    <cfRule type="cellIs" dxfId="103" priority="19" operator="lessThan">
      <formula>0</formula>
    </cfRule>
  </conditionalFormatting>
  <conditionalFormatting sqref="W55:X55">
    <cfRule type="cellIs" dxfId="102" priority="18" operator="lessThan">
      <formula>0</formula>
    </cfRule>
  </conditionalFormatting>
  <conditionalFormatting sqref="W59:X59">
    <cfRule type="cellIs" dxfId="101" priority="17" operator="lessThan">
      <formula>0</formula>
    </cfRule>
  </conditionalFormatting>
  <conditionalFormatting sqref="W62:X62">
    <cfRule type="cellIs" dxfId="100" priority="16" operator="lessThan">
      <formula>0</formula>
    </cfRule>
  </conditionalFormatting>
  <conditionalFormatting sqref="W64:X64">
    <cfRule type="cellIs" dxfId="99" priority="15" operator="lessThan">
      <formula>0</formula>
    </cfRule>
  </conditionalFormatting>
  <conditionalFormatting sqref="W66:X66">
    <cfRule type="cellIs" dxfId="98" priority="14" operator="lessThan">
      <formula>0</formula>
    </cfRule>
  </conditionalFormatting>
  <conditionalFormatting sqref="W73:X73">
    <cfRule type="cellIs" dxfId="97" priority="13" operator="lessThan">
      <formula>0</formula>
    </cfRule>
  </conditionalFormatting>
  <conditionalFormatting sqref="W93:X93">
    <cfRule type="cellIs" dxfId="96" priority="12" operator="lessThan">
      <formula>0</formula>
    </cfRule>
  </conditionalFormatting>
  <conditionalFormatting sqref="W68:X68">
    <cfRule type="cellIs" dxfId="95" priority="11" operator="lessThan">
      <formula>0</formula>
    </cfRule>
  </conditionalFormatting>
  <conditionalFormatting sqref="W70:X70">
    <cfRule type="cellIs" dxfId="94" priority="10" operator="lessThan">
      <formula>0</formula>
    </cfRule>
  </conditionalFormatting>
  <conditionalFormatting sqref="W75:X75">
    <cfRule type="cellIs" dxfId="93" priority="9" operator="lessThan">
      <formula>0</formula>
    </cfRule>
  </conditionalFormatting>
  <conditionalFormatting sqref="W77:X77">
    <cfRule type="cellIs" dxfId="92" priority="8" operator="lessThan">
      <formula>0</formula>
    </cfRule>
  </conditionalFormatting>
  <conditionalFormatting sqref="W80:X80">
    <cfRule type="cellIs" dxfId="91" priority="7" operator="lessThan">
      <formula>0</formula>
    </cfRule>
  </conditionalFormatting>
  <conditionalFormatting sqref="W83:X83">
    <cfRule type="cellIs" dxfId="90" priority="6" operator="lessThan">
      <formula>0</formula>
    </cfRule>
  </conditionalFormatting>
  <conditionalFormatting sqref="W85:X85">
    <cfRule type="cellIs" dxfId="89" priority="5" operator="lessThan">
      <formula>0</formula>
    </cfRule>
  </conditionalFormatting>
  <conditionalFormatting sqref="W87:X87">
    <cfRule type="cellIs" dxfId="88" priority="4" operator="lessThan">
      <formula>0</formula>
    </cfRule>
  </conditionalFormatting>
  <conditionalFormatting sqref="W90:X90">
    <cfRule type="cellIs" dxfId="87" priority="3" operator="lessThan">
      <formula>0</formula>
    </cfRule>
  </conditionalFormatting>
  <conditionalFormatting sqref="W95:X95">
    <cfRule type="cellIs" dxfId="86" priority="2" operator="lessThan">
      <formula>0</formula>
    </cfRule>
  </conditionalFormatting>
  <conditionalFormatting sqref="W97:X97">
    <cfRule type="cellIs" dxfId="85" priority="1" operator="lessThan">
      <formula>0</formula>
    </cfRule>
  </conditionalFormatting>
  <pageMargins left="0.7" right="0.7" top="0.78740157499999996" bottom="0.78740157499999996" header="0.3" footer="0.3"/>
  <pageSetup paperSize="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77"/>
  <sheetViews>
    <sheetView workbookViewId="0">
      <selection activeCell="V11" sqref="V11"/>
    </sheetView>
  </sheetViews>
  <sheetFormatPr defaultColWidth="9" defaultRowHeight="14.5" x14ac:dyDescent="0.35"/>
  <cols>
    <col min="1" max="1" width="3.6328125" style="193" customWidth="1"/>
    <col min="2" max="2" width="13.36328125" style="79" customWidth="1"/>
    <col min="3" max="3" width="45.08984375" style="194" customWidth="1"/>
    <col min="4" max="4" width="3.90625" style="194" customWidth="1"/>
    <col min="5" max="5" width="7.08984375" style="195" hidden="1" customWidth="1"/>
    <col min="6" max="6" width="9.36328125" style="195" customWidth="1"/>
    <col min="7" max="8" width="10.54296875" style="78" customWidth="1"/>
    <col min="9" max="9" width="15.453125" style="78" hidden="1" customWidth="1"/>
    <col min="10" max="10" width="15.54296875" style="78" hidden="1" customWidth="1"/>
    <col min="11" max="11" width="14.54296875" style="78" hidden="1" customWidth="1"/>
    <col min="12" max="13" width="14" style="78" hidden="1" customWidth="1"/>
    <col min="14" max="14" width="14.54296875" style="78" hidden="1" customWidth="1"/>
    <col min="15" max="15" width="14.36328125" style="78" hidden="1" customWidth="1"/>
    <col min="16" max="16" width="16" style="78" hidden="1" customWidth="1"/>
    <col min="17" max="17" width="0" style="79" hidden="1" customWidth="1"/>
    <col min="18" max="18" width="9.54296875" style="78" customWidth="1"/>
    <col min="19" max="19" width="14.08984375" style="78" hidden="1" customWidth="1"/>
    <col min="20" max="23" width="9" style="79"/>
    <col min="24" max="24" width="23.54296875" style="79" customWidth="1"/>
    <col min="25" max="28" width="9" style="79"/>
    <col min="29" max="29" width="35.54296875" style="194" customWidth="1"/>
    <col min="30" max="255" width="9" style="79"/>
    <col min="256" max="256" width="3.6328125" style="79" customWidth="1"/>
    <col min="257" max="257" width="13.36328125" style="79" customWidth="1"/>
    <col min="258" max="258" width="45.08984375" style="79" customWidth="1"/>
    <col min="259" max="259" width="3.90625" style="79" customWidth="1"/>
    <col min="260" max="260" width="7.08984375" style="79" customWidth="1"/>
    <col min="261" max="261" width="9.36328125" style="79" customWidth="1"/>
    <col min="262" max="262" width="10.54296875" style="79" customWidth="1"/>
    <col min="263" max="263" width="15.453125" style="79" customWidth="1"/>
    <col min="264" max="264" width="15.54296875" style="79" customWidth="1"/>
    <col min="265" max="265" width="14.54296875" style="79" customWidth="1"/>
    <col min="266" max="267" width="14" style="79" customWidth="1"/>
    <col min="268" max="268" width="14.54296875" style="79" customWidth="1"/>
    <col min="269" max="269" width="14.36328125" style="79" customWidth="1"/>
    <col min="270" max="270" width="16" style="79" customWidth="1"/>
    <col min="271" max="511" width="9" style="79"/>
    <col min="512" max="512" width="3.6328125" style="79" customWidth="1"/>
    <col min="513" max="513" width="13.36328125" style="79" customWidth="1"/>
    <col min="514" max="514" width="45.08984375" style="79" customWidth="1"/>
    <col min="515" max="515" width="3.90625" style="79" customWidth="1"/>
    <col min="516" max="516" width="7.08984375" style="79" customWidth="1"/>
    <col min="517" max="517" width="9.36328125" style="79" customWidth="1"/>
    <col min="518" max="518" width="10.54296875" style="79" customWidth="1"/>
    <col min="519" max="519" width="15.453125" style="79" customWidth="1"/>
    <col min="520" max="520" width="15.54296875" style="79" customWidth="1"/>
    <col min="521" max="521" width="14.54296875" style="79" customWidth="1"/>
    <col min="522" max="523" width="14" style="79" customWidth="1"/>
    <col min="524" max="524" width="14.54296875" style="79" customWidth="1"/>
    <col min="525" max="525" width="14.36328125" style="79" customWidth="1"/>
    <col min="526" max="526" width="16" style="79" customWidth="1"/>
    <col min="527" max="767" width="9" style="79"/>
    <col min="768" max="768" width="3.6328125" style="79" customWidth="1"/>
    <col min="769" max="769" width="13.36328125" style="79" customWidth="1"/>
    <col min="770" max="770" width="45.08984375" style="79" customWidth="1"/>
    <col min="771" max="771" width="3.90625" style="79" customWidth="1"/>
    <col min="772" max="772" width="7.08984375" style="79" customWidth="1"/>
    <col min="773" max="773" width="9.36328125" style="79" customWidth="1"/>
    <col min="774" max="774" width="10.54296875" style="79" customWidth="1"/>
    <col min="775" max="775" width="15.453125" style="79" customWidth="1"/>
    <col min="776" max="776" width="15.54296875" style="79" customWidth="1"/>
    <col min="777" max="777" width="14.54296875" style="79" customWidth="1"/>
    <col min="778" max="779" width="14" style="79" customWidth="1"/>
    <col min="780" max="780" width="14.54296875" style="79" customWidth="1"/>
    <col min="781" max="781" width="14.36328125" style="79" customWidth="1"/>
    <col min="782" max="782" width="16" style="79" customWidth="1"/>
    <col min="783" max="1023" width="9" style="79"/>
    <col min="1024" max="1024" width="3.6328125" style="79" customWidth="1"/>
    <col min="1025" max="1025" width="13.36328125" style="79" customWidth="1"/>
    <col min="1026" max="1026" width="45.08984375" style="79" customWidth="1"/>
    <col min="1027" max="1027" width="3.90625" style="79" customWidth="1"/>
    <col min="1028" max="1028" width="7.08984375" style="79" customWidth="1"/>
    <col min="1029" max="1029" width="9.36328125" style="79" customWidth="1"/>
    <col min="1030" max="1030" width="10.54296875" style="79" customWidth="1"/>
    <col min="1031" max="1031" width="15.453125" style="79" customWidth="1"/>
    <col min="1032" max="1032" width="15.54296875" style="79" customWidth="1"/>
    <col min="1033" max="1033" width="14.54296875" style="79" customWidth="1"/>
    <col min="1034" max="1035" width="14" style="79" customWidth="1"/>
    <col min="1036" max="1036" width="14.54296875" style="79" customWidth="1"/>
    <col min="1037" max="1037" width="14.36328125" style="79" customWidth="1"/>
    <col min="1038" max="1038" width="16" style="79" customWidth="1"/>
    <col min="1039" max="1279" width="9" style="79"/>
    <col min="1280" max="1280" width="3.6328125" style="79" customWidth="1"/>
    <col min="1281" max="1281" width="13.36328125" style="79" customWidth="1"/>
    <col min="1282" max="1282" width="45.08984375" style="79" customWidth="1"/>
    <col min="1283" max="1283" width="3.90625" style="79" customWidth="1"/>
    <col min="1284" max="1284" width="7.08984375" style="79" customWidth="1"/>
    <col min="1285" max="1285" width="9.36328125" style="79" customWidth="1"/>
    <col min="1286" max="1286" width="10.54296875" style="79" customWidth="1"/>
    <col min="1287" max="1287" width="15.453125" style="79" customWidth="1"/>
    <col min="1288" max="1288" width="15.54296875" style="79" customWidth="1"/>
    <col min="1289" max="1289" width="14.54296875" style="79" customWidth="1"/>
    <col min="1290" max="1291" width="14" style="79" customWidth="1"/>
    <col min="1292" max="1292" width="14.54296875" style="79" customWidth="1"/>
    <col min="1293" max="1293" width="14.36328125" style="79" customWidth="1"/>
    <col min="1294" max="1294" width="16" style="79" customWidth="1"/>
    <col min="1295" max="1535" width="9" style="79"/>
    <col min="1536" max="1536" width="3.6328125" style="79" customWidth="1"/>
    <col min="1537" max="1537" width="13.36328125" style="79" customWidth="1"/>
    <col min="1538" max="1538" width="45.08984375" style="79" customWidth="1"/>
    <col min="1539" max="1539" width="3.90625" style="79" customWidth="1"/>
    <col min="1540" max="1540" width="7.08984375" style="79" customWidth="1"/>
    <col min="1541" max="1541" width="9.36328125" style="79" customWidth="1"/>
    <col min="1542" max="1542" width="10.54296875" style="79" customWidth="1"/>
    <col min="1543" max="1543" width="15.453125" style="79" customWidth="1"/>
    <col min="1544" max="1544" width="15.54296875" style="79" customWidth="1"/>
    <col min="1545" max="1545" width="14.54296875" style="79" customWidth="1"/>
    <col min="1546" max="1547" width="14" style="79" customWidth="1"/>
    <col min="1548" max="1548" width="14.54296875" style="79" customWidth="1"/>
    <col min="1549" max="1549" width="14.36328125" style="79" customWidth="1"/>
    <col min="1550" max="1550" width="16" style="79" customWidth="1"/>
    <col min="1551" max="1791" width="9" style="79"/>
    <col min="1792" max="1792" width="3.6328125" style="79" customWidth="1"/>
    <col min="1793" max="1793" width="13.36328125" style="79" customWidth="1"/>
    <col min="1794" max="1794" width="45.08984375" style="79" customWidth="1"/>
    <col min="1795" max="1795" width="3.90625" style="79" customWidth="1"/>
    <col min="1796" max="1796" width="7.08984375" style="79" customWidth="1"/>
    <col min="1797" max="1797" width="9.36328125" style="79" customWidth="1"/>
    <col min="1798" max="1798" width="10.54296875" style="79" customWidth="1"/>
    <col min="1799" max="1799" width="15.453125" style="79" customWidth="1"/>
    <col min="1800" max="1800" width="15.54296875" style="79" customWidth="1"/>
    <col min="1801" max="1801" width="14.54296875" style="79" customWidth="1"/>
    <col min="1802" max="1803" width="14" style="79" customWidth="1"/>
    <col min="1804" max="1804" width="14.54296875" style="79" customWidth="1"/>
    <col min="1805" max="1805" width="14.36328125" style="79" customWidth="1"/>
    <col min="1806" max="1806" width="16" style="79" customWidth="1"/>
    <col min="1807" max="2047" width="9" style="79"/>
    <col min="2048" max="2048" width="3.6328125" style="79" customWidth="1"/>
    <col min="2049" max="2049" width="13.36328125" style="79" customWidth="1"/>
    <col min="2050" max="2050" width="45.08984375" style="79" customWidth="1"/>
    <col min="2051" max="2051" width="3.90625" style="79" customWidth="1"/>
    <col min="2052" max="2052" width="7.08984375" style="79" customWidth="1"/>
    <col min="2053" max="2053" width="9.36328125" style="79" customWidth="1"/>
    <col min="2054" max="2054" width="10.54296875" style="79" customWidth="1"/>
    <col min="2055" max="2055" width="15.453125" style="79" customWidth="1"/>
    <col min="2056" max="2056" width="15.54296875" style="79" customWidth="1"/>
    <col min="2057" max="2057" width="14.54296875" style="79" customWidth="1"/>
    <col min="2058" max="2059" width="14" style="79" customWidth="1"/>
    <col min="2060" max="2060" width="14.54296875" style="79" customWidth="1"/>
    <col min="2061" max="2061" width="14.36328125" style="79" customWidth="1"/>
    <col min="2062" max="2062" width="16" style="79" customWidth="1"/>
    <col min="2063" max="2303" width="9" style="79"/>
    <col min="2304" max="2304" width="3.6328125" style="79" customWidth="1"/>
    <col min="2305" max="2305" width="13.36328125" style="79" customWidth="1"/>
    <col min="2306" max="2306" width="45.08984375" style="79" customWidth="1"/>
    <col min="2307" max="2307" width="3.90625" style="79" customWidth="1"/>
    <col min="2308" max="2308" width="7.08984375" style="79" customWidth="1"/>
    <col min="2309" max="2309" width="9.36328125" style="79" customWidth="1"/>
    <col min="2310" max="2310" width="10.54296875" style="79" customWidth="1"/>
    <col min="2311" max="2311" width="15.453125" style="79" customWidth="1"/>
    <col min="2312" max="2312" width="15.54296875" style="79" customWidth="1"/>
    <col min="2313" max="2313" width="14.54296875" style="79" customWidth="1"/>
    <col min="2314" max="2315" width="14" style="79" customWidth="1"/>
    <col min="2316" max="2316" width="14.54296875" style="79" customWidth="1"/>
    <col min="2317" max="2317" width="14.36328125" style="79" customWidth="1"/>
    <col min="2318" max="2318" width="16" style="79" customWidth="1"/>
    <col min="2319" max="2559" width="9" style="79"/>
    <col min="2560" max="2560" width="3.6328125" style="79" customWidth="1"/>
    <col min="2561" max="2561" width="13.36328125" style="79" customWidth="1"/>
    <col min="2562" max="2562" width="45.08984375" style="79" customWidth="1"/>
    <col min="2563" max="2563" width="3.90625" style="79" customWidth="1"/>
    <col min="2564" max="2564" width="7.08984375" style="79" customWidth="1"/>
    <col min="2565" max="2565" width="9.36328125" style="79" customWidth="1"/>
    <col min="2566" max="2566" width="10.54296875" style="79" customWidth="1"/>
    <col min="2567" max="2567" width="15.453125" style="79" customWidth="1"/>
    <col min="2568" max="2568" width="15.54296875" style="79" customWidth="1"/>
    <col min="2569" max="2569" width="14.54296875" style="79" customWidth="1"/>
    <col min="2570" max="2571" width="14" style="79" customWidth="1"/>
    <col min="2572" max="2572" width="14.54296875" style="79" customWidth="1"/>
    <col min="2573" max="2573" width="14.36328125" style="79" customWidth="1"/>
    <col min="2574" max="2574" width="16" style="79" customWidth="1"/>
    <col min="2575" max="2815" width="9" style="79"/>
    <col min="2816" max="2816" width="3.6328125" style="79" customWidth="1"/>
    <col min="2817" max="2817" width="13.36328125" style="79" customWidth="1"/>
    <col min="2818" max="2818" width="45.08984375" style="79" customWidth="1"/>
    <col min="2819" max="2819" width="3.90625" style="79" customWidth="1"/>
    <col min="2820" max="2820" width="7.08984375" style="79" customWidth="1"/>
    <col min="2821" max="2821" width="9.36328125" style="79" customWidth="1"/>
    <col min="2822" max="2822" width="10.54296875" style="79" customWidth="1"/>
    <col min="2823" max="2823" width="15.453125" style="79" customWidth="1"/>
    <col min="2824" max="2824" width="15.54296875" style="79" customWidth="1"/>
    <col min="2825" max="2825" width="14.54296875" style="79" customWidth="1"/>
    <col min="2826" max="2827" width="14" style="79" customWidth="1"/>
    <col min="2828" max="2828" width="14.54296875" style="79" customWidth="1"/>
    <col min="2829" max="2829" width="14.36328125" style="79" customWidth="1"/>
    <col min="2830" max="2830" width="16" style="79" customWidth="1"/>
    <col min="2831" max="3071" width="9" style="79"/>
    <col min="3072" max="3072" width="3.6328125" style="79" customWidth="1"/>
    <col min="3073" max="3073" width="13.36328125" style="79" customWidth="1"/>
    <col min="3074" max="3074" width="45.08984375" style="79" customWidth="1"/>
    <col min="3075" max="3075" width="3.90625" style="79" customWidth="1"/>
    <col min="3076" max="3076" width="7.08984375" style="79" customWidth="1"/>
    <col min="3077" max="3077" width="9.36328125" style="79" customWidth="1"/>
    <col min="3078" max="3078" width="10.54296875" style="79" customWidth="1"/>
    <col min="3079" max="3079" width="15.453125" style="79" customWidth="1"/>
    <col min="3080" max="3080" width="15.54296875" style="79" customWidth="1"/>
    <col min="3081" max="3081" width="14.54296875" style="79" customWidth="1"/>
    <col min="3082" max="3083" width="14" style="79" customWidth="1"/>
    <col min="3084" max="3084" width="14.54296875" style="79" customWidth="1"/>
    <col min="3085" max="3085" width="14.36328125" style="79" customWidth="1"/>
    <col min="3086" max="3086" width="16" style="79" customWidth="1"/>
    <col min="3087" max="3327" width="9" style="79"/>
    <col min="3328" max="3328" width="3.6328125" style="79" customWidth="1"/>
    <col min="3329" max="3329" width="13.36328125" style="79" customWidth="1"/>
    <col min="3330" max="3330" width="45.08984375" style="79" customWidth="1"/>
    <col min="3331" max="3331" width="3.90625" style="79" customWidth="1"/>
    <col min="3332" max="3332" width="7.08984375" style="79" customWidth="1"/>
    <col min="3333" max="3333" width="9.36328125" style="79" customWidth="1"/>
    <col min="3334" max="3334" width="10.54296875" style="79" customWidth="1"/>
    <col min="3335" max="3335" width="15.453125" style="79" customWidth="1"/>
    <col min="3336" max="3336" width="15.54296875" style="79" customWidth="1"/>
    <col min="3337" max="3337" width="14.54296875" style="79" customWidth="1"/>
    <col min="3338" max="3339" width="14" style="79" customWidth="1"/>
    <col min="3340" max="3340" width="14.54296875" style="79" customWidth="1"/>
    <col min="3341" max="3341" width="14.36328125" style="79" customWidth="1"/>
    <col min="3342" max="3342" width="16" style="79" customWidth="1"/>
    <col min="3343" max="3583" width="9" style="79"/>
    <col min="3584" max="3584" width="3.6328125" style="79" customWidth="1"/>
    <col min="3585" max="3585" width="13.36328125" style="79" customWidth="1"/>
    <col min="3586" max="3586" width="45.08984375" style="79" customWidth="1"/>
    <col min="3587" max="3587" width="3.90625" style="79" customWidth="1"/>
    <col min="3588" max="3588" width="7.08984375" style="79" customWidth="1"/>
    <col min="3589" max="3589" width="9.36328125" style="79" customWidth="1"/>
    <col min="3590" max="3590" width="10.54296875" style="79" customWidth="1"/>
    <col min="3591" max="3591" width="15.453125" style="79" customWidth="1"/>
    <col min="3592" max="3592" width="15.54296875" style="79" customWidth="1"/>
    <col min="3593" max="3593" width="14.54296875" style="79" customWidth="1"/>
    <col min="3594" max="3595" width="14" style="79" customWidth="1"/>
    <col min="3596" max="3596" width="14.54296875" style="79" customWidth="1"/>
    <col min="3597" max="3597" width="14.36328125" style="79" customWidth="1"/>
    <col min="3598" max="3598" width="16" style="79" customWidth="1"/>
    <col min="3599" max="3839" width="9" style="79"/>
    <col min="3840" max="3840" width="3.6328125" style="79" customWidth="1"/>
    <col min="3841" max="3841" width="13.36328125" style="79" customWidth="1"/>
    <col min="3842" max="3842" width="45.08984375" style="79" customWidth="1"/>
    <col min="3843" max="3843" width="3.90625" style="79" customWidth="1"/>
    <col min="3844" max="3844" width="7.08984375" style="79" customWidth="1"/>
    <col min="3845" max="3845" width="9.36328125" style="79" customWidth="1"/>
    <col min="3846" max="3846" width="10.54296875" style="79" customWidth="1"/>
    <col min="3847" max="3847" width="15.453125" style="79" customWidth="1"/>
    <col min="3848" max="3848" width="15.54296875" style="79" customWidth="1"/>
    <col min="3849" max="3849" width="14.54296875" style="79" customWidth="1"/>
    <col min="3850" max="3851" width="14" style="79" customWidth="1"/>
    <col min="3852" max="3852" width="14.54296875" style="79" customWidth="1"/>
    <col min="3853" max="3853" width="14.36328125" style="79" customWidth="1"/>
    <col min="3854" max="3854" width="16" style="79" customWidth="1"/>
    <col min="3855" max="4095" width="9" style="79"/>
    <col min="4096" max="4096" width="3.6328125" style="79" customWidth="1"/>
    <col min="4097" max="4097" width="13.36328125" style="79" customWidth="1"/>
    <col min="4098" max="4098" width="45.08984375" style="79" customWidth="1"/>
    <col min="4099" max="4099" width="3.90625" style="79" customWidth="1"/>
    <col min="4100" max="4100" width="7.08984375" style="79" customWidth="1"/>
    <col min="4101" max="4101" width="9.36328125" style="79" customWidth="1"/>
    <col min="4102" max="4102" width="10.54296875" style="79" customWidth="1"/>
    <col min="4103" max="4103" width="15.453125" style="79" customWidth="1"/>
    <col min="4104" max="4104" width="15.54296875" style="79" customWidth="1"/>
    <col min="4105" max="4105" width="14.54296875" style="79" customWidth="1"/>
    <col min="4106" max="4107" width="14" style="79" customWidth="1"/>
    <col min="4108" max="4108" width="14.54296875" style="79" customWidth="1"/>
    <col min="4109" max="4109" width="14.36328125" style="79" customWidth="1"/>
    <col min="4110" max="4110" width="16" style="79" customWidth="1"/>
    <col min="4111" max="4351" width="9" style="79"/>
    <col min="4352" max="4352" width="3.6328125" style="79" customWidth="1"/>
    <col min="4353" max="4353" width="13.36328125" style="79" customWidth="1"/>
    <col min="4354" max="4354" width="45.08984375" style="79" customWidth="1"/>
    <col min="4355" max="4355" width="3.90625" style="79" customWidth="1"/>
    <col min="4356" max="4356" width="7.08984375" style="79" customWidth="1"/>
    <col min="4357" max="4357" width="9.36328125" style="79" customWidth="1"/>
    <col min="4358" max="4358" width="10.54296875" style="79" customWidth="1"/>
    <col min="4359" max="4359" width="15.453125" style="79" customWidth="1"/>
    <col min="4360" max="4360" width="15.54296875" style="79" customWidth="1"/>
    <col min="4361" max="4361" width="14.54296875" style="79" customWidth="1"/>
    <col min="4362" max="4363" width="14" style="79" customWidth="1"/>
    <col min="4364" max="4364" width="14.54296875" style="79" customWidth="1"/>
    <col min="4365" max="4365" width="14.36328125" style="79" customWidth="1"/>
    <col min="4366" max="4366" width="16" style="79" customWidth="1"/>
    <col min="4367" max="4607" width="9" style="79"/>
    <col min="4608" max="4608" width="3.6328125" style="79" customWidth="1"/>
    <col min="4609" max="4609" width="13.36328125" style="79" customWidth="1"/>
    <col min="4610" max="4610" width="45.08984375" style="79" customWidth="1"/>
    <col min="4611" max="4611" width="3.90625" style="79" customWidth="1"/>
    <col min="4612" max="4612" width="7.08984375" style="79" customWidth="1"/>
    <col min="4613" max="4613" width="9.36328125" style="79" customWidth="1"/>
    <col min="4614" max="4614" width="10.54296875" style="79" customWidth="1"/>
    <col min="4615" max="4615" width="15.453125" style="79" customWidth="1"/>
    <col min="4616" max="4616" width="15.54296875" style="79" customWidth="1"/>
    <col min="4617" max="4617" width="14.54296875" style="79" customWidth="1"/>
    <col min="4618" max="4619" width="14" style="79" customWidth="1"/>
    <col min="4620" max="4620" width="14.54296875" style="79" customWidth="1"/>
    <col min="4621" max="4621" width="14.36328125" style="79" customWidth="1"/>
    <col min="4622" max="4622" width="16" style="79" customWidth="1"/>
    <col min="4623" max="4863" width="9" style="79"/>
    <col min="4864" max="4864" width="3.6328125" style="79" customWidth="1"/>
    <col min="4865" max="4865" width="13.36328125" style="79" customWidth="1"/>
    <col min="4866" max="4866" width="45.08984375" style="79" customWidth="1"/>
    <col min="4867" max="4867" width="3.90625" style="79" customWidth="1"/>
    <col min="4868" max="4868" width="7.08984375" style="79" customWidth="1"/>
    <col min="4869" max="4869" width="9.36328125" style="79" customWidth="1"/>
    <col min="4870" max="4870" width="10.54296875" style="79" customWidth="1"/>
    <col min="4871" max="4871" width="15.453125" style="79" customWidth="1"/>
    <col min="4872" max="4872" width="15.54296875" style="79" customWidth="1"/>
    <col min="4873" max="4873" width="14.54296875" style="79" customWidth="1"/>
    <col min="4874" max="4875" width="14" style="79" customWidth="1"/>
    <col min="4876" max="4876" width="14.54296875" style="79" customWidth="1"/>
    <col min="4877" max="4877" width="14.36328125" style="79" customWidth="1"/>
    <col min="4878" max="4878" width="16" style="79" customWidth="1"/>
    <col min="4879" max="5119" width="9" style="79"/>
    <col min="5120" max="5120" width="3.6328125" style="79" customWidth="1"/>
    <col min="5121" max="5121" width="13.36328125" style="79" customWidth="1"/>
    <col min="5122" max="5122" width="45.08984375" style="79" customWidth="1"/>
    <col min="5123" max="5123" width="3.90625" style="79" customWidth="1"/>
    <col min="5124" max="5124" width="7.08984375" style="79" customWidth="1"/>
    <col min="5125" max="5125" width="9.36328125" style="79" customWidth="1"/>
    <col min="5126" max="5126" width="10.54296875" style="79" customWidth="1"/>
    <col min="5127" max="5127" width="15.453125" style="79" customWidth="1"/>
    <col min="5128" max="5128" width="15.54296875" style="79" customWidth="1"/>
    <col min="5129" max="5129" width="14.54296875" style="79" customWidth="1"/>
    <col min="5130" max="5131" width="14" style="79" customWidth="1"/>
    <col min="5132" max="5132" width="14.54296875" style="79" customWidth="1"/>
    <col min="5133" max="5133" width="14.36328125" style="79" customWidth="1"/>
    <col min="5134" max="5134" width="16" style="79" customWidth="1"/>
    <col min="5135" max="5375" width="9" style="79"/>
    <col min="5376" max="5376" width="3.6328125" style="79" customWidth="1"/>
    <col min="5377" max="5377" width="13.36328125" style="79" customWidth="1"/>
    <col min="5378" max="5378" width="45.08984375" style="79" customWidth="1"/>
    <col min="5379" max="5379" width="3.90625" style="79" customWidth="1"/>
    <col min="5380" max="5380" width="7.08984375" style="79" customWidth="1"/>
    <col min="5381" max="5381" width="9.36328125" style="79" customWidth="1"/>
    <col min="5382" max="5382" width="10.54296875" style="79" customWidth="1"/>
    <col min="5383" max="5383" width="15.453125" style="79" customWidth="1"/>
    <col min="5384" max="5384" width="15.54296875" style="79" customWidth="1"/>
    <col min="5385" max="5385" width="14.54296875" style="79" customWidth="1"/>
    <col min="5386" max="5387" width="14" style="79" customWidth="1"/>
    <col min="5388" max="5388" width="14.54296875" style="79" customWidth="1"/>
    <col min="5389" max="5389" width="14.36328125" style="79" customWidth="1"/>
    <col min="5390" max="5390" width="16" style="79" customWidth="1"/>
    <col min="5391" max="5631" width="9" style="79"/>
    <col min="5632" max="5632" width="3.6328125" style="79" customWidth="1"/>
    <col min="5633" max="5633" width="13.36328125" style="79" customWidth="1"/>
    <col min="5634" max="5634" width="45.08984375" style="79" customWidth="1"/>
    <col min="5635" max="5635" width="3.90625" style="79" customWidth="1"/>
    <col min="5636" max="5636" width="7.08984375" style="79" customWidth="1"/>
    <col min="5637" max="5637" width="9.36328125" style="79" customWidth="1"/>
    <col min="5638" max="5638" width="10.54296875" style="79" customWidth="1"/>
    <col min="5639" max="5639" width="15.453125" style="79" customWidth="1"/>
    <col min="5640" max="5640" width="15.54296875" style="79" customWidth="1"/>
    <col min="5641" max="5641" width="14.54296875" style="79" customWidth="1"/>
    <col min="5642" max="5643" width="14" style="79" customWidth="1"/>
    <col min="5644" max="5644" width="14.54296875" style="79" customWidth="1"/>
    <col min="5645" max="5645" width="14.36328125" style="79" customWidth="1"/>
    <col min="5646" max="5646" width="16" style="79" customWidth="1"/>
    <col min="5647" max="5887" width="9" style="79"/>
    <col min="5888" max="5888" width="3.6328125" style="79" customWidth="1"/>
    <col min="5889" max="5889" width="13.36328125" style="79" customWidth="1"/>
    <col min="5890" max="5890" width="45.08984375" style="79" customWidth="1"/>
    <col min="5891" max="5891" width="3.90625" style="79" customWidth="1"/>
    <col min="5892" max="5892" width="7.08984375" style="79" customWidth="1"/>
    <col min="5893" max="5893" width="9.36328125" style="79" customWidth="1"/>
    <col min="5894" max="5894" width="10.54296875" style="79" customWidth="1"/>
    <col min="5895" max="5895" width="15.453125" style="79" customWidth="1"/>
    <col min="5896" max="5896" width="15.54296875" style="79" customWidth="1"/>
    <col min="5897" max="5897" width="14.54296875" style="79" customWidth="1"/>
    <col min="5898" max="5899" width="14" style="79" customWidth="1"/>
    <col min="5900" max="5900" width="14.54296875" style="79" customWidth="1"/>
    <col min="5901" max="5901" width="14.36328125" style="79" customWidth="1"/>
    <col min="5902" max="5902" width="16" style="79" customWidth="1"/>
    <col min="5903" max="6143" width="9" style="79"/>
    <col min="6144" max="6144" width="3.6328125" style="79" customWidth="1"/>
    <col min="6145" max="6145" width="13.36328125" style="79" customWidth="1"/>
    <col min="6146" max="6146" width="45.08984375" style="79" customWidth="1"/>
    <col min="6147" max="6147" width="3.90625" style="79" customWidth="1"/>
    <col min="6148" max="6148" width="7.08984375" style="79" customWidth="1"/>
    <col min="6149" max="6149" width="9.36328125" style="79" customWidth="1"/>
    <col min="6150" max="6150" width="10.54296875" style="79" customWidth="1"/>
    <col min="6151" max="6151" width="15.453125" style="79" customWidth="1"/>
    <col min="6152" max="6152" width="15.54296875" style="79" customWidth="1"/>
    <col min="6153" max="6153" width="14.54296875" style="79" customWidth="1"/>
    <col min="6154" max="6155" width="14" style="79" customWidth="1"/>
    <col min="6156" max="6156" width="14.54296875" style="79" customWidth="1"/>
    <col min="6157" max="6157" width="14.36328125" style="79" customWidth="1"/>
    <col min="6158" max="6158" width="16" style="79" customWidth="1"/>
    <col min="6159" max="6399" width="9" style="79"/>
    <col min="6400" max="6400" width="3.6328125" style="79" customWidth="1"/>
    <col min="6401" max="6401" width="13.36328125" style="79" customWidth="1"/>
    <col min="6402" max="6402" width="45.08984375" style="79" customWidth="1"/>
    <col min="6403" max="6403" width="3.90625" style="79" customWidth="1"/>
    <col min="6404" max="6404" width="7.08984375" style="79" customWidth="1"/>
    <col min="6405" max="6405" width="9.36328125" style="79" customWidth="1"/>
    <col min="6406" max="6406" width="10.54296875" style="79" customWidth="1"/>
    <col min="6407" max="6407" width="15.453125" style="79" customWidth="1"/>
    <col min="6408" max="6408" width="15.54296875" style="79" customWidth="1"/>
    <col min="6409" max="6409" width="14.54296875" style="79" customWidth="1"/>
    <col min="6410" max="6411" width="14" style="79" customWidth="1"/>
    <col min="6412" max="6412" width="14.54296875" style="79" customWidth="1"/>
    <col min="6413" max="6413" width="14.36328125" style="79" customWidth="1"/>
    <col min="6414" max="6414" width="16" style="79" customWidth="1"/>
    <col min="6415" max="6655" width="9" style="79"/>
    <col min="6656" max="6656" width="3.6328125" style="79" customWidth="1"/>
    <col min="6657" max="6657" width="13.36328125" style="79" customWidth="1"/>
    <col min="6658" max="6658" width="45.08984375" style="79" customWidth="1"/>
    <col min="6659" max="6659" width="3.90625" style="79" customWidth="1"/>
    <col min="6660" max="6660" width="7.08984375" style="79" customWidth="1"/>
    <col min="6661" max="6661" width="9.36328125" style="79" customWidth="1"/>
    <col min="6662" max="6662" width="10.54296875" style="79" customWidth="1"/>
    <col min="6663" max="6663" width="15.453125" style="79" customWidth="1"/>
    <col min="6664" max="6664" width="15.54296875" style="79" customWidth="1"/>
    <col min="6665" max="6665" width="14.54296875" style="79" customWidth="1"/>
    <col min="6666" max="6667" width="14" style="79" customWidth="1"/>
    <col min="6668" max="6668" width="14.54296875" style="79" customWidth="1"/>
    <col min="6669" max="6669" width="14.36328125" style="79" customWidth="1"/>
    <col min="6670" max="6670" width="16" style="79" customWidth="1"/>
    <col min="6671" max="6911" width="9" style="79"/>
    <col min="6912" max="6912" width="3.6328125" style="79" customWidth="1"/>
    <col min="6913" max="6913" width="13.36328125" style="79" customWidth="1"/>
    <col min="6914" max="6914" width="45.08984375" style="79" customWidth="1"/>
    <col min="6915" max="6915" width="3.90625" style="79" customWidth="1"/>
    <col min="6916" max="6916" width="7.08984375" style="79" customWidth="1"/>
    <col min="6917" max="6917" width="9.36328125" style="79" customWidth="1"/>
    <col min="6918" max="6918" width="10.54296875" style="79" customWidth="1"/>
    <col min="6919" max="6919" width="15.453125" style="79" customWidth="1"/>
    <col min="6920" max="6920" width="15.54296875" style="79" customWidth="1"/>
    <col min="6921" max="6921" width="14.54296875" style="79" customWidth="1"/>
    <col min="6922" max="6923" width="14" style="79" customWidth="1"/>
    <col min="6924" max="6924" width="14.54296875" style="79" customWidth="1"/>
    <col min="6925" max="6925" width="14.36328125" style="79" customWidth="1"/>
    <col min="6926" max="6926" width="16" style="79" customWidth="1"/>
    <col min="6927" max="7167" width="9" style="79"/>
    <col min="7168" max="7168" width="3.6328125" style="79" customWidth="1"/>
    <col min="7169" max="7169" width="13.36328125" style="79" customWidth="1"/>
    <col min="7170" max="7170" width="45.08984375" style="79" customWidth="1"/>
    <col min="7171" max="7171" width="3.90625" style="79" customWidth="1"/>
    <col min="7172" max="7172" width="7.08984375" style="79" customWidth="1"/>
    <col min="7173" max="7173" width="9.36328125" style="79" customWidth="1"/>
    <col min="7174" max="7174" width="10.54296875" style="79" customWidth="1"/>
    <col min="7175" max="7175" width="15.453125" style="79" customWidth="1"/>
    <col min="7176" max="7176" width="15.54296875" style="79" customWidth="1"/>
    <col min="7177" max="7177" width="14.54296875" style="79" customWidth="1"/>
    <col min="7178" max="7179" width="14" style="79" customWidth="1"/>
    <col min="7180" max="7180" width="14.54296875" style="79" customWidth="1"/>
    <col min="7181" max="7181" width="14.36328125" style="79" customWidth="1"/>
    <col min="7182" max="7182" width="16" style="79" customWidth="1"/>
    <col min="7183" max="7423" width="9" style="79"/>
    <col min="7424" max="7424" width="3.6328125" style="79" customWidth="1"/>
    <col min="7425" max="7425" width="13.36328125" style="79" customWidth="1"/>
    <col min="7426" max="7426" width="45.08984375" style="79" customWidth="1"/>
    <col min="7427" max="7427" width="3.90625" style="79" customWidth="1"/>
    <col min="7428" max="7428" width="7.08984375" style="79" customWidth="1"/>
    <col min="7429" max="7429" width="9.36328125" style="79" customWidth="1"/>
    <col min="7430" max="7430" width="10.54296875" style="79" customWidth="1"/>
    <col min="7431" max="7431" width="15.453125" style="79" customWidth="1"/>
    <col min="7432" max="7432" width="15.54296875" style="79" customWidth="1"/>
    <col min="7433" max="7433" width="14.54296875" style="79" customWidth="1"/>
    <col min="7434" max="7435" width="14" style="79" customWidth="1"/>
    <col min="7436" max="7436" width="14.54296875" style="79" customWidth="1"/>
    <col min="7437" max="7437" width="14.36328125" style="79" customWidth="1"/>
    <col min="7438" max="7438" width="16" style="79" customWidth="1"/>
    <col min="7439" max="7679" width="9" style="79"/>
    <col min="7680" max="7680" width="3.6328125" style="79" customWidth="1"/>
    <col min="7681" max="7681" width="13.36328125" style="79" customWidth="1"/>
    <col min="7682" max="7682" width="45.08984375" style="79" customWidth="1"/>
    <col min="7683" max="7683" width="3.90625" style="79" customWidth="1"/>
    <col min="7684" max="7684" width="7.08984375" style="79" customWidth="1"/>
    <col min="7685" max="7685" width="9.36328125" style="79" customWidth="1"/>
    <col min="7686" max="7686" width="10.54296875" style="79" customWidth="1"/>
    <col min="7687" max="7687" width="15.453125" style="79" customWidth="1"/>
    <col min="7688" max="7688" width="15.54296875" style="79" customWidth="1"/>
    <col min="7689" max="7689" width="14.54296875" style="79" customWidth="1"/>
    <col min="7690" max="7691" width="14" style="79" customWidth="1"/>
    <col min="7692" max="7692" width="14.54296875" style="79" customWidth="1"/>
    <col min="7693" max="7693" width="14.36328125" style="79" customWidth="1"/>
    <col min="7694" max="7694" width="16" style="79" customWidth="1"/>
    <col min="7695" max="7935" width="9" style="79"/>
    <col min="7936" max="7936" width="3.6328125" style="79" customWidth="1"/>
    <col min="7937" max="7937" width="13.36328125" style="79" customWidth="1"/>
    <col min="7938" max="7938" width="45.08984375" style="79" customWidth="1"/>
    <col min="7939" max="7939" width="3.90625" style="79" customWidth="1"/>
    <col min="7940" max="7940" width="7.08984375" style="79" customWidth="1"/>
    <col min="7941" max="7941" width="9.36328125" style="79" customWidth="1"/>
    <col min="7942" max="7942" width="10.54296875" style="79" customWidth="1"/>
    <col min="7943" max="7943" width="15.453125" style="79" customWidth="1"/>
    <col min="7944" max="7944" width="15.54296875" style="79" customWidth="1"/>
    <col min="7945" max="7945" width="14.54296875" style="79" customWidth="1"/>
    <col min="7946" max="7947" width="14" style="79" customWidth="1"/>
    <col min="7948" max="7948" width="14.54296875" style="79" customWidth="1"/>
    <col min="7949" max="7949" width="14.36328125" style="79" customWidth="1"/>
    <col min="7950" max="7950" width="16" style="79" customWidth="1"/>
    <col min="7951" max="8191" width="9" style="79"/>
    <col min="8192" max="8192" width="3.6328125" style="79" customWidth="1"/>
    <col min="8193" max="8193" width="13.36328125" style="79" customWidth="1"/>
    <col min="8194" max="8194" width="45.08984375" style="79" customWidth="1"/>
    <col min="8195" max="8195" width="3.90625" style="79" customWidth="1"/>
    <col min="8196" max="8196" width="7.08984375" style="79" customWidth="1"/>
    <col min="8197" max="8197" width="9.36328125" style="79" customWidth="1"/>
    <col min="8198" max="8198" width="10.54296875" style="79" customWidth="1"/>
    <col min="8199" max="8199" width="15.453125" style="79" customWidth="1"/>
    <col min="8200" max="8200" width="15.54296875" style="79" customWidth="1"/>
    <col min="8201" max="8201" width="14.54296875" style="79" customWidth="1"/>
    <col min="8202" max="8203" width="14" style="79" customWidth="1"/>
    <col min="8204" max="8204" width="14.54296875" style="79" customWidth="1"/>
    <col min="8205" max="8205" width="14.36328125" style="79" customWidth="1"/>
    <col min="8206" max="8206" width="16" style="79" customWidth="1"/>
    <col min="8207" max="8447" width="9" style="79"/>
    <col min="8448" max="8448" width="3.6328125" style="79" customWidth="1"/>
    <col min="8449" max="8449" width="13.36328125" style="79" customWidth="1"/>
    <col min="8450" max="8450" width="45.08984375" style="79" customWidth="1"/>
    <col min="8451" max="8451" width="3.90625" style="79" customWidth="1"/>
    <col min="8452" max="8452" width="7.08984375" style="79" customWidth="1"/>
    <col min="8453" max="8453" width="9.36328125" style="79" customWidth="1"/>
    <col min="8454" max="8454" width="10.54296875" style="79" customWidth="1"/>
    <col min="8455" max="8455" width="15.453125" style="79" customWidth="1"/>
    <col min="8456" max="8456" width="15.54296875" style="79" customWidth="1"/>
    <col min="8457" max="8457" width="14.54296875" style="79" customWidth="1"/>
    <col min="8458" max="8459" width="14" style="79" customWidth="1"/>
    <col min="8460" max="8460" width="14.54296875" style="79" customWidth="1"/>
    <col min="8461" max="8461" width="14.36328125" style="79" customWidth="1"/>
    <col min="8462" max="8462" width="16" style="79" customWidth="1"/>
    <col min="8463" max="8703" width="9" style="79"/>
    <col min="8704" max="8704" width="3.6328125" style="79" customWidth="1"/>
    <col min="8705" max="8705" width="13.36328125" style="79" customWidth="1"/>
    <col min="8706" max="8706" width="45.08984375" style="79" customWidth="1"/>
    <col min="8707" max="8707" width="3.90625" style="79" customWidth="1"/>
    <col min="8708" max="8708" width="7.08984375" style="79" customWidth="1"/>
    <col min="8709" max="8709" width="9.36328125" style="79" customWidth="1"/>
    <col min="8710" max="8710" width="10.54296875" style="79" customWidth="1"/>
    <col min="8711" max="8711" width="15.453125" style="79" customWidth="1"/>
    <col min="8712" max="8712" width="15.54296875" style="79" customWidth="1"/>
    <col min="8713" max="8713" width="14.54296875" style="79" customWidth="1"/>
    <col min="8714" max="8715" width="14" style="79" customWidth="1"/>
    <col min="8716" max="8716" width="14.54296875" style="79" customWidth="1"/>
    <col min="8717" max="8717" width="14.36328125" style="79" customWidth="1"/>
    <col min="8718" max="8718" width="16" style="79" customWidth="1"/>
    <col min="8719" max="8959" width="9" style="79"/>
    <col min="8960" max="8960" width="3.6328125" style="79" customWidth="1"/>
    <col min="8961" max="8961" width="13.36328125" style="79" customWidth="1"/>
    <col min="8962" max="8962" width="45.08984375" style="79" customWidth="1"/>
    <col min="8963" max="8963" width="3.90625" style="79" customWidth="1"/>
    <col min="8964" max="8964" width="7.08984375" style="79" customWidth="1"/>
    <col min="8965" max="8965" width="9.36328125" style="79" customWidth="1"/>
    <col min="8966" max="8966" width="10.54296875" style="79" customWidth="1"/>
    <col min="8967" max="8967" width="15.453125" style="79" customWidth="1"/>
    <col min="8968" max="8968" width="15.54296875" style="79" customWidth="1"/>
    <col min="8969" max="8969" width="14.54296875" style="79" customWidth="1"/>
    <col min="8970" max="8971" width="14" style="79" customWidth="1"/>
    <col min="8972" max="8972" width="14.54296875" style="79" customWidth="1"/>
    <col min="8973" max="8973" width="14.36328125" style="79" customWidth="1"/>
    <col min="8974" max="8974" width="16" style="79" customWidth="1"/>
    <col min="8975" max="9215" width="9" style="79"/>
    <col min="9216" max="9216" width="3.6328125" style="79" customWidth="1"/>
    <col min="9217" max="9217" width="13.36328125" style="79" customWidth="1"/>
    <col min="9218" max="9218" width="45.08984375" style="79" customWidth="1"/>
    <col min="9219" max="9219" width="3.90625" style="79" customWidth="1"/>
    <col min="9220" max="9220" width="7.08984375" style="79" customWidth="1"/>
    <col min="9221" max="9221" width="9.36328125" style="79" customWidth="1"/>
    <col min="9222" max="9222" width="10.54296875" style="79" customWidth="1"/>
    <col min="9223" max="9223" width="15.453125" style="79" customWidth="1"/>
    <col min="9224" max="9224" width="15.54296875" style="79" customWidth="1"/>
    <col min="9225" max="9225" width="14.54296875" style="79" customWidth="1"/>
    <col min="9226" max="9227" width="14" style="79" customWidth="1"/>
    <col min="9228" max="9228" width="14.54296875" style="79" customWidth="1"/>
    <col min="9229" max="9229" width="14.36328125" style="79" customWidth="1"/>
    <col min="9230" max="9230" width="16" style="79" customWidth="1"/>
    <col min="9231" max="9471" width="9" style="79"/>
    <col min="9472" max="9472" width="3.6328125" style="79" customWidth="1"/>
    <col min="9473" max="9473" width="13.36328125" style="79" customWidth="1"/>
    <col min="9474" max="9474" width="45.08984375" style="79" customWidth="1"/>
    <col min="9475" max="9475" width="3.90625" style="79" customWidth="1"/>
    <col min="9476" max="9476" width="7.08984375" style="79" customWidth="1"/>
    <col min="9477" max="9477" width="9.36328125" style="79" customWidth="1"/>
    <col min="9478" max="9478" width="10.54296875" style="79" customWidth="1"/>
    <col min="9479" max="9479" width="15.453125" style="79" customWidth="1"/>
    <col min="9480" max="9480" width="15.54296875" style="79" customWidth="1"/>
    <col min="9481" max="9481" width="14.54296875" style="79" customWidth="1"/>
    <col min="9482" max="9483" width="14" style="79" customWidth="1"/>
    <col min="9484" max="9484" width="14.54296875" style="79" customWidth="1"/>
    <col min="9485" max="9485" width="14.36328125" style="79" customWidth="1"/>
    <col min="9486" max="9486" width="16" style="79" customWidth="1"/>
    <col min="9487" max="9727" width="9" style="79"/>
    <col min="9728" max="9728" width="3.6328125" style="79" customWidth="1"/>
    <col min="9729" max="9729" width="13.36328125" style="79" customWidth="1"/>
    <col min="9730" max="9730" width="45.08984375" style="79" customWidth="1"/>
    <col min="9731" max="9731" width="3.90625" style="79" customWidth="1"/>
    <col min="9732" max="9732" width="7.08984375" style="79" customWidth="1"/>
    <col min="9733" max="9733" width="9.36328125" style="79" customWidth="1"/>
    <col min="9734" max="9734" width="10.54296875" style="79" customWidth="1"/>
    <col min="9735" max="9735" width="15.453125" style="79" customWidth="1"/>
    <col min="9736" max="9736" width="15.54296875" style="79" customWidth="1"/>
    <col min="9737" max="9737" width="14.54296875" style="79" customWidth="1"/>
    <col min="9738" max="9739" width="14" style="79" customWidth="1"/>
    <col min="9740" max="9740" width="14.54296875" style="79" customWidth="1"/>
    <col min="9741" max="9741" width="14.36328125" style="79" customWidth="1"/>
    <col min="9742" max="9742" width="16" style="79" customWidth="1"/>
    <col min="9743" max="9983" width="9" style="79"/>
    <col min="9984" max="9984" width="3.6328125" style="79" customWidth="1"/>
    <col min="9985" max="9985" width="13.36328125" style="79" customWidth="1"/>
    <col min="9986" max="9986" width="45.08984375" style="79" customWidth="1"/>
    <col min="9987" max="9987" width="3.90625" style="79" customWidth="1"/>
    <col min="9988" max="9988" width="7.08984375" style="79" customWidth="1"/>
    <col min="9989" max="9989" width="9.36328125" style="79" customWidth="1"/>
    <col min="9990" max="9990" width="10.54296875" style="79" customWidth="1"/>
    <col min="9991" max="9991" width="15.453125" style="79" customWidth="1"/>
    <col min="9992" max="9992" width="15.54296875" style="79" customWidth="1"/>
    <col min="9993" max="9993" width="14.54296875" style="79" customWidth="1"/>
    <col min="9994" max="9995" width="14" style="79" customWidth="1"/>
    <col min="9996" max="9996" width="14.54296875" style="79" customWidth="1"/>
    <col min="9997" max="9997" width="14.36328125" style="79" customWidth="1"/>
    <col min="9998" max="9998" width="16" style="79" customWidth="1"/>
    <col min="9999" max="10239" width="9" style="79"/>
    <col min="10240" max="10240" width="3.6328125" style="79" customWidth="1"/>
    <col min="10241" max="10241" width="13.36328125" style="79" customWidth="1"/>
    <col min="10242" max="10242" width="45.08984375" style="79" customWidth="1"/>
    <col min="10243" max="10243" width="3.90625" style="79" customWidth="1"/>
    <col min="10244" max="10244" width="7.08984375" style="79" customWidth="1"/>
    <col min="10245" max="10245" width="9.36328125" style="79" customWidth="1"/>
    <col min="10246" max="10246" width="10.54296875" style="79" customWidth="1"/>
    <col min="10247" max="10247" width="15.453125" style="79" customWidth="1"/>
    <col min="10248" max="10248" width="15.54296875" style="79" customWidth="1"/>
    <col min="10249" max="10249" width="14.54296875" style="79" customWidth="1"/>
    <col min="10250" max="10251" width="14" style="79" customWidth="1"/>
    <col min="10252" max="10252" width="14.54296875" style="79" customWidth="1"/>
    <col min="10253" max="10253" width="14.36328125" style="79" customWidth="1"/>
    <col min="10254" max="10254" width="16" style="79" customWidth="1"/>
    <col min="10255" max="10495" width="9" style="79"/>
    <col min="10496" max="10496" width="3.6328125" style="79" customWidth="1"/>
    <col min="10497" max="10497" width="13.36328125" style="79" customWidth="1"/>
    <col min="10498" max="10498" width="45.08984375" style="79" customWidth="1"/>
    <col min="10499" max="10499" width="3.90625" style="79" customWidth="1"/>
    <col min="10500" max="10500" width="7.08984375" style="79" customWidth="1"/>
    <col min="10501" max="10501" width="9.36328125" style="79" customWidth="1"/>
    <col min="10502" max="10502" width="10.54296875" style="79" customWidth="1"/>
    <col min="10503" max="10503" width="15.453125" style="79" customWidth="1"/>
    <col min="10504" max="10504" width="15.54296875" style="79" customWidth="1"/>
    <col min="10505" max="10505" width="14.54296875" style="79" customWidth="1"/>
    <col min="10506" max="10507" width="14" style="79" customWidth="1"/>
    <col min="10508" max="10508" width="14.54296875" style="79" customWidth="1"/>
    <col min="10509" max="10509" width="14.36328125" style="79" customWidth="1"/>
    <col min="10510" max="10510" width="16" style="79" customWidth="1"/>
    <col min="10511" max="10751" width="9" style="79"/>
    <col min="10752" max="10752" width="3.6328125" style="79" customWidth="1"/>
    <col min="10753" max="10753" width="13.36328125" style="79" customWidth="1"/>
    <col min="10754" max="10754" width="45.08984375" style="79" customWidth="1"/>
    <col min="10755" max="10755" width="3.90625" style="79" customWidth="1"/>
    <col min="10756" max="10756" width="7.08984375" style="79" customWidth="1"/>
    <col min="10757" max="10757" width="9.36328125" style="79" customWidth="1"/>
    <col min="10758" max="10758" width="10.54296875" style="79" customWidth="1"/>
    <col min="10759" max="10759" width="15.453125" style="79" customWidth="1"/>
    <col min="10760" max="10760" width="15.54296875" style="79" customWidth="1"/>
    <col min="10761" max="10761" width="14.54296875" style="79" customWidth="1"/>
    <col min="10762" max="10763" width="14" style="79" customWidth="1"/>
    <col min="10764" max="10764" width="14.54296875" style="79" customWidth="1"/>
    <col min="10765" max="10765" width="14.36328125" style="79" customWidth="1"/>
    <col min="10766" max="10766" width="16" style="79" customWidth="1"/>
    <col min="10767" max="11007" width="9" style="79"/>
    <col min="11008" max="11008" width="3.6328125" style="79" customWidth="1"/>
    <col min="11009" max="11009" width="13.36328125" style="79" customWidth="1"/>
    <col min="11010" max="11010" width="45.08984375" style="79" customWidth="1"/>
    <col min="11011" max="11011" width="3.90625" style="79" customWidth="1"/>
    <col min="11012" max="11012" width="7.08984375" style="79" customWidth="1"/>
    <col min="11013" max="11013" width="9.36328125" style="79" customWidth="1"/>
    <col min="11014" max="11014" width="10.54296875" style="79" customWidth="1"/>
    <col min="11015" max="11015" width="15.453125" style="79" customWidth="1"/>
    <col min="11016" max="11016" width="15.54296875" style="79" customWidth="1"/>
    <col min="11017" max="11017" width="14.54296875" style="79" customWidth="1"/>
    <col min="11018" max="11019" width="14" style="79" customWidth="1"/>
    <col min="11020" max="11020" width="14.54296875" style="79" customWidth="1"/>
    <col min="11021" max="11021" width="14.36328125" style="79" customWidth="1"/>
    <col min="11022" max="11022" width="16" style="79" customWidth="1"/>
    <col min="11023" max="11263" width="9" style="79"/>
    <col min="11264" max="11264" width="3.6328125" style="79" customWidth="1"/>
    <col min="11265" max="11265" width="13.36328125" style="79" customWidth="1"/>
    <col min="11266" max="11266" width="45.08984375" style="79" customWidth="1"/>
    <col min="11267" max="11267" width="3.90625" style="79" customWidth="1"/>
    <col min="11268" max="11268" width="7.08984375" style="79" customWidth="1"/>
    <col min="11269" max="11269" width="9.36328125" style="79" customWidth="1"/>
    <col min="11270" max="11270" width="10.54296875" style="79" customWidth="1"/>
    <col min="11271" max="11271" width="15.453125" style="79" customWidth="1"/>
    <col min="11272" max="11272" width="15.54296875" style="79" customWidth="1"/>
    <col min="11273" max="11273" width="14.54296875" style="79" customWidth="1"/>
    <col min="11274" max="11275" width="14" style="79" customWidth="1"/>
    <col min="11276" max="11276" width="14.54296875" style="79" customWidth="1"/>
    <col min="11277" max="11277" width="14.36328125" style="79" customWidth="1"/>
    <col min="11278" max="11278" width="16" style="79" customWidth="1"/>
    <col min="11279" max="11519" width="9" style="79"/>
    <col min="11520" max="11520" width="3.6328125" style="79" customWidth="1"/>
    <col min="11521" max="11521" width="13.36328125" style="79" customWidth="1"/>
    <col min="11522" max="11522" width="45.08984375" style="79" customWidth="1"/>
    <col min="11523" max="11523" width="3.90625" style="79" customWidth="1"/>
    <col min="11524" max="11524" width="7.08984375" style="79" customWidth="1"/>
    <col min="11525" max="11525" width="9.36328125" style="79" customWidth="1"/>
    <col min="11526" max="11526" width="10.54296875" style="79" customWidth="1"/>
    <col min="11527" max="11527" width="15.453125" style="79" customWidth="1"/>
    <col min="11528" max="11528" width="15.54296875" style="79" customWidth="1"/>
    <col min="11529" max="11529" width="14.54296875" style="79" customWidth="1"/>
    <col min="11530" max="11531" width="14" style="79" customWidth="1"/>
    <col min="11532" max="11532" width="14.54296875" style="79" customWidth="1"/>
    <col min="11533" max="11533" width="14.36328125" style="79" customWidth="1"/>
    <col min="11534" max="11534" width="16" style="79" customWidth="1"/>
    <col min="11535" max="11775" width="9" style="79"/>
    <col min="11776" max="11776" width="3.6328125" style="79" customWidth="1"/>
    <col min="11777" max="11777" width="13.36328125" style="79" customWidth="1"/>
    <col min="11778" max="11778" width="45.08984375" style="79" customWidth="1"/>
    <col min="11779" max="11779" width="3.90625" style="79" customWidth="1"/>
    <col min="11780" max="11780" width="7.08984375" style="79" customWidth="1"/>
    <col min="11781" max="11781" width="9.36328125" style="79" customWidth="1"/>
    <col min="11782" max="11782" width="10.54296875" style="79" customWidth="1"/>
    <col min="11783" max="11783" width="15.453125" style="79" customWidth="1"/>
    <col min="11784" max="11784" width="15.54296875" style="79" customWidth="1"/>
    <col min="11785" max="11785" width="14.54296875" style="79" customWidth="1"/>
    <col min="11786" max="11787" width="14" style="79" customWidth="1"/>
    <col min="11788" max="11788" width="14.54296875" style="79" customWidth="1"/>
    <col min="11789" max="11789" width="14.36328125" style="79" customWidth="1"/>
    <col min="11790" max="11790" width="16" style="79" customWidth="1"/>
    <col min="11791" max="12031" width="9" style="79"/>
    <col min="12032" max="12032" width="3.6328125" style="79" customWidth="1"/>
    <col min="12033" max="12033" width="13.36328125" style="79" customWidth="1"/>
    <col min="12034" max="12034" width="45.08984375" style="79" customWidth="1"/>
    <col min="12035" max="12035" width="3.90625" style="79" customWidth="1"/>
    <col min="12036" max="12036" width="7.08984375" style="79" customWidth="1"/>
    <col min="12037" max="12037" width="9.36328125" style="79" customWidth="1"/>
    <col min="12038" max="12038" width="10.54296875" style="79" customWidth="1"/>
    <col min="12039" max="12039" width="15.453125" style="79" customWidth="1"/>
    <col min="12040" max="12040" width="15.54296875" style="79" customWidth="1"/>
    <col min="12041" max="12041" width="14.54296875" style="79" customWidth="1"/>
    <col min="12042" max="12043" width="14" style="79" customWidth="1"/>
    <col min="12044" max="12044" width="14.54296875" style="79" customWidth="1"/>
    <col min="12045" max="12045" width="14.36328125" style="79" customWidth="1"/>
    <col min="12046" max="12046" width="16" style="79" customWidth="1"/>
    <col min="12047" max="12287" width="9" style="79"/>
    <col min="12288" max="12288" width="3.6328125" style="79" customWidth="1"/>
    <col min="12289" max="12289" width="13.36328125" style="79" customWidth="1"/>
    <col min="12290" max="12290" width="45.08984375" style="79" customWidth="1"/>
    <col min="12291" max="12291" width="3.90625" style="79" customWidth="1"/>
    <col min="12292" max="12292" width="7.08984375" style="79" customWidth="1"/>
    <col min="12293" max="12293" width="9.36328125" style="79" customWidth="1"/>
    <col min="12294" max="12294" width="10.54296875" style="79" customWidth="1"/>
    <col min="12295" max="12295" width="15.453125" style="79" customWidth="1"/>
    <col min="12296" max="12296" width="15.54296875" style="79" customWidth="1"/>
    <col min="12297" max="12297" width="14.54296875" style="79" customWidth="1"/>
    <col min="12298" max="12299" width="14" style="79" customWidth="1"/>
    <col min="12300" max="12300" width="14.54296875" style="79" customWidth="1"/>
    <col min="12301" max="12301" width="14.36328125" style="79" customWidth="1"/>
    <col min="12302" max="12302" width="16" style="79" customWidth="1"/>
    <col min="12303" max="12543" width="9" style="79"/>
    <col min="12544" max="12544" width="3.6328125" style="79" customWidth="1"/>
    <col min="12545" max="12545" width="13.36328125" style="79" customWidth="1"/>
    <col min="12546" max="12546" width="45.08984375" style="79" customWidth="1"/>
    <col min="12547" max="12547" width="3.90625" style="79" customWidth="1"/>
    <col min="12548" max="12548" width="7.08984375" style="79" customWidth="1"/>
    <col min="12549" max="12549" width="9.36328125" style="79" customWidth="1"/>
    <col min="12550" max="12550" width="10.54296875" style="79" customWidth="1"/>
    <col min="12551" max="12551" width="15.453125" style="79" customWidth="1"/>
    <col min="12552" max="12552" width="15.54296875" style="79" customWidth="1"/>
    <col min="12553" max="12553" width="14.54296875" style="79" customWidth="1"/>
    <col min="12554" max="12555" width="14" style="79" customWidth="1"/>
    <col min="12556" max="12556" width="14.54296875" style="79" customWidth="1"/>
    <col min="12557" max="12557" width="14.36328125" style="79" customWidth="1"/>
    <col min="12558" max="12558" width="16" style="79" customWidth="1"/>
    <col min="12559" max="12799" width="9" style="79"/>
    <col min="12800" max="12800" width="3.6328125" style="79" customWidth="1"/>
    <col min="12801" max="12801" width="13.36328125" style="79" customWidth="1"/>
    <col min="12802" max="12802" width="45.08984375" style="79" customWidth="1"/>
    <col min="12803" max="12803" width="3.90625" style="79" customWidth="1"/>
    <col min="12804" max="12804" width="7.08984375" style="79" customWidth="1"/>
    <col min="12805" max="12805" width="9.36328125" style="79" customWidth="1"/>
    <col min="12806" max="12806" width="10.54296875" style="79" customWidth="1"/>
    <col min="12807" max="12807" width="15.453125" style="79" customWidth="1"/>
    <col min="12808" max="12808" width="15.54296875" style="79" customWidth="1"/>
    <col min="12809" max="12809" width="14.54296875" style="79" customWidth="1"/>
    <col min="12810" max="12811" width="14" style="79" customWidth="1"/>
    <col min="12812" max="12812" width="14.54296875" style="79" customWidth="1"/>
    <col min="12813" max="12813" width="14.36328125" style="79" customWidth="1"/>
    <col min="12814" max="12814" width="16" style="79" customWidth="1"/>
    <col min="12815" max="13055" width="9" style="79"/>
    <col min="13056" max="13056" width="3.6328125" style="79" customWidth="1"/>
    <col min="13057" max="13057" width="13.36328125" style="79" customWidth="1"/>
    <col min="13058" max="13058" width="45.08984375" style="79" customWidth="1"/>
    <col min="13059" max="13059" width="3.90625" style="79" customWidth="1"/>
    <col min="13060" max="13060" width="7.08984375" style="79" customWidth="1"/>
    <col min="13061" max="13061" width="9.36328125" style="79" customWidth="1"/>
    <col min="13062" max="13062" width="10.54296875" style="79" customWidth="1"/>
    <col min="13063" max="13063" width="15.453125" style="79" customWidth="1"/>
    <col min="13064" max="13064" width="15.54296875" style="79" customWidth="1"/>
    <col min="13065" max="13065" width="14.54296875" style="79" customWidth="1"/>
    <col min="13066" max="13067" width="14" style="79" customWidth="1"/>
    <col min="13068" max="13068" width="14.54296875" style="79" customWidth="1"/>
    <col min="13069" max="13069" width="14.36328125" style="79" customWidth="1"/>
    <col min="13070" max="13070" width="16" style="79" customWidth="1"/>
    <col min="13071" max="13311" width="9" style="79"/>
    <col min="13312" max="13312" width="3.6328125" style="79" customWidth="1"/>
    <col min="13313" max="13313" width="13.36328125" style="79" customWidth="1"/>
    <col min="13314" max="13314" width="45.08984375" style="79" customWidth="1"/>
    <col min="13315" max="13315" width="3.90625" style="79" customWidth="1"/>
    <col min="13316" max="13316" width="7.08984375" style="79" customWidth="1"/>
    <col min="13317" max="13317" width="9.36328125" style="79" customWidth="1"/>
    <col min="13318" max="13318" width="10.54296875" style="79" customWidth="1"/>
    <col min="13319" max="13319" width="15.453125" style="79" customWidth="1"/>
    <col min="13320" max="13320" width="15.54296875" style="79" customWidth="1"/>
    <col min="13321" max="13321" width="14.54296875" style="79" customWidth="1"/>
    <col min="13322" max="13323" width="14" style="79" customWidth="1"/>
    <col min="13324" max="13324" width="14.54296875" style="79" customWidth="1"/>
    <col min="13325" max="13325" width="14.36328125" style="79" customWidth="1"/>
    <col min="13326" max="13326" width="16" style="79" customWidth="1"/>
    <col min="13327" max="13567" width="9" style="79"/>
    <col min="13568" max="13568" width="3.6328125" style="79" customWidth="1"/>
    <col min="13569" max="13569" width="13.36328125" style="79" customWidth="1"/>
    <col min="13570" max="13570" width="45.08984375" style="79" customWidth="1"/>
    <col min="13571" max="13571" width="3.90625" style="79" customWidth="1"/>
    <col min="13572" max="13572" width="7.08984375" style="79" customWidth="1"/>
    <col min="13573" max="13573" width="9.36328125" style="79" customWidth="1"/>
    <col min="13574" max="13574" width="10.54296875" style="79" customWidth="1"/>
    <col min="13575" max="13575" width="15.453125" style="79" customWidth="1"/>
    <col min="13576" max="13576" width="15.54296875" style="79" customWidth="1"/>
    <col min="13577" max="13577" width="14.54296875" style="79" customWidth="1"/>
    <col min="13578" max="13579" width="14" style="79" customWidth="1"/>
    <col min="13580" max="13580" width="14.54296875" style="79" customWidth="1"/>
    <col min="13581" max="13581" width="14.36328125" style="79" customWidth="1"/>
    <col min="13582" max="13582" width="16" style="79" customWidth="1"/>
    <col min="13583" max="13823" width="9" style="79"/>
    <col min="13824" max="13824" width="3.6328125" style="79" customWidth="1"/>
    <col min="13825" max="13825" width="13.36328125" style="79" customWidth="1"/>
    <col min="13826" max="13826" width="45.08984375" style="79" customWidth="1"/>
    <col min="13827" max="13827" width="3.90625" style="79" customWidth="1"/>
    <col min="13828" max="13828" width="7.08984375" style="79" customWidth="1"/>
    <col min="13829" max="13829" width="9.36328125" style="79" customWidth="1"/>
    <col min="13830" max="13830" width="10.54296875" style="79" customWidth="1"/>
    <col min="13831" max="13831" width="15.453125" style="79" customWidth="1"/>
    <col min="13832" max="13832" width="15.54296875" style="79" customWidth="1"/>
    <col min="13833" max="13833" width="14.54296875" style="79" customWidth="1"/>
    <col min="13834" max="13835" width="14" style="79" customWidth="1"/>
    <col min="13836" max="13836" width="14.54296875" style="79" customWidth="1"/>
    <col min="13837" max="13837" width="14.36328125" style="79" customWidth="1"/>
    <col min="13838" max="13838" width="16" style="79" customWidth="1"/>
    <col min="13839" max="14079" width="9" style="79"/>
    <col min="14080" max="14080" width="3.6328125" style="79" customWidth="1"/>
    <col min="14081" max="14081" width="13.36328125" style="79" customWidth="1"/>
    <col min="14082" max="14082" width="45.08984375" style="79" customWidth="1"/>
    <col min="14083" max="14083" width="3.90625" style="79" customWidth="1"/>
    <col min="14084" max="14084" width="7.08984375" style="79" customWidth="1"/>
    <col min="14085" max="14085" width="9.36328125" style="79" customWidth="1"/>
    <col min="14086" max="14086" width="10.54296875" style="79" customWidth="1"/>
    <col min="14087" max="14087" width="15.453125" style="79" customWidth="1"/>
    <col min="14088" max="14088" width="15.54296875" style="79" customWidth="1"/>
    <col min="14089" max="14089" width="14.54296875" style="79" customWidth="1"/>
    <col min="14090" max="14091" width="14" style="79" customWidth="1"/>
    <col min="14092" max="14092" width="14.54296875" style="79" customWidth="1"/>
    <col min="14093" max="14093" width="14.36328125" style="79" customWidth="1"/>
    <col min="14094" max="14094" width="16" style="79" customWidth="1"/>
    <col min="14095" max="14335" width="9" style="79"/>
    <col min="14336" max="14336" width="3.6328125" style="79" customWidth="1"/>
    <col min="14337" max="14337" width="13.36328125" style="79" customWidth="1"/>
    <col min="14338" max="14338" width="45.08984375" style="79" customWidth="1"/>
    <col min="14339" max="14339" width="3.90625" style="79" customWidth="1"/>
    <col min="14340" max="14340" width="7.08984375" style="79" customWidth="1"/>
    <col min="14341" max="14341" width="9.36328125" style="79" customWidth="1"/>
    <col min="14342" max="14342" width="10.54296875" style="79" customWidth="1"/>
    <col min="14343" max="14343" width="15.453125" style="79" customWidth="1"/>
    <col min="14344" max="14344" width="15.54296875" style="79" customWidth="1"/>
    <col min="14345" max="14345" width="14.54296875" style="79" customWidth="1"/>
    <col min="14346" max="14347" width="14" style="79" customWidth="1"/>
    <col min="14348" max="14348" width="14.54296875" style="79" customWidth="1"/>
    <col min="14349" max="14349" width="14.36328125" style="79" customWidth="1"/>
    <col min="14350" max="14350" width="16" style="79" customWidth="1"/>
    <col min="14351" max="14591" width="9" style="79"/>
    <col min="14592" max="14592" width="3.6328125" style="79" customWidth="1"/>
    <col min="14593" max="14593" width="13.36328125" style="79" customWidth="1"/>
    <col min="14594" max="14594" width="45.08984375" style="79" customWidth="1"/>
    <col min="14595" max="14595" width="3.90625" style="79" customWidth="1"/>
    <col min="14596" max="14596" width="7.08984375" style="79" customWidth="1"/>
    <col min="14597" max="14597" width="9.36328125" style="79" customWidth="1"/>
    <col min="14598" max="14598" width="10.54296875" style="79" customWidth="1"/>
    <col min="14599" max="14599" width="15.453125" style="79" customWidth="1"/>
    <col min="14600" max="14600" width="15.54296875" style="79" customWidth="1"/>
    <col min="14601" max="14601" width="14.54296875" style="79" customWidth="1"/>
    <col min="14602" max="14603" width="14" style="79" customWidth="1"/>
    <col min="14604" max="14604" width="14.54296875" style="79" customWidth="1"/>
    <col min="14605" max="14605" width="14.36328125" style="79" customWidth="1"/>
    <col min="14606" max="14606" width="16" style="79" customWidth="1"/>
    <col min="14607" max="14847" width="9" style="79"/>
    <col min="14848" max="14848" width="3.6328125" style="79" customWidth="1"/>
    <col min="14849" max="14849" width="13.36328125" style="79" customWidth="1"/>
    <col min="14850" max="14850" width="45.08984375" style="79" customWidth="1"/>
    <col min="14851" max="14851" width="3.90625" style="79" customWidth="1"/>
    <col min="14852" max="14852" width="7.08984375" style="79" customWidth="1"/>
    <col min="14853" max="14853" width="9.36328125" style="79" customWidth="1"/>
    <col min="14854" max="14854" width="10.54296875" style="79" customWidth="1"/>
    <col min="14855" max="14855" width="15.453125" style="79" customWidth="1"/>
    <col min="14856" max="14856" width="15.54296875" style="79" customWidth="1"/>
    <col min="14857" max="14857" width="14.54296875" style="79" customWidth="1"/>
    <col min="14858" max="14859" width="14" style="79" customWidth="1"/>
    <col min="14860" max="14860" width="14.54296875" style="79" customWidth="1"/>
    <col min="14861" max="14861" width="14.36328125" style="79" customWidth="1"/>
    <col min="14862" max="14862" width="16" style="79" customWidth="1"/>
    <col min="14863" max="15103" width="9" style="79"/>
    <col min="15104" max="15104" width="3.6328125" style="79" customWidth="1"/>
    <col min="15105" max="15105" width="13.36328125" style="79" customWidth="1"/>
    <col min="15106" max="15106" width="45.08984375" style="79" customWidth="1"/>
    <col min="15107" max="15107" width="3.90625" style="79" customWidth="1"/>
    <col min="15108" max="15108" width="7.08984375" style="79" customWidth="1"/>
    <col min="15109" max="15109" width="9.36328125" style="79" customWidth="1"/>
    <col min="15110" max="15110" width="10.54296875" style="79" customWidth="1"/>
    <col min="15111" max="15111" width="15.453125" style="79" customWidth="1"/>
    <col min="15112" max="15112" width="15.54296875" style="79" customWidth="1"/>
    <col min="15113" max="15113" width="14.54296875" style="79" customWidth="1"/>
    <col min="15114" max="15115" width="14" style="79" customWidth="1"/>
    <col min="15116" max="15116" width="14.54296875" style="79" customWidth="1"/>
    <col min="15117" max="15117" width="14.36328125" style="79" customWidth="1"/>
    <col min="15118" max="15118" width="16" style="79" customWidth="1"/>
    <col min="15119" max="15359" width="9" style="79"/>
    <col min="15360" max="15360" width="3.6328125" style="79" customWidth="1"/>
    <col min="15361" max="15361" width="13.36328125" style="79" customWidth="1"/>
    <col min="15362" max="15362" width="45.08984375" style="79" customWidth="1"/>
    <col min="15363" max="15363" width="3.90625" style="79" customWidth="1"/>
    <col min="15364" max="15364" width="7.08984375" style="79" customWidth="1"/>
    <col min="15365" max="15365" width="9.36328125" style="79" customWidth="1"/>
    <col min="15366" max="15366" width="10.54296875" style="79" customWidth="1"/>
    <col min="15367" max="15367" width="15.453125" style="79" customWidth="1"/>
    <col min="15368" max="15368" width="15.54296875" style="79" customWidth="1"/>
    <col min="15369" max="15369" width="14.54296875" style="79" customWidth="1"/>
    <col min="15370" max="15371" width="14" style="79" customWidth="1"/>
    <col min="15372" max="15372" width="14.54296875" style="79" customWidth="1"/>
    <col min="15373" max="15373" width="14.36328125" style="79" customWidth="1"/>
    <col min="15374" max="15374" width="16" style="79" customWidth="1"/>
    <col min="15375" max="15615" width="9" style="79"/>
    <col min="15616" max="15616" width="3.6328125" style="79" customWidth="1"/>
    <col min="15617" max="15617" width="13.36328125" style="79" customWidth="1"/>
    <col min="15618" max="15618" width="45.08984375" style="79" customWidth="1"/>
    <col min="15619" max="15619" width="3.90625" style="79" customWidth="1"/>
    <col min="15620" max="15620" width="7.08984375" style="79" customWidth="1"/>
    <col min="15621" max="15621" width="9.36328125" style="79" customWidth="1"/>
    <col min="15622" max="15622" width="10.54296875" style="79" customWidth="1"/>
    <col min="15623" max="15623" width="15.453125" style="79" customWidth="1"/>
    <col min="15624" max="15624" width="15.54296875" style="79" customWidth="1"/>
    <col min="15625" max="15625" width="14.54296875" style="79" customWidth="1"/>
    <col min="15626" max="15627" width="14" style="79" customWidth="1"/>
    <col min="15628" max="15628" width="14.54296875" style="79" customWidth="1"/>
    <col min="15629" max="15629" width="14.36328125" style="79" customWidth="1"/>
    <col min="15630" max="15630" width="16" style="79" customWidth="1"/>
    <col min="15631" max="15871" width="9" style="79"/>
    <col min="15872" max="15872" width="3.6328125" style="79" customWidth="1"/>
    <col min="15873" max="15873" width="13.36328125" style="79" customWidth="1"/>
    <col min="15874" max="15874" width="45.08984375" style="79" customWidth="1"/>
    <col min="15875" max="15875" width="3.90625" style="79" customWidth="1"/>
    <col min="15876" max="15876" width="7.08984375" style="79" customWidth="1"/>
    <col min="15877" max="15877" width="9.36328125" style="79" customWidth="1"/>
    <col min="15878" max="15878" width="10.54296875" style="79" customWidth="1"/>
    <col min="15879" max="15879" width="15.453125" style="79" customWidth="1"/>
    <col min="15880" max="15880" width="15.54296875" style="79" customWidth="1"/>
    <col min="15881" max="15881" width="14.54296875" style="79" customWidth="1"/>
    <col min="15882" max="15883" width="14" style="79" customWidth="1"/>
    <col min="15884" max="15884" width="14.54296875" style="79" customWidth="1"/>
    <col min="15885" max="15885" width="14.36328125" style="79" customWidth="1"/>
    <col min="15886" max="15886" width="16" style="79" customWidth="1"/>
    <col min="15887" max="16127" width="9" style="79"/>
    <col min="16128" max="16128" width="3.6328125" style="79" customWidth="1"/>
    <col min="16129" max="16129" width="13.36328125" style="79" customWidth="1"/>
    <col min="16130" max="16130" width="45.08984375" style="79" customWidth="1"/>
    <col min="16131" max="16131" width="3.90625" style="79" customWidth="1"/>
    <col min="16132" max="16132" width="7.08984375" style="79" customWidth="1"/>
    <col min="16133" max="16133" width="9.36328125" style="79" customWidth="1"/>
    <col min="16134" max="16134" width="10.54296875" style="79" customWidth="1"/>
    <col min="16135" max="16135" width="15.453125" style="79" customWidth="1"/>
    <col min="16136" max="16136" width="15.54296875" style="79" customWidth="1"/>
    <col min="16137" max="16137" width="14.54296875" style="79" customWidth="1"/>
    <col min="16138" max="16139" width="14" style="79" customWidth="1"/>
    <col min="16140" max="16140" width="14.54296875" style="79" customWidth="1"/>
    <col min="16141" max="16141" width="14.36328125" style="79" customWidth="1"/>
    <col min="16142" max="16142" width="16" style="79" customWidth="1"/>
    <col min="16143" max="16384" width="9" style="79"/>
  </cols>
  <sheetData>
    <row r="1" spans="1:29" ht="18" x14ac:dyDescent="0.35">
      <c r="A1" s="253" t="s">
        <v>0</v>
      </c>
      <c r="B1" s="253"/>
      <c r="C1" s="254"/>
      <c r="D1" s="253"/>
      <c r="E1" s="253"/>
      <c r="F1" s="253"/>
      <c r="G1" s="253"/>
      <c r="H1" s="253"/>
      <c r="I1" s="253"/>
      <c r="J1" s="253"/>
      <c r="K1" s="253"/>
      <c r="L1" s="253"/>
      <c r="M1" s="253"/>
      <c r="N1" s="253"/>
      <c r="O1" s="253"/>
      <c r="P1" s="253"/>
      <c r="R1" s="117"/>
      <c r="S1" s="117"/>
    </row>
    <row r="2" spans="1:29" x14ac:dyDescent="0.25">
      <c r="A2" s="118" t="s">
        <v>1</v>
      </c>
      <c r="B2" s="119"/>
      <c r="C2" s="7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R2" s="119"/>
      <c r="S2" s="119"/>
    </row>
    <row r="3" spans="1:29" x14ac:dyDescent="0.25">
      <c r="A3" s="118" t="s">
        <v>2826</v>
      </c>
      <c r="B3" s="119"/>
      <c r="C3" s="79"/>
      <c r="D3" s="119"/>
      <c r="E3" s="119"/>
      <c r="F3" s="119"/>
      <c r="G3" s="119"/>
      <c r="H3" s="119"/>
      <c r="I3" s="119"/>
      <c r="J3" s="255"/>
      <c r="K3" s="256"/>
      <c r="L3" s="120"/>
      <c r="M3" s="119"/>
      <c r="N3" s="119"/>
      <c r="O3" s="119"/>
      <c r="P3" s="119"/>
      <c r="R3" s="119"/>
      <c r="S3" s="119"/>
    </row>
    <row r="4" spans="1:29" x14ac:dyDescent="0.25">
      <c r="A4" s="118" t="s">
        <v>3</v>
      </c>
      <c r="B4" s="119"/>
      <c r="C4" s="79"/>
      <c r="D4" s="119"/>
      <c r="E4" s="119"/>
      <c r="F4" s="119"/>
      <c r="G4" s="119"/>
      <c r="H4" s="119"/>
      <c r="I4" s="119"/>
      <c r="J4" s="255"/>
      <c r="K4" s="256"/>
      <c r="L4" s="120"/>
      <c r="M4" s="119"/>
      <c r="N4" s="119"/>
      <c r="O4" s="119"/>
      <c r="P4" s="119"/>
      <c r="R4" s="119"/>
      <c r="S4" s="119"/>
    </row>
    <row r="5" spans="1:29" x14ac:dyDescent="0.35">
      <c r="A5" s="121"/>
      <c r="B5" s="122"/>
      <c r="C5" s="79"/>
      <c r="D5" s="123"/>
      <c r="E5" s="124"/>
      <c r="F5" s="124"/>
      <c r="G5" s="125"/>
      <c r="H5" s="125"/>
      <c r="I5" s="125"/>
      <c r="J5" s="257"/>
      <c r="K5" s="258"/>
      <c r="L5" s="125"/>
      <c r="M5" s="125"/>
      <c r="N5" s="125"/>
      <c r="O5" s="125"/>
      <c r="P5" s="125"/>
      <c r="R5" s="125"/>
      <c r="S5" s="125"/>
    </row>
    <row r="6" spans="1:29" x14ac:dyDescent="0.25">
      <c r="A6" s="126" t="s">
        <v>4</v>
      </c>
      <c r="B6" s="119"/>
      <c r="C6" s="79"/>
      <c r="D6" s="127"/>
      <c r="E6" s="128"/>
      <c r="F6" s="128"/>
      <c r="G6" s="129"/>
      <c r="H6" s="129"/>
      <c r="I6" s="129"/>
      <c r="J6" s="259"/>
      <c r="K6" s="260"/>
      <c r="L6" s="129"/>
      <c r="M6" s="129"/>
      <c r="N6" s="129"/>
      <c r="O6" s="129"/>
      <c r="P6" s="129"/>
      <c r="R6" s="129"/>
      <c r="S6" s="129"/>
    </row>
    <row r="7" spans="1:29" x14ac:dyDescent="0.25">
      <c r="A7" s="126" t="s">
        <v>5</v>
      </c>
      <c r="B7" s="119"/>
      <c r="C7" s="79"/>
      <c r="D7" s="127"/>
      <c r="E7" s="128"/>
      <c r="F7" s="128"/>
      <c r="G7" s="129"/>
      <c r="H7" s="129"/>
      <c r="I7" s="129"/>
      <c r="J7" s="259"/>
      <c r="K7" s="260"/>
      <c r="L7" s="129"/>
      <c r="M7" s="129"/>
      <c r="N7" s="126" t="s">
        <v>6</v>
      </c>
      <c r="O7" s="129"/>
      <c r="P7" s="129"/>
      <c r="R7" s="129"/>
      <c r="S7" s="129"/>
    </row>
    <row r="8" spans="1:29" s="132" customFormat="1" ht="13" x14ac:dyDescent="0.3">
      <c r="A8" s="130" t="s">
        <v>7</v>
      </c>
      <c r="B8" s="131"/>
      <c r="D8" s="133"/>
      <c r="E8" s="134"/>
      <c r="F8" s="135"/>
      <c r="G8" s="136"/>
      <c r="H8" s="261" t="s">
        <v>3238</v>
      </c>
      <c r="I8" s="262"/>
      <c r="J8" s="262"/>
      <c r="K8" s="262"/>
      <c r="L8" s="262"/>
      <c r="M8" s="262"/>
      <c r="N8" s="262"/>
      <c r="O8" s="262"/>
      <c r="P8" s="262"/>
      <c r="Q8" s="262"/>
      <c r="R8" s="263"/>
      <c r="S8" s="136"/>
      <c r="T8" s="137"/>
      <c r="U8" s="137"/>
      <c r="V8" s="137"/>
      <c r="W8" s="137"/>
      <c r="X8" s="137"/>
      <c r="Y8" s="250" t="s">
        <v>3239</v>
      </c>
      <c r="Z8" s="251"/>
      <c r="AA8" s="251"/>
      <c r="AB8" s="252"/>
      <c r="AC8" s="198"/>
    </row>
    <row r="9" spans="1:29" s="132" customFormat="1" ht="13" x14ac:dyDescent="0.3">
      <c r="F9" s="139" t="s">
        <v>3240</v>
      </c>
      <c r="G9" s="139" t="s">
        <v>3241</v>
      </c>
      <c r="H9" s="139" t="s">
        <v>3242</v>
      </c>
      <c r="I9" s="139"/>
      <c r="J9" s="139"/>
      <c r="K9" s="139"/>
      <c r="L9" s="139"/>
      <c r="M9" s="139"/>
      <c r="N9" s="139"/>
      <c r="O9" s="139"/>
      <c r="P9" s="139"/>
      <c r="Q9" s="139"/>
      <c r="R9" s="139" t="s">
        <v>3243</v>
      </c>
      <c r="S9" s="139"/>
      <c r="T9" s="139" t="s">
        <v>3244</v>
      </c>
      <c r="U9" s="139" t="s">
        <v>3245</v>
      </c>
      <c r="V9" s="139" t="s">
        <v>3246</v>
      </c>
      <c r="W9" s="139" t="s">
        <v>3247</v>
      </c>
      <c r="X9" s="139" t="s">
        <v>3248</v>
      </c>
      <c r="Y9" s="139" t="s">
        <v>3249</v>
      </c>
      <c r="Z9" s="139" t="s">
        <v>3250</v>
      </c>
      <c r="AA9" s="139" t="s">
        <v>3251</v>
      </c>
      <c r="AB9" s="139" t="s">
        <v>98</v>
      </c>
      <c r="AC9" s="199" t="s">
        <v>3252</v>
      </c>
    </row>
    <row r="10" spans="1:29" s="132" customFormat="1" ht="117.5" thickBot="1" x14ac:dyDescent="0.4">
      <c r="A10" s="140" t="s">
        <v>3253</v>
      </c>
      <c r="B10" s="140" t="s">
        <v>3254</v>
      </c>
      <c r="C10" s="140" t="s">
        <v>3255</v>
      </c>
      <c r="D10" s="140" t="s">
        <v>8</v>
      </c>
      <c r="E10" s="140" t="s">
        <v>9</v>
      </c>
      <c r="F10" s="141" t="s">
        <v>3256</v>
      </c>
      <c r="G10" s="142" t="s">
        <v>3257</v>
      </c>
      <c r="H10" s="92" t="s">
        <v>3258</v>
      </c>
      <c r="I10" s="140" t="s">
        <v>10</v>
      </c>
      <c r="J10" s="140" t="s">
        <v>11</v>
      </c>
      <c r="K10" s="140" t="s">
        <v>12</v>
      </c>
      <c r="L10" s="140" t="s">
        <v>13</v>
      </c>
      <c r="M10" s="140" t="s">
        <v>14</v>
      </c>
      <c r="N10" s="140" t="s">
        <v>15</v>
      </c>
      <c r="O10" s="140" t="s">
        <v>16</v>
      </c>
      <c r="P10" s="140" t="s">
        <v>17</v>
      </c>
      <c r="R10" s="143" t="s">
        <v>3259</v>
      </c>
      <c r="S10" s="140" t="s">
        <v>11</v>
      </c>
      <c r="T10" s="92" t="s">
        <v>3260</v>
      </c>
      <c r="U10" s="92" t="s">
        <v>3261</v>
      </c>
      <c r="V10" s="92" t="s">
        <v>3262</v>
      </c>
      <c r="W10" s="92" t="s">
        <v>3263</v>
      </c>
      <c r="X10" s="92" t="s">
        <v>3264</v>
      </c>
      <c r="Y10" s="92">
        <v>2018</v>
      </c>
      <c r="Z10" s="92">
        <v>2019</v>
      </c>
      <c r="AA10" s="92">
        <v>2020</v>
      </c>
      <c r="AB10" s="92" t="s">
        <v>3265</v>
      </c>
      <c r="AC10" s="142" t="s">
        <v>3266</v>
      </c>
    </row>
    <row r="11" spans="1:29" ht="15" thickBot="1" x14ac:dyDescent="0.4">
      <c r="A11" s="79"/>
      <c r="C11" s="79"/>
      <c r="D11" s="79"/>
      <c r="E11" s="79"/>
      <c r="F11" s="79"/>
      <c r="G11" s="79"/>
      <c r="H11" s="79"/>
      <c r="I11" s="79"/>
      <c r="J11" s="79"/>
      <c r="K11" s="79"/>
      <c r="L11" s="79"/>
      <c r="M11" s="79"/>
      <c r="N11" s="79"/>
      <c r="O11" s="79"/>
      <c r="P11" s="79"/>
      <c r="R11" s="79"/>
      <c r="S11" s="79"/>
    </row>
    <row r="12" spans="1:29" ht="15" thickBot="1" x14ac:dyDescent="0.35">
      <c r="A12" s="146"/>
      <c r="B12" s="147" t="s">
        <v>33</v>
      </c>
      <c r="C12" s="148" t="s">
        <v>34</v>
      </c>
      <c r="D12" s="148"/>
      <c r="E12" s="149"/>
      <c r="F12" s="149"/>
      <c r="G12" s="150"/>
      <c r="H12" s="150"/>
      <c r="I12" s="150">
        <v>404543.58</v>
      </c>
      <c r="J12" s="150">
        <v>275176.44131999998</v>
      </c>
      <c r="K12" s="150">
        <v>34891.372303800003</v>
      </c>
      <c r="L12" s="150">
        <v>5589.7181505999997</v>
      </c>
      <c r="M12" s="150">
        <v>0</v>
      </c>
      <c r="N12" s="150">
        <v>11793.2838386844</v>
      </c>
      <c r="O12" s="150">
        <v>35052.649426120501</v>
      </c>
      <c r="P12" s="150">
        <v>15887.241302688701</v>
      </c>
      <c r="R12" s="150"/>
      <c r="S12" s="150">
        <v>386004.62920999998</v>
      </c>
      <c r="X12" s="145">
        <f>SUBTOTAL(9,X13:X126)</f>
        <v>113344.69861429543</v>
      </c>
    </row>
    <row r="13" spans="1:29" ht="15" thickBot="1" x14ac:dyDescent="0.35">
      <c r="A13" s="151"/>
      <c r="B13" s="152" t="s">
        <v>18</v>
      </c>
      <c r="C13" s="153" t="s">
        <v>35</v>
      </c>
      <c r="D13" s="153"/>
      <c r="E13" s="154"/>
      <c r="F13" s="154"/>
      <c r="G13" s="155"/>
      <c r="H13" s="155"/>
      <c r="I13" s="155">
        <v>120403.98</v>
      </c>
      <c r="J13" s="155">
        <v>82368</v>
      </c>
      <c r="K13" s="155">
        <v>3385.86</v>
      </c>
      <c r="L13" s="155">
        <v>1136.1400000000001</v>
      </c>
      <c r="M13" s="155">
        <v>0</v>
      </c>
      <c r="N13" s="155">
        <v>1144.4206799999999</v>
      </c>
      <c r="O13" s="155">
        <v>9069.4610198400005</v>
      </c>
      <c r="P13" s="155">
        <v>4671.1649739776003</v>
      </c>
      <c r="R13" s="155"/>
      <c r="S13" s="155">
        <v>168537.60000000001</v>
      </c>
    </row>
    <row r="14" spans="1:29" ht="20" x14ac:dyDescent="0.2">
      <c r="A14" s="156">
        <v>1</v>
      </c>
      <c r="B14" s="157" t="s">
        <v>124</v>
      </c>
      <c r="C14" s="158" t="s">
        <v>125</v>
      </c>
      <c r="D14" s="158" t="s">
        <v>38</v>
      </c>
      <c r="E14" s="159">
        <v>0</v>
      </c>
      <c r="F14" s="159">
        <v>30</v>
      </c>
      <c r="G14" s="160">
        <v>57.5</v>
      </c>
      <c r="H14" s="160">
        <v>21.18</v>
      </c>
      <c r="I14" s="160">
        <v>635.4</v>
      </c>
      <c r="J14" s="160">
        <v>0</v>
      </c>
      <c r="K14" s="160">
        <v>98.171999999999997</v>
      </c>
      <c r="L14" s="160">
        <v>245.22</v>
      </c>
      <c r="M14" s="160">
        <v>0</v>
      </c>
      <c r="N14" s="160">
        <v>33.182136</v>
      </c>
      <c r="O14" s="160">
        <v>180.75558527999999</v>
      </c>
      <c r="P14" s="161">
        <v>78.0261609792</v>
      </c>
      <c r="R14" s="160">
        <v>23.39</v>
      </c>
      <c r="S14" s="160">
        <v>0</v>
      </c>
      <c r="T14" s="80"/>
      <c r="U14" s="80"/>
      <c r="V14" s="81"/>
      <c r="W14" s="81"/>
      <c r="X14" s="81"/>
      <c r="Y14" s="80"/>
      <c r="Z14" s="80"/>
      <c r="AA14" s="80"/>
      <c r="AB14" s="80"/>
    </row>
    <row r="15" spans="1:29" x14ac:dyDescent="0.2">
      <c r="A15" s="173">
        <v>2</v>
      </c>
      <c r="B15" s="174" t="s">
        <v>2827</v>
      </c>
      <c r="C15" s="175" t="s">
        <v>2828</v>
      </c>
      <c r="D15" s="175" t="s">
        <v>98</v>
      </c>
      <c r="E15" s="176">
        <v>0</v>
      </c>
      <c r="F15" s="176">
        <v>5</v>
      </c>
      <c r="G15" s="177">
        <v>138.01</v>
      </c>
      <c r="H15" s="177">
        <v>118.16</v>
      </c>
      <c r="I15" s="177">
        <v>590.79999999999995</v>
      </c>
      <c r="J15" s="177">
        <v>0</v>
      </c>
      <c r="K15" s="177">
        <v>178.29599999999999</v>
      </c>
      <c r="L15" s="177">
        <v>111.592</v>
      </c>
      <c r="M15" s="177">
        <v>0</v>
      </c>
      <c r="N15" s="177">
        <v>60.264048000000003</v>
      </c>
      <c r="O15" s="177">
        <v>168.07298304</v>
      </c>
      <c r="P15" s="178">
        <v>72.551504345599994</v>
      </c>
      <c r="R15" s="177">
        <v>136.03</v>
      </c>
      <c r="S15" s="177">
        <v>0</v>
      </c>
      <c r="T15" s="80"/>
      <c r="U15" s="80"/>
      <c r="V15" s="81"/>
      <c r="W15" s="81"/>
      <c r="X15" s="81"/>
      <c r="Y15" s="80"/>
      <c r="Z15" s="80"/>
      <c r="AA15" s="80"/>
      <c r="AB15" s="80"/>
    </row>
    <row r="16" spans="1:29" ht="20.5" thickBot="1" x14ac:dyDescent="0.25">
      <c r="A16" s="162">
        <v>3</v>
      </c>
      <c r="B16" s="163" t="s">
        <v>2829</v>
      </c>
      <c r="C16" s="164" t="s">
        <v>2830</v>
      </c>
      <c r="D16" s="164" t="s">
        <v>95</v>
      </c>
      <c r="E16" s="165">
        <v>0</v>
      </c>
      <c r="F16" s="165">
        <v>79.2</v>
      </c>
      <c r="G16" s="112">
        <v>238.64</v>
      </c>
      <c r="H16" s="112">
        <v>102.47</v>
      </c>
      <c r="I16" s="112">
        <v>8115.62</v>
      </c>
      <c r="J16" s="112">
        <v>0</v>
      </c>
      <c r="K16" s="112">
        <v>1680.5368800000001</v>
      </c>
      <c r="L16" s="112">
        <v>0</v>
      </c>
      <c r="M16" s="112">
        <v>0</v>
      </c>
      <c r="N16" s="112">
        <v>568.02146544000004</v>
      </c>
      <c r="O16" s="112">
        <v>1922.6731894128</v>
      </c>
      <c r="P16" s="166">
        <v>996.67221007939202</v>
      </c>
      <c r="R16" s="112">
        <v>113.94</v>
      </c>
      <c r="S16" s="112">
        <v>0</v>
      </c>
      <c r="T16" s="80"/>
      <c r="U16" s="80"/>
      <c r="V16" s="81"/>
      <c r="W16" s="81"/>
      <c r="X16" s="81"/>
      <c r="Y16" s="80"/>
      <c r="Z16" s="80"/>
      <c r="AA16" s="80"/>
      <c r="AB16" s="80"/>
    </row>
    <row r="17" spans="1:28" ht="20.5" thickBot="1" x14ac:dyDescent="0.25">
      <c r="A17" s="96">
        <v>5</v>
      </c>
      <c r="B17" s="97" t="s">
        <v>246</v>
      </c>
      <c r="C17" s="99" t="s">
        <v>247</v>
      </c>
      <c r="D17" s="99" t="s">
        <v>95</v>
      </c>
      <c r="E17" s="100">
        <v>0</v>
      </c>
      <c r="F17" s="100">
        <v>79.2</v>
      </c>
      <c r="G17" s="101">
        <v>299.02</v>
      </c>
      <c r="H17" s="101">
        <v>249.58</v>
      </c>
      <c r="I17" s="101">
        <v>19766.740000000002</v>
      </c>
      <c r="J17" s="101">
        <v>0</v>
      </c>
      <c r="K17" s="101">
        <v>1027.3586399999999</v>
      </c>
      <c r="L17" s="101">
        <v>0</v>
      </c>
      <c r="M17" s="101">
        <v>0</v>
      </c>
      <c r="N17" s="101">
        <v>347.24722032</v>
      </c>
      <c r="O17" s="101">
        <v>4682.8593347183996</v>
      </c>
      <c r="P17" s="102">
        <v>2427.4930281053798</v>
      </c>
      <c r="R17" s="101">
        <v>297.85000000000002</v>
      </c>
      <c r="S17" s="101">
        <v>0</v>
      </c>
      <c r="T17" s="80"/>
      <c r="U17" s="80"/>
      <c r="V17" s="81"/>
      <c r="W17" s="81"/>
      <c r="X17" s="81"/>
      <c r="Y17" s="80"/>
      <c r="Z17" s="80"/>
      <c r="AA17" s="80"/>
      <c r="AB17" s="80"/>
    </row>
    <row r="18" spans="1:28" ht="20.5" thickBot="1" x14ac:dyDescent="0.25">
      <c r="A18" s="96">
        <v>6</v>
      </c>
      <c r="B18" s="97" t="s">
        <v>248</v>
      </c>
      <c r="C18" s="99" t="s">
        <v>249</v>
      </c>
      <c r="D18" s="99" t="s">
        <v>95</v>
      </c>
      <c r="E18" s="100">
        <v>0</v>
      </c>
      <c r="F18" s="100">
        <v>396</v>
      </c>
      <c r="G18" s="101">
        <v>13.8</v>
      </c>
      <c r="H18" s="101">
        <v>18.91</v>
      </c>
      <c r="I18" s="101">
        <v>7488.36</v>
      </c>
      <c r="J18" s="101">
        <v>0</v>
      </c>
      <c r="K18" s="101">
        <v>295.21800000000002</v>
      </c>
      <c r="L18" s="101">
        <v>0</v>
      </c>
      <c r="M18" s="101">
        <v>0</v>
      </c>
      <c r="N18" s="101">
        <v>99.783683999999994</v>
      </c>
      <c r="O18" s="101">
        <v>1774.13434308</v>
      </c>
      <c r="P18" s="102">
        <v>919.67288379119998</v>
      </c>
      <c r="R18" s="101">
        <v>23.05</v>
      </c>
      <c r="S18" s="101">
        <v>0</v>
      </c>
      <c r="T18" s="80"/>
      <c r="U18" s="80"/>
      <c r="V18" s="81"/>
      <c r="W18" s="81"/>
      <c r="X18" s="81"/>
      <c r="Y18" s="80"/>
      <c r="Z18" s="80"/>
      <c r="AA18" s="80"/>
      <c r="AB18" s="80"/>
    </row>
    <row r="19" spans="1:28" ht="20.5" thickBot="1" x14ac:dyDescent="0.25">
      <c r="A19" s="96">
        <v>7</v>
      </c>
      <c r="B19" s="97" t="s">
        <v>250</v>
      </c>
      <c r="C19" s="99" t="s">
        <v>229</v>
      </c>
      <c r="D19" s="99" t="s">
        <v>114</v>
      </c>
      <c r="E19" s="100">
        <v>0</v>
      </c>
      <c r="F19" s="100">
        <v>126.72</v>
      </c>
      <c r="G19" s="101">
        <v>253.02</v>
      </c>
      <c r="H19" s="101">
        <v>650</v>
      </c>
      <c r="I19" s="101">
        <v>82368</v>
      </c>
      <c r="J19" s="101">
        <v>82368</v>
      </c>
      <c r="K19" s="101">
        <v>0</v>
      </c>
      <c r="L19" s="101">
        <v>0</v>
      </c>
      <c r="M19" s="101">
        <v>0</v>
      </c>
      <c r="N19" s="101">
        <v>0</v>
      </c>
      <c r="O19" s="101">
        <v>0</v>
      </c>
      <c r="P19" s="102">
        <v>0</v>
      </c>
      <c r="R19" s="101">
        <v>1330</v>
      </c>
      <c r="S19" s="101">
        <v>168537.60000000001</v>
      </c>
      <c r="T19" s="80"/>
      <c r="U19" s="80"/>
      <c r="V19" s="81"/>
      <c r="W19" s="81"/>
      <c r="X19" s="81"/>
      <c r="Y19" s="80"/>
      <c r="Z19" s="80"/>
      <c r="AA19" s="80"/>
      <c r="AB19" s="80"/>
    </row>
    <row r="20" spans="1:28" ht="18.5" thickBot="1" x14ac:dyDescent="0.25">
      <c r="A20" s="108"/>
      <c r="B20" s="109" t="s">
        <v>230</v>
      </c>
      <c r="C20" s="110" t="s">
        <v>231</v>
      </c>
      <c r="D20" s="110" t="s">
        <v>114</v>
      </c>
      <c r="E20" s="111">
        <v>1</v>
      </c>
      <c r="F20" s="111">
        <v>126.72</v>
      </c>
      <c r="G20" s="77">
        <v>650</v>
      </c>
      <c r="H20" s="77">
        <v>650</v>
      </c>
      <c r="I20" s="77">
        <v>82368</v>
      </c>
      <c r="J20" s="77">
        <v>82368</v>
      </c>
      <c r="K20" s="77"/>
      <c r="L20" s="77"/>
      <c r="M20" s="77"/>
      <c r="N20" s="77"/>
      <c r="O20" s="77"/>
      <c r="P20" s="77"/>
      <c r="R20" s="77">
        <v>1330</v>
      </c>
      <c r="S20" s="77">
        <v>168537.60000000001</v>
      </c>
      <c r="T20" s="80">
        <f t="shared" ref="T20:T75" si="0">R20/H20</f>
        <v>2.046153846153846</v>
      </c>
      <c r="U20" s="80">
        <f t="shared" ref="U20:U75" si="1">T20-AB20</f>
        <v>2.0205018346150125</v>
      </c>
      <c r="V20" s="81">
        <f t="shared" ref="V20:V75" si="2">G20*U20</f>
        <v>1313.3261924997582</v>
      </c>
      <c r="W20" s="81">
        <f t="shared" ref="W20:W75" si="3">V20-G20</f>
        <v>663.32619249975824</v>
      </c>
      <c r="X20" s="81">
        <f t="shared" ref="X20:X75" si="4">F20*W20</f>
        <v>84056.695113569367</v>
      </c>
      <c r="Y20" s="80">
        <f t="shared" ref="Y20:Y75" si="5">104.584835545197%-100%</f>
        <v>4.5848355451969969E-2</v>
      </c>
      <c r="Z20" s="80">
        <f t="shared" ref="Z20:Z75" si="6">101.199262415129%-100%</f>
        <v>1.1992624151289988E-2</v>
      </c>
      <c r="AA20" s="80">
        <f t="shared" ref="AA20:AA75" si="7">101.911505501324%-100%</f>
        <v>1.9115055013239957E-2</v>
      </c>
      <c r="AB20" s="80">
        <f t="shared" ref="AB20:AB75" si="8">AVERAGE(Y20:AA20)</f>
        <v>2.5652011538833303E-2</v>
      </c>
    </row>
    <row r="21" spans="1:28" ht="15" thickBot="1" x14ac:dyDescent="0.25">
      <c r="A21" s="96">
        <v>32</v>
      </c>
      <c r="B21" s="97" t="s">
        <v>251</v>
      </c>
      <c r="C21" s="99" t="s">
        <v>252</v>
      </c>
      <c r="D21" s="99" t="s">
        <v>95</v>
      </c>
      <c r="E21" s="100">
        <v>0</v>
      </c>
      <c r="F21" s="100">
        <v>79.2</v>
      </c>
      <c r="G21" s="101">
        <v>22.43</v>
      </c>
      <c r="H21" s="101">
        <v>18.170000000000002</v>
      </c>
      <c r="I21" s="101">
        <v>1439.06</v>
      </c>
      <c r="J21" s="101">
        <v>0</v>
      </c>
      <c r="K21" s="101">
        <v>106.27848</v>
      </c>
      <c r="L21" s="101">
        <v>779.32799999999997</v>
      </c>
      <c r="M21" s="101">
        <v>0</v>
      </c>
      <c r="N21" s="101">
        <v>35.922126239999997</v>
      </c>
      <c r="O21" s="101">
        <v>340.96558430879998</v>
      </c>
      <c r="P21" s="102">
        <v>176.74918667683201</v>
      </c>
      <c r="R21" s="101">
        <v>20.72</v>
      </c>
      <c r="S21" s="101">
        <v>0</v>
      </c>
      <c r="T21" s="80"/>
      <c r="U21" s="80"/>
      <c r="V21" s="81"/>
      <c r="W21" s="81"/>
      <c r="X21" s="81"/>
      <c r="Y21" s="80"/>
      <c r="Z21" s="80"/>
      <c r="AA21" s="80"/>
      <c r="AB21" s="80"/>
    </row>
    <row r="22" spans="1:28" ht="15" thickBot="1" x14ac:dyDescent="0.35">
      <c r="A22" s="151"/>
      <c r="B22" s="152" t="s">
        <v>22</v>
      </c>
      <c r="C22" s="153" t="s">
        <v>540</v>
      </c>
      <c r="D22" s="153"/>
      <c r="E22" s="154"/>
      <c r="F22" s="154"/>
      <c r="G22" s="155"/>
      <c r="H22" s="155"/>
      <c r="I22" s="155">
        <v>183243.91</v>
      </c>
      <c r="J22" s="155">
        <v>131502.49212000001</v>
      </c>
      <c r="K22" s="155">
        <v>18291.857400000001</v>
      </c>
      <c r="L22" s="155">
        <v>0</v>
      </c>
      <c r="M22" s="155">
        <v>0</v>
      </c>
      <c r="N22" s="155">
        <v>6182.6478011999998</v>
      </c>
      <c r="O22" s="155">
        <v>14720.071536576001</v>
      </c>
      <c r="P22" s="155">
        <v>6354.16421328864</v>
      </c>
      <c r="R22" s="155"/>
      <c r="S22" s="155">
        <v>142006.16120999999</v>
      </c>
      <c r="T22" s="80"/>
      <c r="U22" s="80"/>
      <c r="V22" s="81"/>
      <c r="W22" s="81"/>
      <c r="X22" s="81"/>
      <c r="Y22" s="80"/>
      <c r="Z22" s="80"/>
      <c r="AA22" s="80"/>
      <c r="AB22" s="80"/>
    </row>
    <row r="23" spans="1:28" ht="15" thickBot="1" x14ac:dyDescent="0.25">
      <c r="A23" s="96">
        <v>8</v>
      </c>
      <c r="B23" s="97" t="s">
        <v>2831</v>
      </c>
      <c r="C23" s="99" t="s">
        <v>2832</v>
      </c>
      <c r="D23" s="99" t="s">
        <v>38</v>
      </c>
      <c r="E23" s="100">
        <v>0</v>
      </c>
      <c r="F23" s="100">
        <v>315</v>
      </c>
      <c r="G23" s="101">
        <v>172.51</v>
      </c>
      <c r="H23" s="101">
        <v>160.38</v>
      </c>
      <c r="I23" s="101">
        <v>50519.7</v>
      </c>
      <c r="J23" s="101">
        <v>43249.815000000002</v>
      </c>
      <c r="K23" s="101">
        <v>1130.4090000000001</v>
      </c>
      <c r="L23" s="101">
        <v>0</v>
      </c>
      <c r="M23" s="101">
        <v>0</v>
      </c>
      <c r="N23" s="101">
        <v>382.07824199999999</v>
      </c>
      <c r="O23" s="101">
        <v>2068.0753161600001</v>
      </c>
      <c r="P23" s="102">
        <v>892.71917814239998</v>
      </c>
      <c r="R23" s="101">
        <v>176.84</v>
      </c>
      <c r="S23" s="101">
        <v>47446.559999999998</v>
      </c>
      <c r="T23" s="80"/>
      <c r="U23" s="80"/>
      <c r="V23" s="81"/>
      <c r="W23" s="81"/>
      <c r="X23" s="81"/>
      <c r="Y23" s="80"/>
      <c r="Z23" s="80"/>
      <c r="AA23" s="80"/>
      <c r="AB23" s="80"/>
    </row>
    <row r="24" spans="1:28" x14ac:dyDescent="0.2">
      <c r="A24" s="108"/>
      <c r="B24" s="109" t="s">
        <v>204</v>
      </c>
      <c r="C24" s="110" t="s">
        <v>205</v>
      </c>
      <c r="D24" s="110" t="s">
        <v>95</v>
      </c>
      <c r="E24" s="111">
        <v>0.03</v>
      </c>
      <c r="F24" s="111">
        <v>9.4499999999999993</v>
      </c>
      <c r="G24" s="77">
        <v>45.7</v>
      </c>
      <c r="H24" s="77">
        <v>45.7</v>
      </c>
      <c r="I24" s="77">
        <v>431.86500000000001</v>
      </c>
      <c r="J24" s="77">
        <v>431.86500000000001</v>
      </c>
      <c r="K24" s="77"/>
      <c r="L24" s="77"/>
      <c r="M24" s="77"/>
      <c r="N24" s="77"/>
      <c r="O24" s="77"/>
      <c r="P24" s="77"/>
      <c r="R24" s="77">
        <v>52.8</v>
      </c>
      <c r="S24" s="77">
        <v>498.96</v>
      </c>
      <c r="T24" s="80">
        <f t="shared" si="0"/>
        <v>1.1553610503282274</v>
      </c>
      <c r="U24" s="80">
        <f t="shared" si="1"/>
        <v>1.1297090387893942</v>
      </c>
      <c r="V24" s="81">
        <f t="shared" si="2"/>
        <v>51.627703072675317</v>
      </c>
      <c r="W24" s="81">
        <f t="shared" si="3"/>
        <v>5.9277030726753139</v>
      </c>
      <c r="X24" s="81">
        <f t="shared" si="4"/>
        <v>56.016794036781711</v>
      </c>
      <c r="Y24" s="80">
        <f t="shared" si="5"/>
        <v>4.5848355451969969E-2</v>
      </c>
      <c r="Z24" s="80">
        <f t="shared" si="6"/>
        <v>1.1992624151289988E-2</v>
      </c>
      <c r="AA24" s="80">
        <f t="shared" si="7"/>
        <v>1.9115055013239957E-2</v>
      </c>
      <c r="AB24" s="80">
        <f t="shared" si="8"/>
        <v>2.5652011538833303E-2</v>
      </c>
    </row>
    <row r="25" spans="1:28" ht="15" thickBot="1" x14ac:dyDescent="0.25">
      <c r="A25" s="108"/>
      <c r="B25" s="109" t="s">
        <v>543</v>
      </c>
      <c r="C25" s="110" t="s">
        <v>544</v>
      </c>
      <c r="D25" s="110" t="s">
        <v>114</v>
      </c>
      <c r="E25" s="111">
        <v>0.34499999999999997</v>
      </c>
      <c r="F25" s="111">
        <v>108.675</v>
      </c>
      <c r="G25" s="77">
        <v>394</v>
      </c>
      <c r="H25" s="77">
        <v>394</v>
      </c>
      <c r="I25" s="77">
        <v>42817.95</v>
      </c>
      <c r="J25" s="77">
        <v>42817.95</v>
      </c>
      <c r="K25" s="77"/>
      <c r="L25" s="77"/>
      <c r="M25" s="77"/>
      <c r="N25" s="77"/>
      <c r="O25" s="77"/>
      <c r="P25" s="77"/>
      <c r="R25" s="77">
        <v>432</v>
      </c>
      <c r="S25" s="77">
        <v>46947.6</v>
      </c>
      <c r="T25" s="80">
        <f t="shared" si="0"/>
        <v>1.0964467005076142</v>
      </c>
      <c r="U25" s="80">
        <f t="shared" si="1"/>
        <v>1.0707946889687809</v>
      </c>
      <c r="V25" s="81">
        <f t="shared" si="2"/>
        <v>421.89310745369971</v>
      </c>
      <c r="W25" s="81">
        <f t="shared" si="3"/>
        <v>27.893107453699713</v>
      </c>
      <c r="X25" s="81">
        <f t="shared" si="4"/>
        <v>3031.2834525308162</v>
      </c>
      <c r="Y25" s="80">
        <f t="shared" si="5"/>
        <v>4.5848355451969969E-2</v>
      </c>
      <c r="Z25" s="80">
        <f t="shared" si="6"/>
        <v>1.1992624151289988E-2</v>
      </c>
      <c r="AA25" s="80">
        <f t="shared" si="7"/>
        <v>1.9115055013239957E-2</v>
      </c>
      <c r="AB25" s="80">
        <f t="shared" si="8"/>
        <v>2.5652011538833303E-2</v>
      </c>
    </row>
    <row r="26" spans="1:28" ht="15" thickBot="1" x14ac:dyDescent="0.25">
      <c r="A26" s="96">
        <v>9</v>
      </c>
      <c r="B26" s="97" t="s">
        <v>2833</v>
      </c>
      <c r="C26" s="99" t="s">
        <v>2834</v>
      </c>
      <c r="D26" s="99" t="s">
        <v>38</v>
      </c>
      <c r="E26" s="100">
        <v>0</v>
      </c>
      <c r="F26" s="100">
        <v>30</v>
      </c>
      <c r="G26" s="101">
        <v>230.02</v>
      </c>
      <c r="H26" s="101">
        <v>209.87</v>
      </c>
      <c r="I26" s="101">
        <v>6296.1</v>
      </c>
      <c r="J26" s="101">
        <v>5492.04</v>
      </c>
      <c r="K26" s="101">
        <v>120.53700000000001</v>
      </c>
      <c r="L26" s="101">
        <v>0</v>
      </c>
      <c r="M26" s="101">
        <v>0</v>
      </c>
      <c r="N26" s="101">
        <v>40.741506000000001</v>
      </c>
      <c r="O26" s="101">
        <v>228.70872288000001</v>
      </c>
      <c r="P26" s="102">
        <v>98.725932043200004</v>
      </c>
      <c r="R26" s="101">
        <v>231.26</v>
      </c>
      <c r="S26" s="101">
        <v>6024.96</v>
      </c>
      <c r="T26" s="80"/>
      <c r="U26" s="80"/>
      <c r="V26" s="81"/>
      <c r="W26" s="81"/>
      <c r="X26" s="81"/>
      <c r="Y26" s="80"/>
      <c r="Z26" s="80"/>
      <c r="AA26" s="80"/>
      <c r="AB26" s="80"/>
    </row>
    <row r="27" spans="1:28" x14ac:dyDescent="0.2">
      <c r="A27" s="108"/>
      <c r="B27" s="109" t="s">
        <v>204</v>
      </c>
      <c r="C27" s="110" t="s">
        <v>205</v>
      </c>
      <c r="D27" s="110" t="s">
        <v>95</v>
      </c>
      <c r="E27" s="111">
        <v>0.04</v>
      </c>
      <c r="F27" s="111">
        <v>1.2</v>
      </c>
      <c r="G27" s="77">
        <v>45.7</v>
      </c>
      <c r="H27" s="77">
        <v>45.7</v>
      </c>
      <c r="I27" s="77">
        <v>54.84</v>
      </c>
      <c r="J27" s="77">
        <v>54.84</v>
      </c>
      <c r="K27" s="77"/>
      <c r="L27" s="77"/>
      <c r="M27" s="77"/>
      <c r="N27" s="77"/>
      <c r="O27" s="77"/>
      <c r="P27" s="77"/>
      <c r="R27" s="77">
        <v>52.8</v>
      </c>
      <c r="S27" s="77">
        <v>63.36</v>
      </c>
      <c r="T27" s="80">
        <f t="shared" si="0"/>
        <v>1.1553610503282274</v>
      </c>
      <c r="U27" s="80">
        <f t="shared" si="1"/>
        <v>1.1297090387893942</v>
      </c>
      <c r="V27" s="81">
        <f t="shared" si="2"/>
        <v>51.627703072675317</v>
      </c>
      <c r="W27" s="81">
        <f t="shared" si="3"/>
        <v>5.9277030726753139</v>
      </c>
      <c r="X27" s="81">
        <f t="shared" si="4"/>
        <v>7.1132436872103764</v>
      </c>
      <c r="Y27" s="80">
        <f t="shared" si="5"/>
        <v>4.5848355451969969E-2</v>
      </c>
      <c r="Z27" s="80">
        <f t="shared" si="6"/>
        <v>1.1992624151289988E-2</v>
      </c>
      <c r="AA27" s="80">
        <f t="shared" si="7"/>
        <v>1.9115055013239957E-2</v>
      </c>
      <c r="AB27" s="80">
        <f t="shared" si="8"/>
        <v>2.5652011538833303E-2</v>
      </c>
    </row>
    <row r="28" spans="1:28" ht="15" thickBot="1" x14ac:dyDescent="0.25">
      <c r="A28" s="108"/>
      <c r="B28" s="109" t="s">
        <v>543</v>
      </c>
      <c r="C28" s="110" t="s">
        <v>544</v>
      </c>
      <c r="D28" s="110" t="s">
        <v>114</v>
      </c>
      <c r="E28" s="111">
        <v>0.46</v>
      </c>
      <c r="F28" s="111">
        <v>13.8</v>
      </c>
      <c r="G28" s="77">
        <v>394</v>
      </c>
      <c r="H28" s="77">
        <v>394</v>
      </c>
      <c r="I28" s="77">
        <v>5437.2</v>
      </c>
      <c r="J28" s="77">
        <v>5437.2</v>
      </c>
      <c r="K28" s="77"/>
      <c r="L28" s="77"/>
      <c r="M28" s="77"/>
      <c r="N28" s="77"/>
      <c r="O28" s="77"/>
      <c r="P28" s="77"/>
      <c r="R28" s="77">
        <v>432</v>
      </c>
      <c r="S28" s="77">
        <v>5961.6</v>
      </c>
      <c r="T28" s="80">
        <f t="shared" si="0"/>
        <v>1.0964467005076142</v>
      </c>
      <c r="U28" s="80">
        <f t="shared" si="1"/>
        <v>1.0707946889687809</v>
      </c>
      <c r="V28" s="81">
        <f t="shared" si="2"/>
        <v>421.89310745369971</v>
      </c>
      <c r="W28" s="81">
        <f t="shared" si="3"/>
        <v>27.893107453699713</v>
      </c>
      <c r="X28" s="81">
        <f t="shared" si="4"/>
        <v>384.92488286105606</v>
      </c>
      <c r="Y28" s="80">
        <f t="shared" si="5"/>
        <v>4.5848355451969969E-2</v>
      </c>
      <c r="Z28" s="80">
        <f t="shared" si="6"/>
        <v>1.1992624151289988E-2</v>
      </c>
      <c r="AA28" s="80">
        <f t="shared" si="7"/>
        <v>1.9115055013239957E-2</v>
      </c>
      <c r="AB28" s="80">
        <f t="shared" si="8"/>
        <v>2.5652011538833303E-2</v>
      </c>
    </row>
    <row r="29" spans="1:28" ht="15" thickBot="1" x14ac:dyDescent="0.25">
      <c r="A29" s="96">
        <v>10</v>
      </c>
      <c r="B29" s="97" t="s">
        <v>2835</v>
      </c>
      <c r="C29" s="99" t="s">
        <v>2836</v>
      </c>
      <c r="D29" s="99" t="s">
        <v>38</v>
      </c>
      <c r="E29" s="100">
        <v>0</v>
      </c>
      <c r="F29" s="100">
        <v>30</v>
      </c>
      <c r="G29" s="101">
        <v>143.76</v>
      </c>
      <c r="H29" s="101">
        <v>49.46</v>
      </c>
      <c r="I29" s="101">
        <v>1483.8</v>
      </c>
      <c r="J29" s="101">
        <v>974.91</v>
      </c>
      <c r="K29" s="101">
        <v>85.832999999999998</v>
      </c>
      <c r="L29" s="101">
        <v>0</v>
      </c>
      <c r="M29" s="101">
        <v>0</v>
      </c>
      <c r="N29" s="101">
        <v>29.011554</v>
      </c>
      <c r="O29" s="101">
        <v>144.75818591999999</v>
      </c>
      <c r="P29" s="102">
        <v>62.487283588799997</v>
      </c>
      <c r="R29" s="101">
        <v>47.16</v>
      </c>
      <c r="S29" s="101">
        <v>840.24</v>
      </c>
      <c r="T29" s="80"/>
      <c r="U29" s="80"/>
      <c r="V29" s="81"/>
      <c r="W29" s="81"/>
      <c r="X29" s="81"/>
      <c r="Y29" s="80"/>
      <c r="Z29" s="80"/>
      <c r="AA29" s="80"/>
      <c r="AB29" s="80"/>
    </row>
    <row r="30" spans="1:28" x14ac:dyDescent="0.2">
      <c r="A30" s="108"/>
      <c r="B30" s="109" t="s">
        <v>204</v>
      </c>
      <c r="C30" s="110" t="s">
        <v>205</v>
      </c>
      <c r="D30" s="110" t="s">
        <v>95</v>
      </c>
      <c r="E30" s="111">
        <v>0.01</v>
      </c>
      <c r="F30" s="111">
        <v>0.3</v>
      </c>
      <c r="G30" s="77">
        <v>45.7</v>
      </c>
      <c r="H30" s="77">
        <v>45.7</v>
      </c>
      <c r="I30" s="77">
        <v>13.71</v>
      </c>
      <c r="J30" s="77">
        <v>13.71</v>
      </c>
      <c r="K30" s="77"/>
      <c r="L30" s="77"/>
      <c r="M30" s="77"/>
      <c r="N30" s="77"/>
      <c r="O30" s="77"/>
      <c r="P30" s="77"/>
      <c r="R30" s="77">
        <v>52.8</v>
      </c>
      <c r="S30" s="77">
        <v>15.84</v>
      </c>
      <c r="T30" s="80">
        <f t="shared" si="0"/>
        <v>1.1553610503282274</v>
      </c>
      <c r="U30" s="80">
        <f t="shared" si="1"/>
        <v>1.1297090387893942</v>
      </c>
      <c r="V30" s="81">
        <f t="shared" si="2"/>
        <v>51.627703072675317</v>
      </c>
      <c r="W30" s="81">
        <f t="shared" si="3"/>
        <v>5.9277030726753139</v>
      </c>
      <c r="X30" s="81">
        <f t="shared" si="4"/>
        <v>1.7783109218025941</v>
      </c>
      <c r="Y30" s="80">
        <f t="shared" si="5"/>
        <v>4.5848355451969969E-2</v>
      </c>
      <c r="Z30" s="80">
        <f t="shared" si="6"/>
        <v>1.1992624151289988E-2</v>
      </c>
      <c r="AA30" s="80">
        <f t="shared" si="7"/>
        <v>1.9115055013239957E-2</v>
      </c>
      <c r="AB30" s="80">
        <f t="shared" si="8"/>
        <v>2.5652011538833303E-2</v>
      </c>
    </row>
    <row r="31" spans="1:28" ht="15" thickBot="1" x14ac:dyDescent="0.25">
      <c r="A31" s="108"/>
      <c r="B31" s="109" t="s">
        <v>2837</v>
      </c>
      <c r="C31" s="110" t="s">
        <v>2838</v>
      </c>
      <c r="D31" s="110" t="s">
        <v>114</v>
      </c>
      <c r="E31" s="111">
        <v>0.12</v>
      </c>
      <c r="F31" s="111">
        <v>3.6</v>
      </c>
      <c r="G31" s="77">
        <v>267</v>
      </c>
      <c r="H31" s="77">
        <v>267</v>
      </c>
      <c r="I31" s="77">
        <v>961.2</v>
      </c>
      <c r="J31" s="77">
        <v>961.2</v>
      </c>
      <c r="K31" s="77"/>
      <c r="L31" s="77"/>
      <c r="M31" s="77"/>
      <c r="N31" s="77"/>
      <c r="O31" s="77"/>
      <c r="P31" s="77"/>
      <c r="R31" s="77">
        <v>229</v>
      </c>
      <c r="S31" s="77">
        <v>824.4</v>
      </c>
      <c r="T31" s="80">
        <f t="shared" si="0"/>
        <v>0.85767790262172283</v>
      </c>
      <c r="U31" s="80">
        <f t="shared" si="1"/>
        <v>0.83202589108288949</v>
      </c>
      <c r="V31" s="81">
        <f t="shared" si="2"/>
        <v>222.15091291913149</v>
      </c>
      <c r="W31" s="81">
        <f t="shared" si="3"/>
        <v>-44.849087080868514</v>
      </c>
      <c r="X31" s="81">
        <f t="shared" si="4"/>
        <v>-161.45671349112666</v>
      </c>
      <c r="Y31" s="80">
        <f t="shared" si="5"/>
        <v>4.5848355451969969E-2</v>
      </c>
      <c r="Z31" s="80">
        <f t="shared" si="6"/>
        <v>1.1992624151289988E-2</v>
      </c>
      <c r="AA31" s="80">
        <f t="shared" si="7"/>
        <v>1.9115055013239957E-2</v>
      </c>
      <c r="AB31" s="80">
        <f t="shared" si="8"/>
        <v>2.5652011538833303E-2</v>
      </c>
    </row>
    <row r="32" spans="1:28" ht="15" thickBot="1" x14ac:dyDescent="0.25">
      <c r="A32" s="96">
        <v>11</v>
      </c>
      <c r="B32" s="97" t="s">
        <v>2839</v>
      </c>
      <c r="C32" s="99" t="s">
        <v>2840</v>
      </c>
      <c r="D32" s="99" t="s">
        <v>38</v>
      </c>
      <c r="E32" s="100">
        <v>0</v>
      </c>
      <c r="F32" s="100">
        <v>30</v>
      </c>
      <c r="G32" s="101">
        <v>34.5</v>
      </c>
      <c r="H32" s="101">
        <v>17.75</v>
      </c>
      <c r="I32" s="101">
        <v>532.5</v>
      </c>
      <c r="J32" s="101">
        <v>446.97</v>
      </c>
      <c r="K32" s="101">
        <v>17.562000000000001</v>
      </c>
      <c r="L32" s="101">
        <v>0</v>
      </c>
      <c r="M32" s="101">
        <v>0</v>
      </c>
      <c r="N32" s="101">
        <v>5.935956</v>
      </c>
      <c r="O32" s="101">
        <v>24.348458879999999</v>
      </c>
      <c r="P32" s="102">
        <v>10.510418083199999</v>
      </c>
      <c r="R32" s="101">
        <v>22.16</v>
      </c>
      <c r="S32" s="101">
        <v>567.96</v>
      </c>
      <c r="T32" s="80"/>
      <c r="U32" s="80"/>
      <c r="V32" s="81"/>
      <c r="W32" s="81"/>
      <c r="X32" s="81"/>
      <c r="Y32" s="80"/>
      <c r="Z32" s="80"/>
      <c r="AA32" s="80"/>
      <c r="AB32" s="80"/>
    </row>
    <row r="33" spans="1:30" x14ac:dyDescent="0.2">
      <c r="A33" s="108"/>
      <c r="B33" s="109" t="s">
        <v>2841</v>
      </c>
      <c r="C33" s="110" t="s">
        <v>2842</v>
      </c>
      <c r="D33" s="110" t="s">
        <v>114</v>
      </c>
      <c r="E33" s="111">
        <v>1.01E-3</v>
      </c>
      <c r="F33" s="111">
        <v>3.0300000000000001E-2</v>
      </c>
      <c r="G33" s="77">
        <v>12900</v>
      </c>
      <c r="H33" s="77">
        <v>12900</v>
      </c>
      <c r="I33" s="77">
        <v>390.87</v>
      </c>
      <c r="J33" s="77">
        <v>390.87</v>
      </c>
      <c r="K33" s="77"/>
      <c r="L33" s="77"/>
      <c r="M33" s="77"/>
      <c r="N33" s="77"/>
      <c r="O33" s="77"/>
      <c r="P33" s="77"/>
      <c r="R33" s="77">
        <v>16700</v>
      </c>
      <c r="S33" s="77">
        <v>506.01</v>
      </c>
      <c r="T33" s="80">
        <f t="shared" si="0"/>
        <v>1.2945736434108528</v>
      </c>
      <c r="U33" s="80">
        <f t="shared" si="1"/>
        <v>1.2689216318720196</v>
      </c>
      <c r="V33" s="81">
        <f t="shared" si="2"/>
        <v>16369.089051149052</v>
      </c>
      <c r="W33" s="81">
        <f t="shared" si="3"/>
        <v>3469.0890511490525</v>
      </c>
      <c r="X33" s="81">
        <f t="shared" si="4"/>
        <v>105.11339824981629</v>
      </c>
      <c r="Y33" s="80">
        <f t="shared" si="5"/>
        <v>4.5848355451969969E-2</v>
      </c>
      <c r="Z33" s="80">
        <f t="shared" si="6"/>
        <v>1.1992624151289988E-2</v>
      </c>
      <c r="AA33" s="80">
        <f t="shared" si="7"/>
        <v>1.9115055013239957E-2</v>
      </c>
      <c r="AB33" s="80">
        <f t="shared" si="8"/>
        <v>2.5652011538833303E-2</v>
      </c>
    </row>
    <row r="34" spans="1:30" ht="15" thickBot="1" x14ac:dyDescent="0.25">
      <c r="A34" s="108"/>
      <c r="B34" s="109" t="s">
        <v>2843</v>
      </c>
      <c r="C34" s="110" t="s">
        <v>2844</v>
      </c>
      <c r="D34" s="110" t="s">
        <v>114</v>
      </c>
      <c r="E34" s="111">
        <v>5.0000000000000001E-3</v>
      </c>
      <c r="F34" s="111">
        <v>0.15</v>
      </c>
      <c r="G34" s="77">
        <v>374</v>
      </c>
      <c r="H34" s="77">
        <v>374</v>
      </c>
      <c r="I34" s="77">
        <v>56.1</v>
      </c>
      <c r="J34" s="77">
        <v>56.1</v>
      </c>
      <c r="K34" s="77"/>
      <c r="L34" s="77"/>
      <c r="M34" s="77"/>
      <c r="N34" s="77"/>
      <c r="O34" s="77"/>
      <c r="P34" s="77"/>
      <c r="R34" s="77">
        <v>413</v>
      </c>
      <c r="S34" s="77">
        <v>61.95</v>
      </c>
      <c r="T34" s="80">
        <f t="shared" si="0"/>
        <v>1.1042780748663101</v>
      </c>
      <c r="U34" s="80">
        <f t="shared" si="1"/>
        <v>1.0786260633274769</v>
      </c>
      <c r="V34" s="81">
        <f t="shared" si="2"/>
        <v>403.40614768447637</v>
      </c>
      <c r="W34" s="81">
        <f t="shared" si="3"/>
        <v>29.406147684476366</v>
      </c>
      <c r="X34" s="81">
        <f t="shared" si="4"/>
        <v>4.4109221526714544</v>
      </c>
      <c r="Y34" s="80">
        <f t="shared" si="5"/>
        <v>4.5848355451969969E-2</v>
      </c>
      <c r="Z34" s="80">
        <f t="shared" si="6"/>
        <v>1.1992624151289988E-2</v>
      </c>
      <c r="AA34" s="80">
        <f t="shared" si="7"/>
        <v>1.9115055013239957E-2</v>
      </c>
      <c r="AB34" s="80">
        <f t="shared" si="8"/>
        <v>2.5652011538833303E-2</v>
      </c>
    </row>
    <row r="35" spans="1:30" ht="20.5" thickBot="1" x14ac:dyDescent="0.25">
      <c r="A35" s="96">
        <v>12</v>
      </c>
      <c r="B35" s="97" t="s">
        <v>2845</v>
      </c>
      <c r="C35" s="99" t="s">
        <v>2846</v>
      </c>
      <c r="D35" s="99" t="s">
        <v>38</v>
      </c>
      <c r="E35" s="100">
        <v>0</v>
      </c>
      <c r="F35" s="100">
        <v>30</v>
      </c>
      <c r="G35" s="101">
        <v>575.04</v>
      </c>
      <c r="H35" s="101">
        <v>323.45999999999998</v>
      </c>
      <c r="I35" s="101">
        <v>9703.7999999999993</v>
      </c>
      <c r="J35" s="101">
        <v>8479.7639999999992</v>
      </c>
      <c r="K35" s="101">
        <v>334.38299999999998</v>
      </c>
      <c r="L35" s="101">
        <v>0</v>
      </c>
      <c r="M35" s="101">
        <v>0</v>
      </c>
      <c r="N35" s="101">
        <v>113.02145400000001</v>
      </c>
      <c r="O35" s="101">
        <v>348.24645792000001</v>
      </c>
      <c r="P35" s="102">
        <v>150.32638766880001</v>
      </c>
      <c r="R35" s="101">
        <v>347.18</v>
      </c>
      <c r="S35" s="101">
        <v>9024.3359999999993</v>
      </c>
      <c r="T35" s="80"/>
      <c r="U35" s="80"/>
      <c r="V35" s="81"/>
      <c r="W35" s="81"/>
      <c r="X35" s="81"/>
      <c r="Y35" s="80"/>
      <c r="Z35" s="80"/>
      <c r="AA35" s="80"/>
      <c r="AB35" s="80"/>
    </row>
    <row r="36" spans="1:30" ht="15" thickBot="1" x14ac:dyDescent="0.25">
      <c r="A36" s="108"/>
      <c r="B36" s="109" t="s">
        <v>2847</v>
      </c>
      <c r="C36" s="110" t="s">
        <v>2848</v>
      </c>
      <c r="D36" s="110" t="s">
        <v>114</v>
      </c>
      <c r="E36" s="111">
        <v>0.12966</v>
      </c>
      <c r="F36" s="111">
        <v>3.8898000000000001</v>
      </c>
      <c r="G36" s="77">
        <v>2180</v>
      </c>
      <c r="H36" s="77">
        <v>2180</v>
      </c>
      <c r="I36" s="77">
        <v>8479.7639999999992</v>
      </c>
      <c r="J36" s="77">
        <v>8479.7639999999992</v>
      </c>
      <c r="K36" s="77"/>
      <c r="L36" s="77"/>
      <c r="M36" s="77"/>
      <c r="N36" s="77"/>
      <c r="O36" s="77"/>
      <c r="P36" s="77"/>
      <c r="R36" s="77">
        <v>2320</v>
      </c>
      <c r="S36" s="77">
        <v>9024.3359999999993</v>
      </c>
      <c r="T36" s="80">
        <f t="shared" si="0"/>
        <v>1.0642201834862386</v>
      </c>
      <c r="U36" s="80">
        <f t="shared" si="1"/>
        <v>1.0385681719474054</v>
      </c>
      <c r="V36" s="81">
        <f t="shared" si="2"/>
        <v>2264.0786148453435</v>
      </c>
      <c r="W36" s="81">
        <f t="shared" si="3"/>
        <v>84.078614845343509</v>
      </c>
      <c r="X36" s="81">
        <f t="shared" si="4"/>
        <v>327.04899602541718</v>
      </c>
      <c r="Y36" s="80">
        <f t="shared" si="5"/>
        <v>4.5848355451969969E-2</v>
      </c>
      <c r="Z36" s="80">
        <f t="shared" si="6"/>
        <v>1.1992624151289988E-2</v>
      </c>
      <c r="AA36" s="80">
        <f t="shared" si="7"/>
        <v>1.9115055013239957E-2</v>
      </c>
      <c r="AB36" s="80">
        <f t="shared" si="8"/>
        <v>2.5652011538833303E-2</v>
      </c>
    </row>
    <row r="37" spans="1:30" ht="20.5" thickBot="1" x14ac:dyDescent="0.25">
      <c r="A37" s="96">
        <v>13</v>
      </c>
      <c r="B37" s="97" t="s">
        <v>2849</v>
      </c>
      <c r="C37" s="99" t="s">
        <v>2850</v>
      </c>
      <c r="D37" s="99" t="s">
        <v>38</v>
      </c>
      <c r="E37" s="100">
        <v>0</v>
      </c>
      <c r="F37" s="100">
        <v>5</v>
      </c>
      <c r="G37" s="101">
        <v>322.02</v>
      </c>
      <c r="H37" s="101">
        <v>333.04</v>
      </c>
      <c r="I37" s="101">
        <v>1665.2</v>
      </c>
      <c r="J37" s="101">
        <v>227.17359999999999</v>
      </c>
      <c r="K37" s="101">
        <v>572.11699999999996</v>
      </c>
      <c r="L37" s="101">
        <v>0</v>
      </c>
      <c r="M37" s="101">
        <v>0</v>
      </c>
      <c r="N37" s="101">
        <v>193.37554600000001</v>
      </c>
      <c r="O37" s="101">
        <v>409.11362208000003</v>
      </c>
      <c r="P37" s="102">
        <v>176.6007135312</v>
      </c>
      <c r="R37" s="101">
        <v>379.48</v>
      </c>
      <c r="S37" s="101">
        <v>293.03930000000003</v>
      </c>
      <c r="T37" s="80"/>
      <c r="U37" s="80"/>
      <c r="V37" s="81"/>
      <c r="W37" s="81"/>
      <c r="X37" s="81"/>
      <c r="Y37" s="80"/>
      <c r="Z37" s="80"/>
      <c r="AA37" s="80"/>
      <c r="AB37" s="80"/>
    </row>
    <row r="38" spans="1:30" x14ac:dyDescent="0.2">
      <c r="A38" s="108"/>
      <c r="B38" s="109" t="s">
        <v>2843</v>
      </c>
      <c r="C38" s="110" t="s">
        <v>2844</v>
      </c>
      <c r="D38" s="110" t="s">
        <v>114</v>
      </c>
      <c r="E38" s="111">
        <v>4.2199999999999998E-3</v>
      </c>
      <c r="F38" s="111">
        <v>2.1100000000000001E-2</v>
      </c>
      <c r="G38" s="77">
        <v>374</v>
      </c>
      <c r="H38" s="77">
        <v>374</v>
      </c>
      <c r="I38" s="77">
        <v>7.8914</v>
      </c>
      <c r="J38" s="77">
        <v>7.8914</v>
      </c>
      <c r="K38" s="77"/>
      <c r="L38" s="77"/>
      <c r="M38" s="77"/>
      <c r="N38" s="77"/>
      <c r="O38" s="77"/>
      <c r="P38" s="77"/>
      <c r="R38" s="77">
        <v>413</v>
      </c>
      <c r="S38" s="77">
        <v>8.7142999999999997</v>
      </c>
      <c r="T38" s="80">
        <f t="shared" si="0"/>
        <v>1.1042780748663101</v>
      </c>
      <c r="U38" s="80">
        <f t="shared" si="1"/>
        <v>1.0786260633274769</v>
      </c>
      <c r="V38" s="81">
        <f t="shared" si="2"/>
        <v>403.40614768447637</v>
      </c>
      <c r="W38" s="81">
        <f t="shared" si="3"/>
        <v>29.406147684476366</v>
      </c>
      <c r="X38" s="81">
        <f t="shared" si="4"/>
        <v>0.62046971614245139</v>
      </c>
      <c r="Y38" s="80">
        <f t="shared" si="5"/>
        <v>4.5848355451969969E-2</v>
      </c>
      <c r="Z38" s="80">
        <f t="shared" si="6"/>
        <v>1.1992624151289988E-2</v>
      </c>
      <c r="AA38" s="80">
        <f t="shared" si="7"/>
        <v>1.9115055013239957E-2</v>
      </c>
      <c r="AB38" s="80">
        <f t="shared" si="8"/>
        <v>2.5652011538833303E-2</v>
      </c>
    </row>
    <row r="39" spans="1:30" x14ac:dyDescent="0.2">
      <c r="A39" s="108"/>
      <c r="B39" s="109" t="s">
        <v>2851</v>
      </c>
      <c r="C39" s="110" t="s">
        <v>2852</v>
      </c>
      <c r="D39" s="110" t="s">
        <v>114</v>
      </c>
      <c r="E39" s="111">
        <v>8.0030000000000004E-2</v>
      </c>
      <c r="F39" s="111">
        <v>0.40015000000000001</v>
      </c>
      <c r="G39" s="77">
        <v>548</v>
      </c>
      <c r="H39" s="77">
        <v>548</v>
      </c>
      <c r="I39" s="77">
        <v>219.28219999999999</v>
      </c>
      <c r="J39" s="77">
        <v>219.28219999999999</v>
      </c>
      <c r="K39" s="77"/>
      <c r="L39" s="77"/>
      <c r="M39" s="77"/>
      <c r="N39" s="77"/>
      <c r="O39" s="77"/>
      <c r="P39" s="77"/>
      <c r="R39" s="77">
        <v>669</v>
      </c>
      <c r="S39" s="77">
        <v>284.32499999999999</v>
      </c>
      <c r="T39" s="80">
        <f t="shared" si="0"/>
        <v>1.2208029197080292</v>
      </c>
      <c r="U39" s="80">
        <f t="shared" si="1"/>
        <v>1.195150908169196</v>
      </c>
      <c r="V39" s="81">
        <f t="shared" si="2"/>
        <v>654.94269767671938</v>
      </c>
      <c r="W39" s="81">
        <f t="shared" si="3"/>
        <v>106.94269767671938</v>
      </c>
      <c r="X39" s="81">
        <f t="shared" si="4"/>
        <v>42.793120475339258</v>
      </c>
      <c r="Y39" s="80">
        <f t="shared" si="5"/>
        <v>4.5848355451969969E-2</v>
      </c>
      <c r="Z39" s="80">
        <f t="shared" si="6"/>
        <v>1.1992624151289988E-2</v>
      </c>
      <c r="AA39" s="80">
        <f t="shared" si="7"/>
        <v>1.9115055013239957E-2</v>
      </c>
      <c r="AB39" s="80">
        <f t="shared" si="8"/>
        <v>2.5652011538833303E-2</v>
      </c>
    </row>
    <row r="40" spans="1:30" x14ac:dyDescent="0.2">
      <c r="A40" s="103">
        <v>14</v>
      </c>
      <c r="B40" s="104" t="s">
        <v>2853</v>
      </c>
      <c r="C40" s="105" t="s">
        <v>2854</v>
      </c>
      <c r="D40" s="105" t="s">
        <v>38</v>
      </c>
      <c r="E40" s="106">
        <v>0</v>
      </c>
      <c r="F40" s="106">
        <v>2</v>
      </c>
      <c r="G40" s="107">
        <v>517.54</v>
      </c>
      <c r="H40" s="107">
        <v>417</v>
      </c>
      <c r="I40" s="107">
        <v>834</v>
      </c>
      <c r="J40" s="107">
        <v>834</v>
      </c>
      <c r="K40" s="107">
        <v>0</v>
      </c>
      <c r="L40" s="107">
        <v>0</v>
      </c>
      <c r="M40" s="107">
        <v>0</v>
      </c>
      <c r="N40" s="107">
        <v>0</v>
      </c>
      <c r="O40" s="107">
        <v>0</v>
      </c>
      <c r="P40" s="107">
        <v>0</v>
      </c>
      <c r="R40" s="107">
        <v>566</v>
      </c>
      <c r="S40" s="107">
        <v>1132</v>
      </c>
      <c r="T40" s="80">
        <f t="shared" si="0"/>
        <v>1.3573141486810552</v>
      </c>
      <c r="U40" s="80">
        <f t="shared" si="1"/>
        <v>1.3316621371422219</v>
      </c>
      <c r="V40" s="81">
        <f t="shared" si="2"/>
        <v>689.1884224565855</v>
      </c>
      <c r="W40" s="81">
        <f t="shared" si="3"/>
        <v>171.64842245658554</v>
      </c>
      <c r="X40" s="81">
        <f t="shared" si="4"/>
        <v>343.29684491317107</v>
      </c>
      <c r="Y40" s="80">
        <f t="shared" si="5"/>
        <v>4.5848355451969969E-2</v>
      </c>
      <c r="Z40" s="80">
        <f t="shared" si="6"/>
        <v>1.1992624151289988E-2</v>
      </c>
      <c r="AA40" s="80">
        <f t="shared" si="7"/>
        <v>1.9115055013239957E-2</v>
      </c>
      <c r="AB40" s="80">
        <f t="shared" si="8"/>
        <v>2.5652011538833303E-2</v>
      </c>
    </row>
    <row r="41" spans="1:30" ht="20" x14ac:dyDescent="0.2">
      <c r="A41" s="103">
        <v>15</v>
      </c>
      <c r="B41" s="104" t="s">
        <v>2855</v>
      </c>
      <c r="C41" s="105" t="s">
        <v>2856</v>
      </c>
      <c r="D41" s="105" t="s">
        <v>38</v>
      </c>
      <c r="E41" s="106">
        <v>0</v>
      </c>
      <c r="F41" s="106">
        <v>3</v>
      </c>
      <c r="G41" s="107">
        <v>322.02</v>
      </c>
      <c r="H41" s="107"/>
      <c r="I41" s="107">
        <v>966.06</v>
      </c>
      <c r="J41" s="107">
        <v>966.06</v>
      </c>
      <c r="K41" s="107">
        <v>0</v>
      </c>
      <c r="L41" s="107">
        <v>0</v>
      </c>
      <c r="M41" s="107">
        <v>0</v>
      </c>
      <c r="N41" s="107">
        <v>0</v>
      </c>
      <c r="O41" s="107">
        <v>0</v>
      </c>
      <c r="P41" s="107">
        <v>0</v>
      </c>
      <c r="R41" s="107"/>
      <c r="S41" s="107">
        <v>966.06</v>
      </c>
      <c r="T41" s="80">
        <f>T42</f>
        <v>1.3268482490272373</v>
      </c>
      <c r="U41" s="80">
        <f>U42</f>
        <v>1.3011962374884041</v>
      </c>
      <c r="V41" s="81">
        <f t="shared" si="2"/>
        <v>419.01121239601588</v>
      </c>
      <c r="W41" s="81">
        <f t="shared" si="3"/>
        <v>96.991212396015897</v>
      </c>
      <c r="X41" s="81">
        <f t="shared" si="4"/>
        <v>290.97363718804769</v>
      </c>
      <c r="Y41" s="80">
        <f t="shared" si="5"/>
        <v>4.5848355451969969E-2</v>
      </c>
      <c r="Z41" s="80">
        <f t="shared" si="6"/>
        <v>1.1992624151289988E-2</v>
      </c>
      <c r="AA41" s="80">
        <f t="shared" si="7"/>
        <v>1.9115055013239957E-2</v>
      </c>
      <c r="AB41" s="80">
        <f t="shared" si="8"/>
        <v>2.5652011538833303E-2</v>
      </c>
      <c r="AC41" s="88" t="s">
        <v>3476</v>
      </c>
    </row>
    <row r="42" spans="1:30" ht="15" thickBot="1" x14ac:dyDescent="0.25">
      <c r="A42" s="108"/>
      <c r="B42" s="109">
        <v>59245015</v>
      </c>
      <c r="C42" s="110" t="s">
        <v>3370</v>
      </c>
      <c r="D42" s="110" t="s">
        <v>38</v>
      </c>
      <c r="E42" s="111">
        <v>0.21479000000000001</v>
      </c>
      <c r="F42" s="111">
        <v>1</v>
      </c>
      <c r="G42" s="77"/>
      <c r="H42" s="77">
        <v>257</v>
      </c>
      <c r="I42" s="77">
        <v>1044.845955</v>
      </c>
      <c r="J42" s="77">
        <v>1044.845955</v>
      </c>
      <c r="K42" s="77"/>
      <c r="L42" s="77"/>
      <c r="M42" s="77"/>
      <c r="N42" s="77"/>
      <c r="O42" s="77"/>
      <c r="P42" s="77"/>
      <c r="R42" s="77">
        <v>341</v>
      </c>
      <c r="S42" s="77">
        <v>1378.3074300000001</v>
      </c>
      <c r="T42" s="80">
        <f t="shared" ref="T42" si="9">R42/H42</f>
        <v>1.3268482490272373</v>
      </c>
      <c r="U42" s="80">
        <f t="shared" ref="U42" si="10">T42-AB42</f>
        <v>1.3011962374884041</v>
      </c>
      <c r="V42" s="81"/>
      <c r="W42" s="81"/>
      <c r="X42" s="81"/>
      <c r="Y42" s="80">
        <f t="shared" si="5"/>
        <v>4.5848355451969969E-2</v>
      </c>
      <c r="Z42" s="80">
        <f t="shared" si="6"/>
        <v>1.1992624151289988E-2</v>
      </c>
      <c r="AA42" s="80">
        <f t="shared" si="7"/>
        <v>1.9115055013239957E-2</v>
      </c>
      <c r="AB42" s="80">
        <f t="shared" si="8"/>
        <v>2.5652011538833303E-2</v>
      </c>
      <c r="AC42" s="88" t="s">
        <v>3475</v>
      </c>
      <c r="AD42" s="82"/>
    </row>
    <row r="43" spans="1:30" ht="20.5" thickBot="1" x14ac:dyDescent="0.25">
      <c r="A43" s="96">
        <v>16</v>
      </c>
      <c r="B43" s="97" t="s">
        <v>2857</v>
      </c>
      <c r="C43" s="99" t="s">
        <v>2858</v>
      </c>
      <c r="D43" s="99" t="s">
        <v>38</v>
      </c>
      <c r="E43" s="100">
        <v>0</v>
      </c>
      <c r="F43" s="100">
        <v>155</v>
      </c>
      <c r="G43" s="101">
        <v>299.02</v>
      </c>
      <c r="H43" s="101">
        <v>282.75</v>
      </c>
      <c r="I43" s="101">
        <v>43826.25</v>
      </c>
      <c r="J43" s="101">
        <v>8649.9114000000009</v>
      </c>
      <c r="K43" s="101">
        <v>13952.8675</v>
      </c>
      <c r="L43" s="101">
        <v>0</v>
      </c>
      <c r="M43" s="101">
        <v>0</v>
      </c>
      <c r="N43" s="101">
        <v>4716.0692150000004</v>
      </c>
      <c r="O43" s="101">
        <v>10007.5628232</v>
      </c>
      <c r="P43" s="102">
        <v>4319.9312853479996</v>
      </c>
      <c r="R43" s="101">
        <v>326.68</v>
      </c>
      <c r="S43" s="101">
        <v>11351.434300000001</v>
      </c>
      <c r="T43" s="80"/>
      <c r="U43" s="80"/>
      <c r="V43" s="81"/>
      <c r="W43" s="81"/>
      <c r="X43" s="81"/>
      <c r="Y43" s="80"/>
      <c r="Z43" s="80"/>
      <c r="AA43" s="80"/>
      <c r="AB43" s="80"/>
    </row>
    <row r="44" spans="1:30" x14ac:dyDescent="0.2">
      <c r="A44" s="108"/>
      <c r="B44" s="109" t="s">
        <v>2843</v>
      </c>
      <c r="C44" s="110" t="s">
        <v>2844</v>
      </c>
      <c r="D44" s="110" t="s">
        <v>114</v>
      </c>
      <c r="E44" s="111">
        <v>5.62E-3</v>
      </c>
      <c r="F44" s="111">
        <v>0.87109999999999999</v>
      </c>
      <c r="G44" s="77">
        <v>374</v>
      </c>
      <c r="H44" s="77">
        <v>374</v>
      </c>
      <c r="I44" s="77">
        <v>325.79140000000001</v>
      </c>
      <c r="J44" s="77">
        <v>325.79140000000001</v>
      </c>
      <c r="K44" s="77"/>
      <c r="L44" s="77"/>
      <c r="M44" s="77"/>
      <c r="N44" s="77"/>
      <c r="O44" s="77"/>
      <c r="P44" s="77"/>
      <c r="R44" s="77">
        <v>413</v>
      </c>
      <c r="S44" s="77">
        <v>359.76429999999999</v>
      </c>
      <c r="T44" s="80">
        <f t="shared" si="0"/>
        <v>1.1042780748663101</v>
      </c>
      <c r="U44" s="80">
        <f t="shared" si="1"/>
        <v>1.0786260633274769</v>
      </c>
      <c r="V44" s="81">
        <f t="shared" si="2"/>
        <v>403.40614768447637</v>
      </c>
      <c r="W44" s="81">
        <f t="shared" si="3"/>
        <v>29.406147684476366</v>
      </c>
      <c r="X44" s="81">
        <f t="shared" si="4"/>
        <v>25.615695247947361</v>
      </c>
      <c r="Y44" s="80">
        <f t="shared" si="5"/>
        <v>4.5848355451969969E-2</v>
      </c>
      <c r="Z44" s="80">
        <f t="shared" si="6"/>
        <v>1.1992624151289988E-2</v>
      </c>
      <c r="AA44" s="80">
        <f t="shared" si="7"/>
        <v>1.9115055013239957E-2</v>
      </c>
      <c r="AB44" s="80">
        <f t="shared" si="8"/>
        <v>2.5652011538833303E-2</v>
      </c>
    </row>
    <row r="45" spans="1:30" x14ac:dyDescent="0.2">
      <c r="A45" s="108"/>
      <c r="B45" s="109" t="s">
        <v>2851</v>
      </c>
      <c r="C45" s="110" t="s">
        <v>2852</v>
      </c>
      <c r="D45" s="110" t="s">
        <v>114</v>
      </c>
      <c r="E45" s="111">
        <v>9.8000000000000004E-2</v>
      </c>
      <c r="F45" s="111">
        <v>15.19</v>
      </c>
      <c r="G45" s="77">
        <v>548</v>
      </c>
      <c r="H45" s="77">
        <v>548</v>
      </c>
      <c r="I45" s="77">
        <v>8324.1200000000008</v>
      </c>
      <c r="J45" s="77">
        <v>8324.1200000000008</v>
      </c>
      <c r="K45" s="77"/>
      <c r="L45" s="77"/>
      <c r="M45" s="77"/>
      <c r="N45" s="77"/>
      <c r="O45" s="77"/>
      <c r="P45" s="77"/>
      <c r="R45" s="77">
        <v>669</v>
      </c>
      <c r="S45" s="77">
        <v>10991.67</v>
      </c>
      <c r="T45" s="80">
        <f t="shared" si="0"/>
        <v>1.2208029197080292</v>
      </c>
      <c r="U45" s="80">
        <f t="shared" si="1"/>
        <v>1.195150908169196</v>
      </c>
      <c r="V45" s="81">
        <f t="shared" si="2"/>
        <v>654.94269767671938</v>
      </c>
      <c r="W45" s="81">
        <f t="shared" si="3"/>
        <v>106.94269767671938</v>
      </c>
      <c r="X45" s="81">
        <f t="shared" si="4"/>
        <v>1624.4595777093673</v>
      </c>
      <c r="Y45" s="80">
        <f t="shared" si="5"/>
        <v>4.5848355451969969E-2</v>
      </c>
      <c r="Z45" s="80">
        <f t="shared" si="6"/>
        <v>1.1992624151289988E-2</v>
      </c>
      <c r="AA45" s="80">
        <f t="shared" si="7"/>
        <v>1.9115055013239957E-2</v>
      </c>
      <c r="AB45" s="80">
        <f t="shared" si="8"/>
        <v>2.5652011538833303E-2</v>
      </c>
    </row>
    <row r="46" spans="1:30" ht="20" x14ac:dyDescent="0.2">
      <c r="A46" s="103">
        <v>17</v>
      </c>
      <c r="B46" s="104" t="s">
        <v>2859</v>
      </c>
      <c r="C46" s="105" t="s">
        <v>2860</v>
      </c>
      <c r="D46" s="105" t="s">
        <v>38</v>
      </c>
      <c r="E46" s="106">
        <v>0</v>
      </c>
      <c r="F46" s="106">
        <v>155</v>
      </c>
      <c r="G46" s="107">
        <v>356.53</v>
      </c>
      <c r="H46" s="107"/>
      <c r="I46" s="107">
        <v>55262.15</v>
      </c>
      <c r="J46" s="107">
        <v>55262.15</v>
      </c>
      <c r="K46" s="107">
        <v>0</v>
      </c>
      <c r="L46" s="107">
        <v>0</v>
      </c>
      <c r="M46" s="107">
        <v>0</v>
      </c>
      <c r="N46" s="107">
        <v>0</v>
      </c>
      <c r="O46" s="107">
        <v>0</v>
      </c>
      <c r="P46" s="107">
        <v>0</v>
      </c>
      <c r="R46" s="107"/>
      <c r="S46" s="107">
        <v>55262.15</v>
      </c>
      <c r="T46" s="80">
        <f>T47</f>
        <v>1.1782945736434109</v>
      </c>
      <c r="U46" s="80">
        <f>U47</f>
        <v>1.1526425621045777</v>
      </c>
      <c r="V46" s="81">
        <f t="shared" ref="V46" si="11">G46*U46</f>
        <v>410.95165266714508</v>
      </c>
      <c r="W46" s="81">
        <f t="shared" ref="W46" si="12">V46-G46</f>
        <v>54.421652667145111</v>
      </c>
      <c r="X46" s="81">
        <f t="shared" ref="X46" si="13">F46*W46</f>
        <v>8435.3561634074922</v>
      </c>
      <c r="Y46" s="80">
        <f t="shared" si="5"/>
        <v>4.5848355451969969E-2</v>
      </c>
      <c r="Z46" s="80">
        <f t="shared" si="6"/>
        <v>1.1992624151289988E-2</v>
      </c>
      <c r="AA46" s="80">
        <f t="shared" si="7"/>
        <v>1.9115055013239957E-2</v>
      </c>
      <c r="AB46" s="80">
        <f t="shared" ref="AB46" si="14">AVERAGE(Y46:AA46)</f>
        <v>2.5652011538833303E-2</v>
      </c>
      <c r="AC46" s="88" t="s">
        <v>3478</v>
      </c>
    </row>
    <row r="47" spans="1:30" ht="15" thickBot="1" x14ac:dyDescent="0.25">
      <c r="A47" s="108"/>
      <c r="B47" s="109">
        <v>59245090</v>
      </c>
      <c r="C47" s="110" t="s">
        <v>3371</v>
      </c>
      <c r="D47" s="110" t="s">
        <v>38</v>
      </c>
      <c r="E47" s="111">
        <v>0.21479000000000001</v>
      </c>
      <c r="F47" s="111">
        <v>1</v>
      </c>
      <c r="G47" s="77"/>
      <c r="H47" s="77">
        <v>387</v>
      </c>
      <c r="I47" s="77">
        <v>1044.845955</v>
      </c>
      <c r="J47" s="77">
        <v>1044.845955</v>
      </c>
      <c r="K47" s="77"/>
      <c r="L47" s="77"/>
      <c r="M47" s="77"/>
      <c r="N47" s="77"/>
      <c r="O47" s="77"/>
      <c r="P47" s="77"/>
      <c r="R47" s="77">
        <v>456</v>
      </c>
      <c r="S47" s="77">
        <v>1378.3074300000001</v>
      </c>
      <c r="T47" s="80">
        <f t="shared" ref="T47" si="15">R47/H47</f>
        <v>1.1782945736434109</v>
      </c>
      <c r="U47" s="80">
        <f t="shared" ref="U47" si="16">T47-AB47</f>
        <v>1.1526425621045777</v>
      </c>
      <c r="V47" s="81"/>
      <c r="W47" s="81"/>
      <c r="X47" s="81"/>
      <c r="Y47" s="80">
        <f t="shared" si="5"/>
        <v>4.5848355451969969E-2</v>
      </c>
      <c r="Z47" s="80">
        <f t="shared" si="6"/>
        <v>1.1992624151289988E-2</v>
      </c>
      <c r="AA47" s="80">
        <f t="shared" si="7"/>
        <v>1.9115055013239957E-2</v>
      </c>
      <c r="AB47" s="80">
        <f t="shared" si="8"/>
        <v>2.5652011538833303E-2</v>
      </c>
      <c r="AC47" s="88" t="s">
        <v>3477</v>
      </c>
      <c r="AD47" s="82"/>
    </row>
    <row r="48" spans="1:30" ht="20.5" thickBot="1" x14ac:dyDescent="0.25">
      <c r="A48" s="96">
        <v>18</v>
      </c>
      <c r="B48" s="97" t="s">
        <v>2861</v>
      </c>
      <c r="C48" s="99" t="s">
        <v>2862</v>
      </c>
      <c r="D48" s="99" t="s">
        <v>38</v>
      </c>
      <c r="E48" s="100">
        <v>0</v>
      </c>
      <c r="F48" s="100">
        <v>23</v>
      </c>
      <c r="G48" s="101">
        <v>281.77</v>
      </c>
      <c r="H48" s="101">
        <v>271.45</v>
      </c>
      <c r="I48" s="101">
        <v>6243.35</v>
      </c>
      <c r="J48" s="101">
        <v>1008.69812</v>
      </c>
      <c r="K48" s="101">
        <v>2078.1489000000001</v>
      </c>
      <c r="L48" s="101">
        <v>0</v>
      </c>
      <c r="M48" s="101">
        <v>0</v>
      </c>
      <c r="N48" s="101">
        <v>702.4143282</v>
      </c>
      <c r="O48" s="101">
        <v>1489.2579495360001</v>
      </c>
      <c r="P48" s="102">
        <v>642.86301488304002</v>
      </c>
      <c r="R48" s="101">
        <v>307.57</v>
      </c>
      <c r="S48" s="101">
        <v>1231.4216100000001</v>
      </c>
      <c r="T48" s="80"/>
      <c r="U48" s="80"/>
      <c r="V48" s="81"/>
      <c r="W48" s="81"/>
      <c r="X48" s="81"/>
      <c r="Y48" s="80"/>
      <c r="Z48" s="80"/>
      <c r="AA48" s="80"/>
      <c r="AB48" s="80"/>
    </row>
    <row r="49" spans="1:28" x14ac:dyDescent="0.2">
      <c r="A49" s="108"/>
      <c r="B49" s="109" t="s">
        <v>2851</v>
      </c>
      <c r="C49" s="110" t="s">
        <v>2852</v>
      </c>
      <c r="D49" s="110" t="s">
        <v>114</v>
      </c>
      <c r="E49" s="111">
        <v>8.0030000000000004E-2</v>
      </c>
      <c r="F49" s="111">
        <v>1.8406899999999999</v>
      </c>
      <c r="G49" s="77">
        <v>548</v>
      </c>
      <c r="H49" s="77">
        <v>548</v>
      </c>
      <c r="I49" s="77">
        <v>1008.69812</v>
      </c>
      <c r="J49" s="77">
        <v>1008.69812</v>
      </c>
      <c r="K49" s="77"/>
      <c r="L49" s="77"/>
      <c r="M49" s="77"/>
      <c r="N49" s="77"/>
      <c r="O49" s="77"/>
      <c r="P49" s="77"/>
      <c r="R49" s="77">
        <v>669</v>
      </c>
      <c r="S49" s="77">
        <v>1231.4216100000001</v>
      </c>
      <c r="T49" s="80">
        <f t="shared" si="0"/>
        <v>1.2208029197080292</v>
      </c>
      <c r="U49" s="80">
        <f t="shared" si="1"/>
        <v>1.195150908169196</v>
      </c>
      <c r="V49" s="81">
        <f t="shared" si="2"/>
        <v>654.94269767671938</v>
      </c>
      <c r="W49" s="81">
        <f t="shared" si="3"/>
        <v>106.94269767671938</v>
      </c>
      <c r="X49" s="81">
        <f t="shared" si="4"/>
        <v>196.84835418656058</v>
      </c>
      <c r="Y49" s="80">
        <f t="shared" si="5"/>
        <v>4.5848355451969969E-2</v>
      </c>
      <c r="Z49" s="80">
        <f t="shared" si="6"/>
        <v>1.1992624151289988E-2</v>
      </c>
      <c r="AA49" s="80">
        <f t="shared" si="7"/>
        <v>1.9115055013239957E-2</v>
      </c>
      <c r="AB49" s="80">
        <f t="shared" si="8"/>
        <v>2.5652011538833303E-2</v>
      </c>
    </row>
    <row r="50" spans="1:28" x14ac:dyDescent="0.2">
      <c r="A50" s="103">
        <v>19</v>
      </c>
      <c r="B50" s="104" t="s">
        <v>2863</v>
      </c>
      <c r="C50" s="105" t="s">
        <v>2864</v>
      </c>
      <c r="D50" s="105" t="s">
        <v>38</v>
      </c>
      <c r="E50" s="106">
        <v>0</v>
      </c>
      <c r="F50" s="106">
        <v>23</v>
      </c>
      <c r="G50" s="107">
        <v>391.03</v>
      </c>
      <c r="H50" s="107">
        <v>257</v>
      </c>
      <c r="I50" s="107">
        <v>5911</v>
      </c>
      <c r="J50" s="107">
        <v>5911</v>
      </c>
      <c r="K50" s="107">
        <v>0</v>
      </c>
      <c r="L50" s="107">
        <v>0</v>
      </c>
      <c r="M50" s="107">
        <v>0</v>
      </c>
      <c r="N50" s="107">
        <v>0</v>
      </c>
      <c r="O50" s="107">
        <v>0</v>
      </c>
      <c r="P50" s="107">
        <v>0</v>
      </c>
      <c r="R50" s="107">
        <v>342</v>
      </c>
      <c r="S50" s="107">
        <v>7866</v>
      </c>
      <c r="T50" s="80">
        <f t="shared" si="0"/>
        <v>1.3307392996108949</v>
      </c>
      <c r="U50" s="80">
        <f t="shared" si="1"/>
        <v>1.3050872880720616</v>
      </c>
      <c r="V50" s="81">
        <f t="shared" si="2"/>
        <v>510.32828225481825</v>
      </c>
      <c r="W50" s="81">
        <f t="shared" si="3"/>
        <v>119.29828225481828</v>
      </c>
      <c r="X50" s="81">
        <f t="shared" si="4"/>
        <v>2743.8604918608203</v>
      </c>
      <c r="Y50" s="80">
        <f t="shared" si="5"/>
        <v>4.5848355451969969E-2</v>
      </c>
      <c r="Z50" s="80">
        <f t="shared" si="6"/>
        <v>1.1992624151289988E-2</v>
      </c>
      <c r="AA50" s="80">
        <f t="shared" si="7"/>
        <v>1.9115055013239957E-2</v>
      </c>
      <c r="AB50" s="80">
        <f t="shared" si="8"/>
        <v>2.5652011538833303E-2</v>
      </c>
    </row>
    <row r="51" spans="1:28" ht="15" thickBot="1" x14ac:dyDescent="0.35">
      <c r="A51" s="151"/>
      <c r="B51" s="152" t="s">
        <v>26</v>
      </c>
      <c r="C51" s="153" t="s">
        <v>144</v>
      </c>
      <c r="D51" s="153"/>
      <c r="E51" s="154"/>
      <c r="F51" s="154"/>
      <c r="G51" s="155"/>
      <c r="H51" s="155"/>
      <c r="I51" s="155">
        <v>75716.23</v>
      </c>
      <c r="J51" s="155">
        <v>55874.449200000003</v>
      </c>
      <c r="K51" s="155">
        <v>8314.6347000000005</v>
      </c>
      <c r="L51" s="155">
        <v>0</v>
      </c>
      <c r="M51" s="155">
        <v>0</v>
      </c>
      <c r="N51" s="155">
        <v>2810.3465286000001</v>
      </c>
      <c r="O51" s="155">
        <v>5644.6949897280001</v>
      </c>
      <c r="P51" s="155">
        <v>2436.62667056592</v>
      </c>
      <c r="R51" s="155"/>
      <c r="S51" s="155">
        <v>64827.368000000002</v>
      </c>
      <c r="T51" s="80"/>
      <c r="U51" s="80"/>
      <c r="V51" s="81"/>
      <c r="W51" s="81"/>
      <c r="X51" s="81"/>
      <c r="Y51" s="80"/>
      <c r="Z51" s="80"/>
      <c r="AA51" s="80"/>
      <c r="AB51" s="80"/>
    </row>
    <row r="52" spans="1:28" ht="20.5" thickBot="1" x14ac:dyDescent="0.25">
      <c r="A52" s="96">
        <v>20</v>
      </c>
      <c r="B52" s="97" t="s">
        <v>2865</v>
      </c>
      <c r="C52" s="99" t="s">
        <v>2866</v>
      </c>
      <c r="D52" s="99" t="s">
        <v>98</v>
      </c>
      <c r="E52" s="100">
        <v>0</v>
      </c>
      <c r="F52" s="100">
        <v>81</v>
      </c>
      <c r="G52" s="101">
        <v>391.03</v>
      </c>
      <c r="H52" s="101">
        <v>253.69</v>
      </c>
      <c r="I52" s="101">
        <v>20548.89</v>
      </c>
      <c r="J52" s="101">
        <v>13383.662399999999</v>
      </c>
      <c r="K52" s="101">
        <v>3173.9688000000001</v>
      </c>
      <c r="L52" s="101">
        <v>0</v>
      </c>
      <c r="M52" s="101">
        <v>0</v>
      </c>
      <c r="N52" s="101">
        <v>1072.8014544</v>
      </c>
      <c r="O52" s="101">
        <v>2038.449722112</v>
      </c>
      <c r="P52" s="102">
        <v>879.93079671168005</v>
      </c>
      <c r="R52" s="101">
        <v>277.60000000000002</v>
      </c>
      <c r="S52" s="101">
        <v>14577.4728</v>
      </c>
      <c r="T52" s="80"/>
      <c r="U52" s="80"/>
      <c r="V52" s="81"/>
      <c r="W52" s="81"/>
      <c r="X52" s="81"/>
      <c r="Y52" s="80"/>
      <c r="Z52" s="80"/>
      <c r="AA52" s="80"/>
      <c r="AB52" s="80"/>
    </row>
    <row r="53" spans="1:28" x14ac:dyDescent="0.2">
      <c r="A53" s="108"/>
      <c r="B53" s="109" t="s">
        <v>411</v>
      </c>
      <c r="C53" s="110" t="s">
        <v>412</v>
      </c>
      <c r="D53" s="110" t="s">
        <v>95</v>
      </c>
      <c r="E53" s="111">
        <v>2.16E-3</v>
      </c>
      <c r="F53" s="111">
        <v>0.17496</v>
      </c>
      <c r="G53" s="77">
        <v>2140</v>
      </c>
      <c r="H53" s="77">
        <v>2140</v>
      </c>
      <c r="I53" s="77">
        <v>374.4144</v>
      </c>
      <c r="J53" s="77">
        <v>374.4144</v>
      </c>
      <c r="K53" s="77"/>
      <c r="L53" s="77"/>
      <c r="M53" s="77"/>
      <c r="N53" s="77"/>
      <c r="O53" s="77"/>
      <c r="P53" s="77"/>
      <c r="R53" s="77">
        <v>2430</v>
      </c>
      <c r="S53" s="77">
        <v>425.15280000000001</v>
      </c>
      <c r="T53" s="80">
        <f t="shared" si="0"/>
        <v>1.1355140186915889</v>
      </c>
      <c r="U53" s="80">
        <f t="shared" si="1"/>
        <v>1.1098620071527556</v>
      </c>
      <c r="V53" s="81">
        <f t="shared" si="2"/>
        <v>2375.1046953068972</v>
      </c>
      <c r="W53" s="81">
        <f t="shared" si="3"/>
        <v>235.10469530689716</v>
      </c>
      <c r="X53" s="81">
        <f t="shared" si="4"/>
        <v>41.133917490894724</v>
      </c>
      <c r="Y53" s="80">
        <f t="shared" si="5"/>
        <v>4.5848355451969969E-2</v>
      </c>
      <c r="Z53" s="80">
        <f t="shared" si="6"/>
        <v>1.1992624151289988E-2</v>
      </c>
      <c r="AA53" s="80">
        <f t="shared" si="7"/>
        <v>1.9115055013239957E-2</v>
      </c>
      <c r="AB53" s="80">
        <f t="shared" si="8"/>
        <v>2.5652011538833303E-2</v>
      </c>
    </row>
    <row r="54" spans="1:28" x14ac:dyDescent="0.2">
      <c r="A54" s="108"/>
      <c r="B54" s="109" t="s">
        <v>660</v>
      </c>
      <c r="C54" s="110" t="s">
        <v>661</v>
      </c>
      <c r="D54" s="110" t="s">
        <v>95</v>
      </c>
      <c r="E54" s="111">
        <v>6.7199999999999996E-2</v>
      </c>
      <c r="F54" s="111">
        <v>5.4432</v>
      </c>
      <c r="G54" s="77">
        <v>2390</v>
      </c>
      <c r="H54" s="77">
        <v>2390</v>
      </c>
      <c r="I54" s="77">
        <v>13009.248</v>
      </c>
      <c r="J54" s="77">
        <v>13009.248</v>
      </c>
      <c r="K54" s="77"/>
      <c r="L54" s="77"/>
      <c r="M54" s="77"/>
      <c r="N54" s="77"/>
      <c r="O54" s="77"/>
      <c r="P54" s="77"/>
      <c r="R54" s="77">
        <v>2600</v>
      </c>
      <c r="S54" s="77">
        <v>14152.32</v>
      </c>
      <c r="T54" s="80">
        <f t="shared" si="0"/>
        <v>1.0878661087866108</v>
      </c>
      <c r="U54" s="80">
        <f t="shared" si="1"/>
        <v>1.0622140972477776</v>
      </c>
      <c r="V54" s="81">
        <f t="shared" si="2"/>
        <v>2538.6916924221887</v>
      </c>
      <c r="W54" s="81">
        <f t="shared" si="3"/>
        <v>148.69169242218868</v>
      </c>
      <c r="X54" s="81">
        <f t="shared" si="4"/>
        <v>809.35862019245747</v>
      </c>
      <c r="Y54" s="80">
        <f t="shared" si="5"/>
        <v>4.5848355451969969E-2</v>
      </c>
      <c r="Z54" s="80">
        <f t="shared" si="6"/>
        <v>1.1992624151289988E-2</v>
      </c>
      <c r="AA54" s="80">
        <f t="shared" si="7"/>
        <v>1.9115055013239957E-2</v>
      </c>
      <c r="AB54" s="80">
        <f t="shared" si="8"/>
        <v>2.5652011538833303E-2</v>
      </c>
    </row>
    <row r="55" spans="1:28" ht="15" thickBot="1" x14ac:dyDescent="0.25">
      <c r="A55" s="103">
        <v>21</v>
      </c>
      <c r="B55" s="104" t="s">
        <v>2867</v>
      </c>
      <c r="C55" s="105" t="s">
        <v>2868</v>
      </c>
      <c r="D55" s="105" t="s">
        <v>98</v>
      </c>
      <c r="E55" s="106">
        <v>0</v>
      </c>
      <c r="F55" s="106">
        <v>81</v>
      </c>
      <c r="G55" s="107">
        <v>189.76</v>
      </c>
      <c r="H55" s="107">
        <v>226</v>
      </c>
      <c r="I55" s="107">
        <v>18306</v>
      </c>
      <c r="J55" s="107">
        <v>18306</v>
      </c>
      <c r="K55" s="107">
        <v>0</v>
      </c>
      <c r="L55" s="107">
        <v>0</v>
      </c>
      <c r="M55" s="107">
        <v>0</v>
      </c>
      <c r="N55" s="107">
        <v>0</v>
      </c>
      <c r="O55" s="107">
        <v>0</v>
      </c>
      <c r="P55" s="107">
        <v>0</v>
      </c>
      <c r="R55" s="107">
        <v>289</v>
      </c>
      <c r="S55" s="107">
        <v>23409</v>
      </c>
      <c r="T55" s="80">
        <f t="shared" si="0"/>
        <v>1.2787610619469028</v>
      </c>
      <c r="U55" s="80">
        <f t="shared" si="1"/>
        <v>1.2531090504080695</v>
      </c>
      <c r="V55" s="81">
        <f t="shared" si="2"/>
        <v>237.78997340543526</v>
      </c>
      <c r="W55" s="81">
        <f t="shared" si="3"/>
        <v>48.029973405435271</v>
      </c>
      <c r="X55" s="81">
        <f t="shared" si="4"/>
        <v>3890.4278458402569</v>
      </c>
      <c r="Y55" s="80">
        <f t="shared" si="5"/>
        <v>4.5848355451969969E-2</v>
      </c>
      <c r="Z55" s="80">
        <f t="shared" si="6"/>
        <v>1.1992624151289988E-2</v>
      </c>
      <c r="AA55" s="80">
        <f t="shared" si="7"/>
        <v>1.9115055013239957E-2</v>
      </c>
      <c r="AB55" s="80">
        <f t="shared" si="8"/>
        <v>2.5652011538833303E-2</v>
      </c>
    </row>
    <row r="56" spans="1:28" ht="20.5" thickBot="1" x14ac:dyDescent="0.25">
      <c r="A56" s="96">
        <v>22</v>
      </c>
      <c r="B56" s="97" t="s">
        <v>2869</v>
      </c>
      <c r="C56" s="99" t="s">
        <v>2870</v>
      </c>
      <c r="D56" s="99" t="s">
        <v>98</v>
      </c>
      <c r="E56" s="100">
        <v>0</v>
      </c>
      <c r="F56" s="100">
        <v>81</v>
      </c>
      <c r="G56" s="101">
        <v>350.77</v>
      </c>
      <c r="H56" s="101">
        <v>216.84</v>
      </c>
      <c r="I56" s="101">
        <v>17564.04</v>
      </c>
      <c r="J56" s="101">
        <v>11153.052</v>
      </c>
      <c r="K56" s="101">
        <v>2839.7709</v>
      </c>
      <c r="L56" s="101">
        <v>0</v>
      </c>
      <c r="M56" s="101">
        <v>0</v>
      </c>
      <c r="N56" s="101">
        <v>959.84256419999997</v>
      </c>
      <c r="O56" s="101">
        <v>1823.8144628160001</v>
      </c>
      <c r="P56" s="102">
        <v>787.27990978224</v>
      </c>
      <c r="R56" s="101">
        <v>237.27</v>
      </c>
      <c r="S56" s="101">
        <v>12147.894</v>
      </c>
      <c r="T56" s="80"/>
      <c r="U56" s="80"/>
      <c r="V56" s="81"/>
      <c r="W56" s="81"/>
      <c r="X56" s="81"/>
      <c r="Y56" s="80"/>
      <c r="Z56" s="80"/>
      <c r="AA56" s="80"/>
      <c r="AB56" s="80"/>
    </row>
    <row r="57" spans="1:28" x14ac:dyDescent="0.2">
      <c r="A57" s="108"/>
      <c r="B57" s="109" t="s">
        <v>411</v>
      </c>
      <c r="C57" s="110" t="s">
        <v>412</v>
      </c>
      <c r="D57" s="110" t="s">
        <v>95</v>
      </c>
      <c r="E57" s="111">
        <v>1.8E-3</v>
      </c>
      <c r="F57" s="111">
        <v>0.14580000000000001</v>
      </c>
      <c r="G57" s="77">
        <v>2140</v>
      </c>
      <c r="H57" s="77">
        <v>2140</v>
      </c>
      <c r="I57" s="77">
        <v>312.012</v>
      </c>
      <c r="J57" s="77">
        <v>312.012</v>
      </c>
      <c r="K57" s="77"/>
      <c r="L57" s="77"/>
      <c r="M57" s="77"/>
      <c r="N57" s="77"/>
      <c r="O57" s="77"/>
      <c r="P57" s="77"/>
      <c r="R57" s="77">
        <v>2430</v>
      </c>
      <c r="S57" s="77">
        <v>354.29399999999998</v>
      </c>
      <c r="T57" s="80">
        <f t="shared" si="0"/>
        <v>1.1355140186915889</v>
      </c>
      <c r="U57" s="80">
        <f t="shared" si="1"/>
        <v>1.1098620071527556</v>
      </c>
      <c r="V57" s="81">
        <f t="shared" si="2"/>
        <v>2375.1046953068972</v>
      </c>
      <c r="W57" s="81">
        <f t="shared" si="3"/>
        <v>235.10469530689716</v>
      </c>
      <c r="X57" s="81">
        <f t="shared" si="4"/>
        <v>34.278264575745609</v>
      </c>
      <c r="Y57" s="80">
        <f t="shared" si="5"/>
        <v>4.5848355451969969E-2</v>
      </c>
      <c r="Z57" s="80">
        <f t="shared" si="6"/>
        <v>1.1992624151289988E-2</v>
      </c>
      <c r="AA57" s="80">
        <f t="shared" si="7"/>
        <v>1.9115055013239957E-2</v>
      </c>
      <c r="AB57" s="80">
        <f t="shared" si="8"/>
        <v>2.5652011538833303E-2</v>
      </c>
    </row>
    <row r="58" spans="1:28" x14ac:dyDescent="0.2">
      <c r="A58" s="108"/>
      <c r="B58" s="109" t="s">
        <v>660</v>
      </c>
      <c r="C58" s="110" t="s">
        <v>661</v>
      </c>
      <c r="D58" s="110" t="s">
        <v>95</v>
      </c>
      <c r="E58" s="111">
        <v>5.6000000000000001E-2</v>
      </c>
      <c r="F58" s="111">
        <v>4.5359999999999996</v>
      </c>
      <c r="G58" s="77">
        <v>2390</v>
      </c>
      <c r="H58" s="77">
        <v>2390</v>
      </c>
      <c r="I58" s="77">
        <v>10841.04</v>
      </c>
      <c r="J58" s="77">
        <v>10841.04</v>
      </c>
      <c r="K58" s="77"/>
      <c r="L58" s="77"/>
      <c r="M58" s="77"/>
      <c r="N58" s="77"/>
      <c r="O58" s="77"/>
      <c r="P58" s="77"/>
      <c r="R58" s="77">
        <v>2600</v>
      </c>
      <c r="S58" s="77">
        <v>11793.6</v>
      </c>
      <c r="T58" s="80">
        <f t="shared" si="0"/>
        <v>1.0878661087866108</v>
      </c>
      <c r="U58" s="80">
        <f t="shared" si="1"/>
        <v>1.0622140972477776</v>
      </c>
      <c r="V58" s="81">
        <f t="shared" si="2"/>
        <v>2538.6916924221887</v>
      </c>
      <c r="W58" s="81">
        <f t="shared" si="3"/>
        <v>148.69169242218868</v>
      </c>
      <c r="X58" s="81">
        <f t="shared" si="4"/>
        <v>674.46551682704774</v>
      </c>
      <c r="Y58" s="80">
        <f t="shared" si="5"/>
        <v>4.5848355451969969E-2</v>
      </c>
      <c r="Z58" s="80">
        <f t="shared" si="6"/>
        <v>1.1992624151289988E-2</v>
      </c>
      <c r="AA58" s="80">
        <f t="shared" si="7"/>
        <v>1.9115055013239957E-2</v>
      </c>
      <c r="AB58" s="80">
        <f t="shared" si="8"/>
        <v>2.5652011538833303E-2</v>
      </c>
    </row>
    <row r="59" spans="1:28" x14ac:dyDescent="0.2">
      <c r="A59" s="103">
        <v>23</v>
      </c>
      <c r="B59" s="104" t="s">
        <v>2871</v>
      </c>
      <c r="C59" s="105" t="s">
        <v>2872</v>
      </c>
      <c r="D59" s="105" t="s">
        <v>98</v>
      </c>
      <c r="E59" s="106">
        <v>0</v>
      </c>
      <c r="F59" s="106">
        <v>3</v>
      </c>
      <c r="G59" s="107">
        <v>143.76</v>
      </c>
      <c r="H59" s="107">
        <v>139</v>
      </c>
      <c r="I59" s="107">
        <v>417</v>
      </c>
      <c r="J59" s="107">
        <v>417</v>
      </c>
      <c r="K59" s="107">
        <v>0</v>
      </c>
      <c r="L59" s="107">
        <v>0</v>
      </c>
      <c r="M59" s="107">
        <v>0</v>
      </c>
      <c r="N59" s="107">
        <v>0</v>
      </c>
      <c r="O59" s="107">
        <v>0</v>
      </c>
      <c r="P59" s="107">
        <v>0</v>
      </c>
      <c r="R59" s="107">
        <v>162</v>
      </c>
      <c r="S59" s="107">
        <v>486</v>
      </c>
      <c r="T59" s="80">
        <f t="shared" si="0"/>
        <v>1.1654676258992807</v>
      </c>
      <c r="U59" s="80">
        <f t="shared" si="1"/>
        <v>1.1398156143604474</v>
      </c>
      <c r="V59" s="81">
        <f t="shared" si="2"/>
        <v>163.85989272045791</v>
      </c>
      <c r="W59" s="81">
        <f t="shared" si="3"/>
        <v>20.099892720457916</v>
      </c>
      <c r="X59" s="81">
        <f t="shared" si="4"/>
        <v>60.299678161373748</v>
      </c>
      <c r="Y59" s="80">
        <f t="shared" si="5"/>
        <v>4.5848355451969969E-2</v>
      </c>
      <c r="Z59" s="80">
        <f t="shared" si="6"/>
        <v>1.1992624151289988E-2</v>
      </c>
      <c r="AA59" s="80">
        <f t="shared" si="7"/>
        <v>1.9115055013239957E-2</v>
      </c>
      <c r="AB59" s="80">
        <f t="shared" si="8"/>
        <v>2.5652011538833303E-2</v>
      </c>
    </row>
    <row r="60" spans="1:28" ht="15" thickBot="1" x14ac:dyDescent="0.25">
      <c r="A60" s="103">
        <v>24</v>
      </c>
      <c r="B60" s="104" t="s">
        <v>2873</v>
      </c>
      <c r="C60" s="105" t="s">
        <v>2874</v>
      </c>
      <c r="D60" s="105" t="s">
        <v>98</v>
      </c>
      <c r="E60" s="106">
        <v>0</v>
      </c>
      <c r="F60" s="106">
        <v>78</v>
      </c>
      <c r="G60" s="107">
        <v>126.51</v>
      </c>
      <c r="H60" s="107">
        <v>128</v>
      </c>
      <c r="I60" s="107">
        <v>9984</v>
      </c>
      <c r="J60" s="107">
        <v>9984</v>
      </c>
      <c r="K60" s="107">
        <v>0</v>
      </c>
      <c r="L60" s="107">
        <v>0</v>
      </c>
      <c r="M60" s="107">
        <v>0</v>
      </c>
      <c r="N60" s="107">
        <v>0</v>
      </c>
      <c r="O60" s="107">
        <v>0</v>
      </c>
      <c r="P60" s="107">
        <v>0</v>
      </c>
      <c r="R60" s="107">
        <v>146</v>
      </c>
      <c r="S60" s="107">
        <v>11388</v>
      </c>
      <c r="T60" s="80">
        <f t="shared" si="0"/>
        <v>1.140625</v>
      </c>
      <c r="U60" s="80">
        <f t="shared" si="1"/>
        <v>1.1149729884611668</v>
      </c>
      <c r="V60" s="81">
        <f t="shared" si="2"/>
        <v>141.0552327702222</v>
      </c>
      <c r="W60" s="81">
        <f t="shared" si="3"/>
        <v>14.545232770222199</v>
      </c>
      <c r="X60" s="81">
        <f t="shared" si="4"/>
        <v>1134.5281560773315</v>
      </c>
      <c r="Y60" s="80">
        <f t="shared" si="5"/>
        <v>4.5848355451969969E-2</v>
      </c>
      <c r="Z60" s="80">
        <f t="shared" si="6"/>
        <v>1.1992624151289988E-2</v>
      </c>
      <c r="AA60" s="80">
        <f t="shared" si="7"/>
        <v>1.9115055013239957E-2</v>
      </c>
      <c r="AB60" s="80">
        <f t="shared" si="8"/>
        <v>2.5652011538833303E-2</v>
      </c>
    </row>
    <row r="61" spans="1:28" ht="20.5" thickBot="1" x14ac:dyDescent="0.25">
      <c r="A61" s="96">
        <v>25</v>
      </c>
      <c r="B61" s="97" t="s">
        <v>2875</v>
      </c>
      <c r="C61" s="99" t="s">
        <v>2876</v>
      </c>
      <c r="D61" s="99" t="s">
        <v>98</v>
      </c>
      <c r="E61" s="100">
        <v>0</v>
      </c>
      <c r="F61" s="100">
        <v>5</v>
      </c>
      <c r="G61" s="101">
        <v>442.78</v>
      </c>
      <c r="H61" s="101">
        <v>227.1</v>
      </c>
      <c r="I61" s="101">
        <v>1135.5</v>
      </c>
      <c r="J61" s="101">
        <v>748.21</v>
      </c>
      <c r="K61" s="101">
        <v>171.56700000000001</v>
      </c>
      <c r="L61" s="101">
        <v>0</v>
      </c>
      <c r="M61" s="101">
        <v>0</v>
      </c>
      <c r="N61" s="101">
        <v>57.989646</v>
      </c>
      <c r="O61" s="101">
        <v>110.18719007999999</v>
      </c>
      <c r="P61" s="102">
        <v>47.564137051199999</v>
      </c>
      <c r="R61" s="101">
        <v>248.42</v>
      </c>
      <c r="S61" s="101">
        <v>814.87</v>
      </c>
      <c r="T61" s="80"/>
      <c r="U61" s="80"/>
      <c r="V61" s="81"/>
      <c r="W61" s="81"/>
      <c r="X61" s="81"/>
      <c r="Y61" s="80"/>
      <c r="Z61" s="80"/>
      <c r="AA61" s="80"/>
      <c r="AB61" s="80"/>
    </row>
    <row r="62" spans="1:28" x14ac:dyDescent="0.2">
      <c r="A62" s="108"/>
      <c r="B62" s="109" t="s">
        <v>411</v>
      </c>
      <c r="C62" s="110" t="s">
        <v>412</v>
      </c>
      <c r="D62" s="110" t="s">
        <v>95</v>
      </c>
      <c r="E62" s="111">
        <v>1.8E-3</v>
      </c>
      <c r="F62" s="111">
        <v>8.9999999999999993E-3</v>
      </c>
      <c r="G62" s="77">
        <v>2140</v>
      </c>
      <c r="H62" s="77">
        <v>2140</v>
      </c>
      <c r="I62" s="77">
        <v>19.260000000000002</v>
      </c>
      <c r="J62" s="77">
        <v>19.260000000000002</v>
      </c>
      <c r="K62" s="77"/>
      <c r="L62" s="77"/>
      <c r="M62" s="77"/>
      <c r="N62" s="77"/>
      <c r="O62" s="77"/>
      <c r="P62" s="77"/>
      <c r="R62" s="77">
        <v>2430</v>
      </c>
      <c r="S62" s="77">
        <v>21.87</v>
      </c>
      <c r="T62" s="80">
        <f t="shared" si="0"/>
        <v>1.1355140186915889</v>
      </c>
      <c r="U62" s="80">
        <f t="shared" si="1"/>
        <v>1.1098620071527556</v>
      </c>
      <c r="V62" s="81">
        <f t="shared" si="2"/>
        <v>2375.1046953068972</v>
      </c>
      <c r="W62" s="81">
        <f t="shared" si="3"/>
        <v>235.10469530689716</v>
      </c>
      <c r="X62" s="81">
        <f t="shared" si="4"/>
        <v>2.1159422577620743</v>
      </c>
      <c r="Y62" s="80">
        <f t="shared" si="5"/>
        <v>4.5848355451969969E-2</v>
      </c>
      <c r="Z62" s="80">
        <f t="shared" si="6"/>
        <v>1.1992624151289988E-2</v>
      </c>
      <c r="AA62" s="80">
        <f t="shared" si="7"/>
        <v>1.9115055013239957E-2</v>
      </c>
      <c r="AB62" s="80">
        <f t="shared" si="8"/>
        <v>2.5652011538833303E-2</v>
      </c>
    </row>
    <row r="63" spans="1:28" ht="15" thickBot="1" x14ac:dyDescent="0.25">
      <c r="A63" s="108"/>
      <c r="B63" s="109" t="s">
        <v>660</v>
      </c>
      <c r="C63" s="110" t="s">
        <v>661</v>
      </c>
      <c r="D63" s="110" t="s">
        <v>95</v>
      </c>
      <c r="E63" s="111">
        <v>6.0999999999999999E-2</v>
      </c>
      <c r="F63" s="111">
        <v>0.30499999999999999</v>
      </c>
      <c r="G63" s="77">
        <v>2390</v>
      </c>
      <c r="H63" s="77">
        <v>2390</v>
      </c>
      <c r="I63" s="77">
        <v>728.95</v>
      </c>
      <c r="J63" s="77">
        <v>728.95</v>
      </c>
      <c r="K63" s="77"/>
      <c r="L63" s="77"/>
      <c r="M63" s="77"/>
      <c r="N63" s="77"/>
      <c r="O63" s="77"/>
      <c r="P63" s="77"/>
      <c r="R63" s="77">
        <v>2600</v>
      </c>
      <c r="S63" s="77">
        <v>793</v>
      </c>
      <c r="T63" s="80">
        <f t="shared" si="0"/>
        <v>1.0878661087866108</v>
      </c>
      <c r="U63" s="80">
        <f t="shared" si="1"/>
        <v>1.0622140972477776</v>
      </c>
      <c r="V63" s="81">
        <f t="shared" si="2"/>
        <v>2538.6916924221887</v>
      </c>
      <c r="W63" s="81">
        <f t="shared" si="3"/>
        <v>148.69169242218868</v>
      </c>
      <c r="X63" s="81">
        <f t="shared" si="4"/>
        <v>45.350966188767543</v>
      </c>
      <c r="Y63" s="80">
        <f t="shared" si="5"/>
        <v>4.5848355451969969E-2</v>
      </c>
      <c r="Z63" s="80">
        <f t="shared" si="6"/>
        <v>1.1992624151289988E-2</v>
      </c>
      <c r="AA63" s="80">
        <f t="shared" si="7"/>
        <v>1.9115055013239957E-2</v>
      </c>
      <c r="AB63" s="80">
        <f t="shared" si="8"/>
        <v>2.5652011538833303E-2</v>
      </c>
    </row>
    <row r="64" spans="1:28" ht="20.5" thickBot="1" x14ac:dyDescent="0.25">
      <c r="A64" s="96">
        <v>26</v>
      </c>
      <c r="B64" s="97" t="s">
        <v>2877</v>
      </c>
      <c r="C64" s="99" t="s">
        <v>2878</v>
      </c>
      <c r="D64" s="99" t="s">
        <v>98</v>
      </c>
      <c r="E64" s="100">
        <v>0</v>
      </c>
      <c r="F64" s="100">
        <v>80</v>
      </c>
      <c r="G64" s="101">
        <v>97.76</v>
      </c>
      <c r="H64" s="101">
        <v>97.01</v>
      </c>
      <c r="I64" s="101">
        <v>7760.8</v>
      </c>
      <c r="J64" s="101">
        <v>1882.5247999999999</v>
      </c>
      <c r="K64" s="101">
        <v>2129.328</v>
      </c>
      <c r="L64" s="101">
        <v>0</v>
      </c>
      <c r="M64" s="101">
        <v>0</v>
      </c>
      <c r="N64" s="101">
        <v>719.71286399999997</v>
      </c>
      <c r="O64" s="101">
        <v>1672.2436147200001</v>
      </c>
      <c r="P64" s="102">
        <v>721.85182702079999</v>
      </c>
      <c r="R64" s="101">
        <v>107.48</v>
      </c>
      <c r="S64" s="101">
        <v>2004.1312</v>
      </c>
      <c r="T64" s="80"/>
      <c r="U64" s="80"/>
      <c r="V64" s="81"/>
      <c r="W64" s="81"/>
      <c r="X64" s="81"/>
      <c r="Y64" s="80"/>
      <c r="Z64" s="80"/>
      <c r="AA64" s="80"/>
      <c r="AB64" s="80"/>
    </row>
    <row r="65" spans="1:28" x14ac:dyDescent="0.2">
      <c r="A65" s="108"/>
      <c r="B65" s="109" t="s">
        <v>204</v>
      </c>
      <c r="C65" s="110" t="s">
        <v>205</v>
      </c>
      <c r="D65" s="110" t="s">
        <v>95</v>
      </c>
      <c r="E65" s="111">
        <v>5.28E-2</v>
      </c>
      <c r="F65" s="111">
        <v>4.2240000000000002</v>
      </c>
      <c r="G65" s="77">
        <v>45.7</v>
      </c>
      <c r="H65" s="77">
        <v>45.7</v>
      </c>
      <c r="I65" s="77">
        <v>193.0368</v>
      </c>
      <c r="J65" s="77">
        <v>193.0368</v>
      </c>
      <c r="K65" s="77"/>
      <c r="L65" s="77"/>
      <c r="M65" s="77"/>
      <c r="N65" s="77"/>
      <c r="O65" s="77"/>
      <c r="P65" s="77"/>
      <c r="R65" s="77">
        <v>52.8</v>
      </c>
      <c r="S65" s="77">
        <v>223.02719999999999</v>
      </c>
      <c r="T65" s="80">
        <f t="shared" si="0"/>
        <v>1.1553610503282274</v>
      </c>
      <c r="U65" s="80">
        <f t="shared" si="1"/>
        <v>1.1297090387893942</v>
      </c>
      <c r="V65" s="81">
        <f t="shared" si="2"/>
        <v>51.627703072675317</v>
      </c>
      <c r="W65" s="81">
        <f t="shared" si="3"/>
        <v>5.9277030726753139</v>
      </c>
      <c r="X65" s="81">
        <f t="shared" si="4"/>
        <v>25.038617778980527</v>
      </c>
      <c r="Y65" s="80">
        <f t="shared" si="5"/>
        <v>4.5848355451969969E-2</v>
      </c>
      <c r="Z65" s="80">
        <f t="shared" si="6"/>
        <v>1.1992624151289988E-2</v>
      </c>
      <c r="AA65" s="80">
        <f t="shared" si="7"/>
        <v>1.9115055013239957E-2</v>
      </c>
      <c r="AB65" s="80">
        <f t="shared" si="8"/>
        <v>2.5652011538833303E-2</v>
      </c>
    </row>
    <row r="66" spans="1:28" x14ac:dyDescent="0.2">
      <c r="A66" s="108"/>
      <c r="B66" s="109" t="s">
        <v>2879</v>
      </c>
      <c r="C66" s="110" t="s">
        <v>2880</v>
      </c>
      <c r="D66" s="110" t="s">
        <v>101</v>
      </c>
      <c r="E66" s="111">
        <v>3.2000000000000002E-3</v>
      </c>
      <c r="F66" s="111">
        <v>0.25600000000000001</v>
      </c>
      <c r="G66" s="77">
        <v>107</v>
      </c>
      <c r="H66" s="77">
        <v>107</v>
      </c>
      <c r="I66" s="77">
        <v>27.391999999999999</v>
      </c>
      <c r="J66" s="77">
        <v>27.391999999999999</v>
      </c>
      <c r="K66" s="77"/>
      <c r="L66" s="77"/>
      <c r="M66" s="77"/>
      <c r="N66" s="77"/>
      <c r="O66" s="77"/>
      <c r="P66" s="77"/>
      <c r="R66" s="77">
        <v>115</v>
      </c>
      <c r="S66" s="77">
        <v>29.44</v>
      </c>
      <c r="T66" s="80">
        <f t="shared" si="0"/>
        <v>1.0747663551401869</v>
      </c>
      <c r="U66" s="80">
        <f t="shared" si="1"/>
        <v>1.0491143436013537</v>
      </c>
      <c r="V66" s="81">
        <f t="shared" si="2"/>
        <v>112.25523476534485</v>
      </c>
      <c r="W66" s="81">
        <f t="shared" si="3"/>
        <v>5.2552347653448521</v>
      </c>
      <c r="X66" s="81">
        <f t="shared" si="4"/>
        <v>1.3453400999282821</v>
      </c>
      <c r="Y66" s="80">
        <f t="shared" si="5"/>
        <v>4.5848355451969969E-2</v>
      </c>
      <c r="Z66" s="80">
        <f t="shared" si="6"/>
        <v>1.1992624151289988E-2</v>
      </c>
      <c r="AA66" s="80">
        <f t="shared" si="7"/>
        <v>1.9115055013239957E-2</v>
      </c>
      <c r="AB66" s="80">
        <f t="shared" si="8"/>
        <v>2.5652011538833303E-2</v>
      </c>
    </row>
    <row r="67" spans="1:28" x14ac:dyDescent="0.2">
      <c r="A67" s="108"/>
      <c r="B67" s="109" t="s">
        <v>2881</v>
      </c>
      <c r="C67" s="110" t="s">
        <v>2882</v>
      </c>
      <c r="D67" s="110" t="s">
        <v>114</v>
      </c>
      <c r="E67" s="111">
        <v>2.9999999999999997E-4</v>
      </c>
      <c r="F67" s="111">
        <v>2.4E-2</v>
      </c>
      <c r="G67" s="77">
        <v>46300</v>
      </c>
      <c r="H67" s="77">
        <v>46300</v>
      </c>
      <c r="I67" s="77">
        <v>1111.2</v>
      </c>
      <c r="J67" s="77">
        <v>1111.2</v>
      </c>
      <c r="K67" s="77"/>
      <c r="L67" s="77"/>
      <c r="M67" s="77"/>
      <c r="N67" s="77"/>
      <c r="O67" s="77"/>
      <c r="P67" s="77"/>
      <c r="R67" s="77">
        <v>51000</v>
      </c>
      <c r="S67" s="77">
        <v>1224</v>
      </c>
      <c r="T67" s="80">
        <f t="shared" si="0"/>
        <v>1.1015118790496761</v>
      </c>
      <c r="U67" s="80">
        <f t="shared" si="1"/>
        <v>1.0758598675108428</v>
      </c>
      <c r="V67" s="81">
        <f t="shared" si="2"/>
        <v>49812.311865752024</v>
      </c>
      <c r="W67" s="81">
        <f t="shared" si="3"/>
        <v>3512.3118657520245</v>
      </c>
      <c r="X67" s="81">
        <f t="shared" si="4"/>
        <v>84.295484778048589</v>
      </c>
      <c r="Y67" s="80">
        <f t="shared" si="5"/>
        <v>4.5848355451969969E-2</v>
      </c>
      <c r="Z67" s="80">
        <f t="shared" si="6"/>
        <v>1.1992624151289988E-2</v>
      </c>
      <c r="AA67" s="80">
        <f t="shared" si="7"/>
        <v>1.9115055013239957E-2</v>
      </c>
      <c r="AB67" s="80">
        <f t="shared" si="8"/>
        <v>2.5652011538833303E-2</v>
      </c>
    </row>
    <row r="68" spans="1:28" x14ac:dyDescent="0.2">
      <c r="A68" s="108"/>
      <c r="B68" s="109" t="s">
        <v>2883</v>
      </c>
      <c r="C68" s="110" t="s">
        <v>2884</v>
      </c>
      <c r="D68" s="110" t="s">
        <v>41</v>
      </c>
      <c r="E68" s="111">
        <v>8.0999999999999996E-4</v>
      </c>
      <c r="F68" s="111">
        <v>6.4799999999999996E-2</v>
      </c>
      <c r="G68" s="77">
        <v>6920</v>
      </c>
      <c r="H68" s="77">
        <v>6920</v>
      </c>
      <c r="I68" s="77">
        <v>448.416</v>
      </c>
      <c r="J68" s="77">
        <v>448.416</v>
      </c>
      <c r="K68" s="77"/>
      <c r="L68" s="77"/>
      <c r="M68" s="77"/>
      <c r="N68" s="77"/>
      <c r="O68" s="77"/>
      <c r="P68" s="77"/>
      <c r="R68" s="77">
        <v>6380</v>
      </c>
      <c r="S68" s="77">
        <v>413.42399999999998</v>
      </c>
      <c r="T68" s="80">
        <f t="shared" si="0"/>
        <v>0.9219653179190751</v>
      </c>
      <c r="U68" s="80">
        <f t="shared" si="1"/>
        <v>0.89631330638024176</v>
      </c>
      <c r="V68" s="81">
        <f t="shared" si="2"/>
        <v>6202.4880801512727</v>
      </c>
      <c r="W68" s="81">
        <f t="shared" si="3"/>
        <v>-717.5119198487273</v>
      </c>
      <c r="X68" s="81">
        <f t="shared" si="4"/>
        <v>-46.494772406197526</v>
      </c>
      <c r="Y68" s="80">
        <f t="shared" si="5"/>
        <v>4.5848355451969969E-2</v>
      </c>
      <c r="Z68" s="80">
        <f t="shared" si="6"/>
        <v>1.1992624151289988E-2</v>
      </c>
      <c r="AA68" s="80">
        <f t="shared" si="7"/>
        <v>1.9115055013239957E-2</v>
      </c>
      <c r="AB68" s="80">
        <f t="shared" si="8"/>
        <v>2.5652011538833303E-2</v>
      </c>
    </row>
    <row r="69" spans="1:28" x14ac:dyDescent="0.2">
      <c r="A69" s="108"/>
      <c r="B69" s="109" t="s">
        <v>2885</v>
      </c>
      <c r="C69" s="110" t="s">
        <v>2886</v>
      </c>
      <c r="D69" s="110" t="s">
        <v>114</v>
      </c>
      <c r="E69" s="111">
        <v>2.9999999999999997E-4</v>
      </c>
      <c r="F69" s="111">
        <v>2.4E-2</v>
      </c>
      <c r="G69" s="77">
        <v>4270</v>
      </c>
      <c r="H69" s="77">
        <v>4270</v>
      </c>
      <c r="I69" s="77">
        <v>102.48</v>
      </c>
      <c r="J69" s="77">
        <v>102.48</v>
      </c>
      <c r="K69" s="77"/>
      <c r="L69" s="77"/>
      <c r="M69" s="77"/>
      <c r="N69" s="77"/>
      <c r="O69" s="77"/>
      <c r="P69" s="77"/>
      <c r="R69" s="77">
        <v>4760</v>
      </c>
      <c r="S69" s="77">
        <v>114.24</v>
      </c>
      <c r="T69" s="80">
        <f t="shared" si="0"/>
        <v>1.1147540983606556</v>
      </c>
      <c r="U69" s="80">
        <f t="shared" si="1"/>
        <v>1.0891020868218224</v>
      </c>
      <c r="V69" s="81">
        <f t="shared" si="2"/>
        <v>4650.4659107291818</v>
      </c>
      <c r="W69" s="81">
        <f t="shared" si="3"/>
        <v>380.46591072918181</v>
      </c>
      <c r="X69" s="81">
        <f t="shared" si="4"/>
        <v>9.1311818575003638</v>
      </c>
      <c r="Y69" s="80">
        <f t="shared" si="5"/>
        <v>4.5848355451969969E-2</v>
      </c>
      <c r="Z69" s="80">
        <f t="shared" si="6"/>
        <v>1.1992624151289988E-2</v>
      </c>
      <c r="AA69" s="80">
        <f t="shared" si="7"/>
        <v>1.9115055013239957E-2</v>
      </c>
      <c r="AB69" s="80">
        <f t="shared" si="8"/>
        <v>2.5652011538833303E-2</v>
      </c>
    </row>
    <row r="70" spans="1:28" ht="15" thickBot="1" x14ac:dyDescent="0.35">
      <c r="A70" s="151"/>
      <c r="B70" s="152" t="s">
        <v>200</v>
      </c>
      <c r="C70" s="153" t="s">
        <v>201</v>
      </c>
      <c r="D70" s="153"/>
      <c r="E70" s="154"/>
      <c r="F70" s="154"/>
      <c r="H70" s="155"/>
      <c r="I70" s="155">
        <v>8301.7099999999991</v>
      </c>
      <c r="J70" s="155">
        <v>5431.5</v>
      </c>
      <c r="K70" s="155">
        <v>252.544095</v>
      </c>
      <c r="L70" s="155">
        <v>666.89716499999997</v>
      </c>
      <c r="M70" s="155">
        <v>0</v>
      </c>
      <c r="N70" s="155">
        <v>85.359904110000002</v>
      </c>
      <c r="O70" s="155">
        <v>816.66219077280005</v>
      </c>
      <c r="P70" s="155">
        <v>352.52584568359202</v>
      </c>
      <c r="R70" s="155"/>
      <c r="S70" s="155">
        <v>10633.5</v>
      </c>
      <c r="T70" s="80"/>
      <c r="U70" s="80"/>
      <c r="V70" s="81"/>
      <c r="W70" s="81"/>
      <c r="X70" s="81"/>
      <c r="Y70" s="80"/>
      <c r="Z70" s="80"/>
      <c r="AA70" s="80"/>
      <c r="AB70" s="80"/>
    </row>
    <row r="71" spans="1:28" x14ac:dyDescent="0.2">
      <c r="A71" s="156">
        <v>27</v>
      </c>
      <c r="B71" s="157" t="s">
        <v>2887</v>
      </c>
      <c r="C71" s="158" t="s">
        <v>2888</v>
      </c>
      <c r="D71" s="158" t="s">
        <v>114</v>
      </c>
      <c r="E71" s="159">
        <v>0</v>
      </c>
      <c r="F71" s="159">
        <v>7.65</v>
      </c>
      <c r="G71" s="160">
        <v>172.51</v>
      </c>
      <c r="H71" s="160">
        <v>47.27</v>
      </c>
      <c r="I71" s="160">
        <v>361.62</v>
      </c>
      <c r="J71" s="160">
        <v>0</v>
      </c>
      <c r="K71" s="160">
        <v>35.673479999999998</v>
      </c>
      <c r="L71" s="160">
        <v>166.587165</v>
      </c>
      <c r="M71" s="160">
        <v>0</v>
      </c>
      <c r="N71" s="160">
        <v>12.057636240000001</v>
      </c>
      <c r="O71" s="160">
        <v>102.8727749952</v>
      </c>
      <c r="P71" s="161">
        <v>44.406747872928001</v>
      </c>
      <c r="R71" s="160">
        <v>53.29</v>
      </c>
      <c r="S71" s="160">
        <v>0</v>
      </c>
      <c r="T71" s="80"/>
      <c r="U71" s="80"/>
      <c r="V71" s="81"/>
      <c r="W71" s="81"/>
      <c r="X71" s="81"/>
      <c r="Y71" s="80"/>
      <c r="Z71" s="80"/>
      <c r="AA71" s="80"/>
      <c r="AB71" s="80"/>
    </row>
    <row r="72" spans="1:28" ht="15" thickBot="1" x14ac:dyDescent="0.25">
      <c r="A72" s="162">
        <v>28</v>
      </c>
      <c r="B72" s="163" t="s">
        <v>2889</v>
      </c>
      <c r="C72" s="164" t="s">
        <v>2890</v>
      </c>
      <c r="D72" s="164" t="s">
        <v>114</v>
      </c>
      <c r="E72" s="165">
        <v>0</v>
      </c>
      <c r="F72" s="165">
        <v>107.1</v>
      </c>
      <c r="G72" s="112">
        <v>9.1999999999999993</v>
      </c>
      <c r="H72" s="112">
        <v>11.98</v>
      </c>
      <c r="I72" s="112">
        <v>1283.06</v>
      </c>
      <c r="J72" s="112">
        <v>0</v>
      </c>
      <c r="K72" s="112">
        <v>47.905830000000002</v>
      </c>
      <c r="L72" s="112">
        <v>0</v>
      </c>
      <c r="M72" s="112">
        <v>0</v>
      </c>
      <c r="N72" s="112">
        <v>16.192170539999999</v>
      </c>
      <c r="O72" s="112">
        <v>365.1246722592</v>
      </c>
      <c r="P72" s="166">
        <v>157.61215019188799</v>
      </c>
      <c r="R72" s="112">
        <v>14.5</v>
      </c>
      <c r="S72" s="112">
        <v>0</v>
      </c>
      <c r="T72" s="80"/>
      <c r="U72" s="80"/>
      <c r="V72" s="81"/>
      <c r="W72" s="81"/>
      <c r="X72" s="81"/>
      <c r="Y72" s="80"/>
      <c r="Z72" s="80"/>
      <c r="AA72" s="80"/>
      <c r="AB72" s="80"/>
    </row>
    <row r="73" spans="1:28" x14ac:dyDescent="0.2">
      <c r="A73" s="156">
        <v>29</v>
      </c>
      <c r="B73" s="157" t="s">
        <v>2891</v>
      </c>
      <c r="C73" s="158" t="s">
        <v>2892</v>
      </c>
      <c r="D73" s="158" t="s">
        <v>114</v>
      </c>
      <c r="E73" s="159">
        <v>0</v>
      </c>
      <c r="F73" s="159">
        <v>7.65</v>
      </c>
      <c r="G73" s="160">
        <v>109.26</v>
      </c>
      <c r="H73" s="160">
        <v>160.19999999999999</v>
      </c>
      <c r="I73" s="160">
        <v>1225.53</v>
      </c>
      <c r="J73" s="160">
        <v>0</v>
      </c>
      <c r="K73" s="160">
        <v>168.96478500000001</v>
      </c>
      <c r="L73" s="160">
        <v>500.31</v>
      </c>
      <c r="M73" s="160">
        <v>0</v>
      </c>
      <c r="N73" s="160">
        <v>57.110097330000002</v>
      </c>
      <c r="O73" s="160">
        <v>348.66474351839997</v>
      </c>
      <c r="P73" s="161">
        <v>150.506947618776</v>
      </c>
      <c r="R73" s="160">
        <v>187.27</v>
      </c>
      <c r="S73" s="160">
        <v>0</v>
      </c>
      <c r="T73" s="80"/>
      <c r="U73" s="80"/>
      <c r="V73" s="81"/>
      <c r="W73" s="81"/>
      <c r="X73" s="81"/>
      <c r="Y73" s="80"/>
      <c r="Z73" s="80"/>
      <c r="AA73" s="80"/>
      <c r="AB73" s="80"/>
    </row>
    <row r="74" spans="1:28" ht="20.5" thickBot="1" x14ac:dyDescent="0.25">
      <c r="A74" s="162">
        <v>30</v>
      </c>
      <c r="B74" s="163" t="s">
        <v>2893</v>
      </c>
      <c r="C74" s="164" t="s">
        <v>209</v>
      </c>
      <c r="D74" s="164" t="s">
        <v>114</v>
      </c>
      <c r="E74" s="165">
        <v>0</v>
      </c>
      <c r="F74" s="165">
        <v>7.65</v>
      </c>
      <c r="G74" s="112">
        <v>218.52</v>
      </c>
      <c r="H74" s="112">
        <v>710</v>
      </c>
      <c r="I74" s="112">
        <v>5431.5</v>
      </c>
      <c r="J74" s="112">
        <v>5431.5</v>
      </c>
      <c r="K74" s="112">
        <v>0</v>
      </c>
      <c r="L74" s="112">
        <v>0</v>
      </c>
      <c r="M74" s="112">
        <v>0</v>
      </c>
      <c r="N74" s="112">
        <v>0</v>
      </c>
      <c r="O74" s="112">
        <v>0</v>
      </c>
      <c r="P74" s="166">
        <v>0</v>
      </c>
      <c r="R74" s="112">
        <v>1390</v>
      </c>
      <c r="S74" s="112">
        <v>10633.5</v>
      </c>
      <c r="T74" s="80"/>
      <c r="U74" s="80"/>
      <c r="V74" s="81"/>
      <c r="W74" s="81"/>
      <c r="X74" s="81"/>
      <c r="Y74" s="80"/>
      <c r="Z74" s="80"/>
      <c r="AA74" s="80"/>
      <c r="AB74" s="80"/>
    </row>
    <row r="75" spans="1:28" ht="18" x14ac:dyDescent="0.2">
      <c r="A75" s="108"/>
      <c r="B75" s="109" t="s">
        <v>210</v>
      </c>
      <c r="C75" s="110" t="s">
        <v>211</v>
      </c>
      <c r="D75" s="110" t="s">
        <v>114</v>
      </c>
      <c r="E75" s="111">
        <v>1</v>
      </c>
      <c r="F75" s="111">
        <v>7.65</v>
      </c>
      <c r="G75" s="77">
        <v>710</v>
      </c>
      <c r="H75" s="77">
        <v>710</v>
      </c>
      <c r="I75" s="77">
        <v>5431.5</v>
      </c>
      <c r="J75" s="77">
        <v>5431.5</v>
      </c>
      <c r="K75" s="77"/>
      <c r="L75" s="77"/>
      <c r="M75" s="77"/>
      <c r="N75" s="77"/>
      <c r="O75" s="77"/>
      <c r="P75" s="77"/>
      <c r="R75" s="77">
        <v>1390</v>
      </c>
      <c r="S75" s="77">
        <v>10633.5</v>
      </c>
      <c r="T75" s="80">
        <f t="shared" si="0"/>
        <v>1.9577464788732395</v>
      </c>
      <c r="U75" s="80">
        <f t="shared" si="1"/>
        <v>1.9320944673344063</v>
      </c>
      <c r="V75" s="81">
        <f t="shared" si="2"/>
        <v>1371.7870718074284</v>
      </c>
      <c r="W75" s="81">
        <f t="shared" si="3"/>
        <v>661.78707180742845</v>
      </c>
      <c r="X75" s="81">
        <f t="shared" si="4"/>
        <v>5062.671099326828</v>
      </c>
      <c r="Y75" s="80">
        <f t="shared" si="5"/>
        <v>4.5848355451969969E-2</v>
      </c>
      <c r="Z75" s="80">
        <f t="shared" si="6"/>
        <v>1.1992624151289988E-2</v>
      </c>
      <c r="AA75" s="80">
        <f t="shared" si="7"/>
        <v>1.9115055013239957E-2</v>
      </c>
      <c r="AB75" s="80">
        <f t="shared" si="8"/>
        <v>2.5652011538833303E-2</v>
      </c>
    </row>
    <row r="76" spans="1:28" ht="15" thickBot="1" x14ac:dyDescent="0.35">
      <c r="A76" s="151"/>
      <c r="B76" s="152" t="s">
        <v>785</v>
      </c>
      <c r="C76" s="153" t="s">
        <v>786</v>
      </c>
      <c r="D76" s="153"/>
      <c r="E76" s="154"/>
      <c r="F76" s="154"/>
      <c r="G76" s="155"/>
      <c r="H76" s="155"/>
      <c r="I76" s="155">
        <v>16877.75</v>
      </c>
      <c r="J76" s="155">
        <v>0</v>
      </c>
      <c r="K76" s="155">
        <v>4646.4761087999996</v>
      </c>
      <c r="L76" s="155">
        <v>3786.6809856</v>
      </c>
      <c r="M76" s="155">
        <v>0</v>
      </c>
      <c r="N76" s="155">
        <v>1570.5089247743999</v>
      </c>
      <c r="O76" s="155">
        <v>4801.75968920371</v>
      </c>
      <c r="P76" s="155">
        <v>2072.7595991729399</v>
      </c>
      <c r="R76" s="155"/>
      <c r="S76" s="155">
        <v>0</v>
      </c>
      <c r="T76" s="80"/>
      <c r="U76" s="80"/>
      <c r="V76" s="81"/>
      <c r="W76" s="81"/>
      <c r="X76" s="81"/>
      <c r="Y76" s="80"/>
      <c r="Z76" s="80"/>
      <c r="AA76" s="80"/>
      <c r="AB76" s="80"/>
    </row>
    <row r="77" spans="1:28" ht="15" thickBot="1" x14ac:dyDescent="0.25">
      <c r="A77" s="96">
        <v>31</v>
      </c>
      <c r="B77" s="97" t="s">
        <v>2894</v>
      </c>
      <c r="C77" s="99" t="s">
        <v>2895</v>
      </c>
      <c r="D77" s="99" t="s">
        <v>114</v>
      </c>
      <c r="E77" s="100">
        <v>0</v>
      </c>
      <c r="F77" s="100">
        <v>86.784000000000006</v>
      </c>
      <c r="G77" s="101">
        <v>172.51</v>
      </c>
      <c r="H77" s="101">
        <v>194.48</v>
      </c>
      <c r="I77" s="101">
        <v>16877.75</v>
      </c>
      <c r="J77" s="101">
        <v>0</v>
      </c>
      <c r="K77" s="101">
        <v>4646.4761087999996</v>
      </c>
      <c r="L77" s="101">
        <v>3786.6809856</v>
      </c>
      <c r="M77" s="101">
        <v>0</v>
      </c>
      <c r="N77" s="101">
        <v>1570.5089247743999</v>
      </c>
      <c r="O77" s="101">
        <v>4801.75968920371</v>
      </c>
      <c r="P77" s="102">
        <v>2072.7595991729399</v>
      </c>
      <c r="R77" s="101">
        <v>216.17</v>
      </c>
      <c r="S77" s="101">
        <v>0</v>
      </c>
      <c r="T77" s="80"/>
      <c r="U77" s="80"/>
      <c r="V77" s="81"/>
      <c r="W77" s="81"/>
      <c r="X77" s="81"/>
      <c r="Y77" s="80"/>
      <c r="Z77" s="80"/>
      <c r="AA77" s="80"/>
      <c r="AB77" s="80"/>
    </row>
  </sheetData>
  <mergeCells count="8">
    <mergeCell ref="Y8:AB8"/>
    <mergeCell ref="A1:P1"/>
    <mergeCell ref="J3:K3"/>
    <mergeCell ref="J4:K4"/>
    <mergeCell ref="J5:K5"/>
    <mergeCell ref="J6:K6"/>
    <mergeCell ref="J7:K7"/>
    <mergeCell ref="H8:R8"/>
  </mergeCells>
  <conditionalFormatting sqref="W8:X8 W10">
    <cfRule type="cellIs" dxfId="84" priority="9" operator="lessThan">
      <formula>0</formula>
    </cfRule>
  </conditionalFormatting>
  <conditionalFormatting sqref="W14:X14">
    <cfRule type="cellIs" dxfId="83" priority="8" operator="lessThan">
      <formula>0</formula>
    </cfRule>
  </conditionalFormatting>
  <conditionalFormatting sqref="W15:X41 W48:X77 W43:X46">
    <cfRule type="cellIs" dxfId="82" priority="7" operator="lessThan">
      <formula>0</formula>
    </cfRule>
  </conditionalFormatting>
  <conditionalFormatting sqref="X10">
    <cfRule type="cellIs" dxfId="81" priority="6" operator="lessThan">
      <formula>0</formula>
    </cfRule>
  </conditionalFormatting>
  <conditionalFormatting sqref="X12">
    <cfRule type="cellIs" dxfId="80" priority="3" operator="lessThan">
      <formula>0</formula>
    </cfRule>
  </conditionalFormatting>
  <conditionalFormatting sqref="W42:X42">
    <cfRule type="cellIs" dxfId="79" priority="2" operator="lessThan">
      <formula>0</formula>
    </cfRule>
  </conditionalFormatting>
  <conditionalFormatting sqref="W47:X47">
    <cfRule type="cellIs" dxfId="78" priority="1" operator="lessThan">
      <formula>0</formula>
    </cfRule>
  </conditionalFormatting>
  <pageMargins left="0.7" right="0.7" top="0.78740157499999996" bottom="0.78740157499999996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9"/>
  <sheetViews>
    <sheetView workbookViewId="0">
      <selection activeCell="U12" sqref="U12"/>
    </sheetView>
  </sheetViews>
  <sheetFormatPr defaultColWidth="9" defaultRowHeight="14.5" x14ac:dyDescent="0.35"/>
  <cols>
    <col min="1" max="1" width="3.6328125" style="193" customWidth="1"/>
    <col min="2" max="2" width="13.36328125" style="79" customWidth="1"/>
    <col min="3" max="3" width="45.08984375" style="194" customWidth="1"/>
    <col min="4" max="4" width="3.90625" style="194" customWidth="1"/>
    <col min="5" max="5" width="7.08984375" style="195" hidden="1" customWidth="1"/>
    <col min="6" max="6" width="9.36328125" style="195" customWidth="1"/>
    <col min="7" max="8" width="10.54296875" style="78" customWidth="1"/>
    <col min="9" max="9" width="15.453125" style="78" hidden="1" customWidth="1"/>
    <col min="10" max="10" width="15.54296875" style="78" hidden="1" customWidth="1"/>
    <col min="11" max="11" width="14.54296875" style="78" hidden="1" customWidth="1"/>
    <col min="12" max="13" width="14" style="78" hidden="1" customWidth="1"/>
    <col min="14" max="14" width="14.54296875" style="78" hidden="1" customWidth="1"/>
    <col min="15" max="15" width="14.36328125" style="78" hidden="1" customWidth="1"/>
    <col min="16" max="16" width="16" style="78" hidden="1" customWidth="1"/>
    <col min="17" max="17" width="0" style="79" hidden="1" customWidth="1"/>
    <col min="18" max="18" width="9.54296875" style="78" customWidth="1"/>
    <col min="19" max="19" width="14.08984375" style="78" hidden="1" customWidth="1"/>
    <col min="20" max="23" width="9" style="79"/>
    <col min="24" max="24" width="19.08984375" style="79" customWidth="1"/>
    <col min="25" max="28" width="9" style="79"/>
    <col min="29" max="29" width="28.08984375" style="79" customWidth="1"/>
    <col min="30" max="257" width="9" style="79"/>
    <col min="258" max="258" width="3.6328125" style="79" customWidth="1"/>
    <col min="259" max="259" width="13.36328125" style="79" customWidth="1"/>
    <col min="260" max="260" width="45.08984375" style="79" customWidth="1"/>
    <col min="261" max="261" width="3.90625" style="79" customWidth="1"/>
    <col min="262" max="262" width="7.08984375" style="79" customWidth="1"/>
    <col min="263" max="263" width="9.36328125" style="79" customWidth="1"/>
    <col min="264" max="264" width="10.54296875" style="79" customWidth="1"/>
    <col min="265" max="265" width="15.453125" style="79" customWidth="1"/>
    <col min="266" max="266" width="15.54296875" style="79" customWidth="1"/>
    <col min="267" max="267" width="14.54296875" style="79" customWidth="1"/>
    <col min="268" max="269" width="14" style="79" customWidth="1"/>
    <col min="270" max="270" width="14.54296875" style="79" customWidth="1"/>
    <col min="271" max="271" width="14.36328125" style="79" customWidth="1"/>
    <col min="272" max="272" width="16" style="79" customWidth="1"/>
    <col min="273" max="513" width="9" style="79"/>
    <col min="514" max="514" width="3.6328125" style="79" customWidth="1"/>
    <col min="515" max="515" width="13.36328125" style="79" customWidth="1"/>
    <col min="516" max="516" width="45.08984375" style="79" customWidth="1"/>
    <col min="517" max="517" width="3.90625" style="79" customWidth="1"/>
    <col min="518" max="518" width="7.08984375" style="79" customWidth="1"/>
    <col min="519" max="519" width="9.36328125" style="79" customWidth="1"/>
    <col min="520" max="520" width="10.54296875" style="79" customWidth="1"/>
    <col min="521" max="521" width="15.453125" style="79" customWidth="1"/>
    <col min="522" max="522" width="15.54296875" style="79" customWidth="1"/>
    <col min="523" max="523" width="14.54296875" style="79" customWidth="1"/>
    <col min="524" max="525" width="14" style="79" customWidth="1"/>
    <col min="526" max="526" width="14.54296875" style="79" customWidth="1"/>
    <col min="527" max="527" width="14.36328125" style="79" customWidth="1"/>
    <col min="528" max="528" width="16" style="79" customWidth="1"/>
    <col min="529" max="769" width="9" style="79"/>
    <col min="770" max="770" width="3.6328125" style="79" customWidth="1"/>
    <col min="771" max="771" width="13.36328125" style="79" customWidth="1"/>
    <col min="772" max="772" width="45.08984375" style="79" customWidth="1"/>
    <col min="773" max="773" width="3.90625" style="79" customWidth="1"/>
    <col min="774" max="774" width="7.08984375" style="79" customWidth="1"/>
    <col min="775" max="775" width="9.36328125" style="79" customWidth="1"/>
    <col min="776" max="776" width="10.54296875" style="79" customWidth="1"/>
    <col min="777" max="777" width="15.453125" style="79" customWidth="1"/>
    <col min="778" max="778" width="15.54296875" style="79" customWidth="1"/>
    <col min="779" max="779" width="14.54296875" style="79" customWidth="1"/>
    <col min="780" max="781" width="14" style="79" customWidth="1"/>
    <col min="782" max="782" width="14.54296875" style="79" customWidth="1"/>
    <col min="783" max="783" width="14.36328125" style="79" customWidth="1"/>
    <col min="784" max="784" width="16" style="79" customWidth="1"/>
    <col min="785" max="1025" width="9" style="79"/>
    <col min="1026" max="1026" width="3.6328125" style="79" customWidth="1"/>
    <col min="1027" max="1027" width="13.36328125" style="79" customWidth="1"/>
    <col min="1028" max="1028" width="45.08984375" style="79" customWidth="1"/>
    <col min="1029" max="1029" width="3.90625" style="79" customWidth="1"/>
    <col min="1030" max="1030" width="7.08984375" style="79" customWidth="1"/>
    <col min="1031" max="1031" width="9.36328125" style="79" customWidth="1"/>
    <col min="1032" max="1032" width="10.54296875" style="79" customWidth="1"/>
    <col min="1033" max="1033" width="15.453125" style="79" customWidth="1"/>
    <col min="1034" max="1034" width="15.54296875" style="79" customWidth="1"/>
    <col min="1035" max="1035" width="14.54296875" style="79" customWidth="1"/>
    <col min="1036" max="1037" width="14" style="79" customWidth="1"/>
    <col min="1038" max="1038" width="14.54296875" style="79" customWidth="1"/>
    <col min="1039" max="1039" width="14.36328125" style="79" customWidth="1"/>
    <col min="1040" max="1040" width="16" style="79" customWidth="1"/>
    <col min="1041" max="1281" width="9" style="79"/>
    <col min="1282" max="1282" width="3.6328125" style="79" customWidth="1"/>
    <col min="1283" max="1283" width="13.36328125" style="79" customWidth="1"/>
    <col min="1284" max="1284" width="45.08984375" style="79" customWidth="1"/>
    <col min="1285" max="1285" width="3.90625" style="79" customWidth="1"/>
    <col min="1286" max="1286" width="7.08984375" style="79" customWidth="1"/>
    <col min="1287" max="1287" width="9.36328125" style="79" customWidth="1"/>
    <col min="1288" max="1288" width="10.54296875" style="79" customWidth="1"/>
    <col min="1289" max="1289" width="15.453125" style="79" customWidth="1"/>
    <col min="1290" max="1290" width="15.54296875" style="79" customWidth="1"/>
    <col min="1291" max="1291" width="14.54296875" style="79" customWidth="1"/>
    <col min="1292" max="1293" width="14" style="79" customWidth="1"/>
    <col min="1294" max="1294" width="14.54296875" style="79" customWidth="1"/>
    <col min="1295" max="1295" width="14.36328125" style="79" customWidth="1"/>
    <col min="1296" max="1296" width="16" style="79" customWidth="1"/>
    <col min="1297" max="1537" width="9" style="79"/>
    <col min="1538" max="1538" width="3.6328125" style="79" customWidth="1"/>
    <col min="1539" max="1539" width="13.36328125" style="79" customWidth="1"/>
    <col min="1540" max="1540" width="45.08984375" style="79" customWidth="1"/>
    <col min="1541" max="1541" width="3.90625" style="79" customWidth="1"/>
    <col min="1542" max="1542" width="7.08984375" style="79" customWidth="1"/>
    <col min="1543" max="1543" width="9.36328125" style="79" customWidth="1"/>
    <col min="1544" max="1544" width="10.54296875" style="79" customWidth="1"/>
    <col min="1545" max="1545" width="15.453125" style="79" customWidth="1"/>
    <col min="1546" max="1546" width="15.54296875" style="79" customWidth="1"/>
    <col min="1547" max="1547" width="14.54296875" style="79" customWidth="1"/>
    <col min="1548" max="1549" width="14" style="79" customWidth="1"/>
    <col min="1550" max="1550" width="14.54296875" style="79" customWidth="1"/>
    <col min="1551" max="1551" width="14.36328125" style="79" customWidth="1"/>
    <col min="1552" max="1552" width="16" style="79" customWidth="1"/>
    <col min="1553" max="1793" width="9" style="79"/>
    <col min="1794" max="1794" width="3.6328125" style="79" customWidth="1"/>
    <col min="1795" max="1795" width="13.36328125" style="79" customWidth="1"/>
    <col min="1796" max="1796" width="45.08984375" style="79" customWidth="1"/>
    <col min="1797" max="1797" width="3.90625" style="79" customWidth="1"/>
    <col min="1798" max="1798" width="7.08984375" style="79" customWidth="1"/>
    <col min="1799" max="1799" width="9.36328125" style="79" customWidth="1"/>
    <col min="1800" max="1800" width="10.54296875" style="79" customWidth="1"/>
    <col min="1801" max="1801" width="15.453125" style="79" customWidth="1"/>
    <col min="1802" max="1802" width="15.54296875" style="79" customWidth="1"/>
    <col min="1803" max="1803" width="14.54296875" style="79" customWidth="1"/>
    <col min="1804" max="1805" width="14" style="79" customWidth="1"/>
    <col min="1806" max="1806" width="14.54296875" style="79" customWidth="1"/>
    <col min="1807" max="1807" width="14.36328125" style="79" customWidth="1"/>
    <col min="1808" max="1808" width="16" style="79" customWidth="1"/>
    <col min="1809" max="2049" width="9" style="79"/>
    <col min="2050" max="2050" width="3.6328125" style="79" customWidth="1"/>
    <col min="2051" max="2051" width="13.36328125" style="79" customWidth="1"/>
    <col min="2052" max="2052" width="45.08984375" style="79" customWidth="1"/>
    <col min="2053" max="2053" width="3.90625" style="79" customWidth="1"/>
    <col min="2054" max="2054" width="7.08984375" style="79" customWidth="1"/>
    <col min="2055" max="2055" width="9.36328125" style="79" customWidth="1"/>
    <col min="2056" max="2056" width="10.54296875" style="79" customWidth="1"/>
    <col min="2057" max="2057" width="15.453125" style="79" customWidth="1"/>
    <col min="2058" max="2058" width="15.54296875" style="79" customWidth="1"/>
    <col min="2059" max="2059" width="14.54296875" style="79" customWidth="1"/>
    <col min="2060" max="2061" width="14" style="79" customWidth="1"/>
    <col min="2062" max="2062" width="14.54296875" style="79" customWidth="1"/>
    <col min="2063" max="2063" width="14.36328125" style="79" customWidth="1"/>
    <col min="2064" max="2064" width="16" style="79" customWidth="1"/>
    <col min="2065" max="2305" width="9" style="79"/>
    <col min="2306" max="2306" width="3.6328125" style="79" customWidth="1"/>
    <col min="2307" max="2307" width="13.36328125" style="79" customWidth="1"/>
    <col min="2308" max="2308" width="45.08984375" style="79" customWidth="1"/>
    <col min="2309" max="2309" width="3.90625" style="79" customWidth="1"/>
    <col min="2310" max="2310" width="7.08984375" style="79" customWidth="1"/>
    <col min="2311" max="2311" width="9.36328125" style="79" customWidth="1"/>
    <col min="2312" max="2312" width="10.54296875" style="79" customWidth="1"/>
    <col min="2313" max="2313" width="15.453125" style="79" customWidth="1"/>
    <col min="2314" max="2314" width="15.54296875" style="79" customWidth="1"/>
    <col min="2315" max="2315" width="14.54296875" style="79" customWidth="1"/>
    <col min="2316" max="2317" width="14" style="79" customWidth="1"/>
    <col min="2318" max="2318" width="14.54296875" style="79" customWidth="1"/>
    <col min="2319" max="2319" width="14.36328125" style="79" customWidth="1"/>
    <col min="2320" max="2320" width="16" style="79" customWidth="1"/>
    <col min="2321" max="2561" width="9" style="79"/>
    <col min="2562" max="2562" width="3.6328125" style="79" customWidth="1"/>
    <col min="2563" max="2563" width="13.36328125" style="79" customWidth="1"/>
    <col min="2564" max="2564" width="45.08984375" style="79" customWidth="1"/>
    <col min="2565" max="2565" width="3.90625" style="79" customWidth="1"/>
    <col min="2566" max="2566" width="7.08984375" style="79" customWidth="1"/>
    <col min="2567" max="2567" width="9.36328125" style="79" customWidth="1"/>
    <col min="2568" max="2568" width="10.54296875" style="79" customWidth="1"/>
    <col min="2569" max="2569" width="15.453125" style="79" customWidth="1"/>
    <col min="2570" max="2570" width="15.54296875" style="79" customWidth="1"/>
    <col min="2571" max="2571" width="14.54296875" style="79" customWidth="1"/>
    <col min="2572" max="2573" width="14" style="79" customWidth="1"/>
    <col min="2574" max="2574" width="14.54296875" style="79" customWidth="1"/>
    <col min="2575" max="2575" width="14.36328125" style="79" customWidth="1"/>
    <col min="2576" max="2576" width="16" style="79" customWidth="1"/>
    <col min="2577" max="2817" width="9" style="79"/>
    <col min="2818" max="2818" width="3.6328125" style="79" customWidth="1"/>
    <col min="2819" max="2819" width="13.36328125" style="79" customWidth="1"/>
    <col min="2820" max="2820" width="45.08984375" style="79" customWidth="1"/>
    <col min="2821" max="2821" width="3.90625" style="79" customWidth="1"/>
    <col min="2822" max="2822" width="7.08984375" style="79" customWidth="1"/>
    <col min="2823" max="2823" width="9.36328125" style="79" customWidth="1"/>
    <col min="2824" max="2824" width="10.54296875" style="79" customWidth="1"/>
    <col min="2825" max="2825" width="15.453125" style="79" customWidth="1"/>
    <col min="2826" max="2826" width="15.54296875" style="79" customWidth="1"/>
    <col min="2827" max="2827" width="14.54296875" style="79" customWidth="1"/>
    <col min="2828" max="2829" width="14" style="79" customWidth="1"/>
    <col min="2830" max="2830" width="14.54296875" style="79" customWidth="1"/>
    <col min="2831" max="2831" width="14.36328125" style="79" customWidth="1"/>
    <col min="2832" max="2832" width="16" style="79" customWidth="1"/>
    <col min="2833" max="3073" width="9" style="79"/>
    <col min="3074" max="3074" width="3.6328125" style="79" customWidth="1"/>
    <col min="3075" max="3075" width="13.36328125" style="79" customWidth="1"/>
    <col min="3076" max="3076" width="45.08984375" style="79" customWidth="1"/>
    <col min="3077" max="3077" width="3.90625" style="79" customWidth="1"/>
    <col min="3078" max="3078" width="7.08984375" style="79" customWidth="1"/>
    <col min="3079" max="3079" width="9.36328125" style="79" customWidth="1"/>
    <col min="3080" max="3080" width="10.54296875" style="79" customWidth="1"/>
    <col min="3081" max="3081" width="15.453125" style="79" customWidth="1"/>
    <col min="3082" max="3082" width="15.54296875" style="79" customWidth="1"/>
    <col min="3083" max="3083" width="14.54296875" style="79" customWidth="1"/>
    <col min="3084" max="3085" width="14" style="79" customWidth="1"/>
    <col min="3086" max="3086" width="14.54296875" style="79" customWidth="1"/>
    <col min="3087" max="3087" width="14.36328125" style="79" customWidth="1"/>
    <col min="3088" max="3088" width="16" style="79" customWidth="1"/>
    <col min="3089" max="3329" width="9" style="79"/>
    <col min="3330" max="3330" width="3.6328125" style="79" customWidth="1"/>
    <col min="3331" max="3331" width="13.36328125" style="79" customWidth="1"/>
    <col min="3332" max="3332" width="45.08984375" style="79" customWidth="1"/>
    <col min="3333" max="3333" width="3.90625" style="79" customWidth="1"/>
    <col min="3334" max="3334" width="7.08984375" style="79" customWidth="1"/>
    <col min="3335" max="3335" width="9.36328125" style="79" customWidth="1"/>
    <col min="3336" max="3336" width="10.54296875" style="79" customWidth="1"/>
    <col min="3337" max="3337" width="15.453125" style="79" customWidth="1"/>
    <col min="3338" max="3338" width="15.54296875" style="79" customWidth="1"/>
    <col min="3339" max="3339" width="14.54296875" style="79" customWidth="1"/>
    <col min="3340" max="3341" width="14" style="79" customWidth="1"/>
    <col min="3342" max="3342" width="14.54296875" style="79" customWidth="1"/>
    <col min="3343" max="3343" width="14.36328125" style="79" customWidth="1"/>
    <col min="3344" max="3344" width="16" style="79" customWidth="1"/>
    <col min="3345" max="3585" width="9" style="79"/>
    <col min="3586" max="3586" width="3.6328125" style="79" customWidth="1"/>
    <col min="3587" max="3587" width="13.36328125" style="79" customWidth="1"/>
    <col min="3588" max="3588" width="45.08984375" style="79" customWidth="1"/>
    <col min="3589" max="3589" width="3.90625" style="79" customWidth="1"/>
    <col min="3590" max="3590" width="7.08984375" style="79" customWidth="1"/>
    <col min="3591" max="3591" width="9.36328125" style="79" customWidth="1"/>
    <col min="3592" max="3592" width="10.54296875" style="79" customWidth="1"/>
    <col min="3593" max="3593" width="15.453125" style="79" customWidth="1"/>
    <col min="3594" max="3594" width="15.54296875" style="79" customWidth="1"/>
    <col min="3595" max="3595" width="14.54296875" style="79" customWidth="1"/>
    <col min="3596" max="3597" width="14" style="79" customWidth="1"/>
    <col min="3598" max="3598" width="14.54296875" style="79" customWidth="1"/>
    <col min="3599" max="3599" width="14.36328125" style="79" customWidth="1"/>
    <col min="3600" max="3600" width="16" style="79" customWidth="1"/>
    <col min="3601" max="3841" width="9" style="79"/>
    <col min="3842" max="3842" width="3.6328125" style="79" customWidth="1"/>
    <col min="3843" max="3843" width="13.36328125" style="79" customWidth="1"/>
    <col min="3844" max="3844" width="45.08984375" style="79" customWidth="1"/>
    <col min="3845" max="3845" width="3.90625" style="79" customWidth="1"/>
    <col min="3846" max="3846" width="7.08984375" style="79" customWidth="1"/>
    <col min="3847" max="3847" width="9.36328125" style="79" customWidth="1"/>
    <col min="3848" max="3848" width="10.54296875" style="79" customWidth="1"/>
    <col min="3849" max="3849" width="15.453125" style="79" customWidth="1"/>
    <col min="3850" max="3850" width="15.54296875" style="79" customWidth="1"/>
    <col min="3851" max="3851" width="14.54296875" style="79" customWidth="1"/>
    <col min="3852" max="3853" width="14" style="79" customWidth="1"/>
    <col min="3854" max="3854" width="14.54296875" style="79" customWidth="1"/>
    <col min="3855" max="3855" width="14.36328125" style="79" customWidth="1"/>
    <col min="3856" max="3856" width="16" style="79" customWidth="1"/>
    <col min="3857" max="4097" width="9" style="79"/>
    <col min="4098" max="4098" width="3.6328125" style="79" customWidth="1"/>
    <col min="4099" max="4099" width="13.36328125" style="79" customWidth="1"/>
    <col min="4100" max="4100" width="45.08984375" style="79" customWidth="1"/>
    <col min="4101" max="4101" width="3.90625" style="79" customWidth="1"/>
    <col min="4102" max="4102" width="7.08984375" style="79" customWidth="1"/>
    <col min="4103" max="4103" width="9.36328125" style="79" customWidth="1"/>
    <col min="4104" max="4104" width="10.54296875" style="79" customWidth="1"/>
    <col min="4105" max="4105" width="15.453125" style="79" customWidth="1"/>
    <col min="4106" max="4106" width="15.54296875" style="79" customWidth="1"/>
    <col min="4107" max="4107" width="14.54296875" style="79" customWidth="1"/>
    <col min="4108" max="4109" width="14" style="79" customWidth="1"/>
    <col min="4110" max="4110" width="14.54296875" style="79" customWidth="1"/>
    <col min="4111" max="4111" width="14.36328125" style="79" customWidth="1"/>
    <col min="4112" max="4112" width="16" style="79" customWidth="1"/>
    <col min="4113" max="4353" width="9" style="79"/>
    <col min="4354" max="4354" width="3.6328125" style="79" customWidth="1"/>
    <col min="4355" max="4355" width="13.36328125" style="79" customWidth="1"/>
    <col min="4356" max="4356" width="45.08984375" style="79" customWidth="1"/>
    <col min="4357" max="4357" width="3.90625" style="79" customWidth="1"/>
    <col min="4358" max="4358" width="7.08984375" style="79" customWidth="1"/>
    <col min="4359" max="4359" width="9.36328125" style="79" customWidth="1"/>
    <col min="4360" max="4360" width="10.54296875" style="79" customWidth="1"/>
    <col min="4361" max="4361" width="15.453125" style="79" customWidth="1"/>
    <col min="4362" max="4362" width="15.54296875" style="79" customWidth="1"/>
    <col min="4363" max="4363" width="14.54296875" style="79" customWidth="1"/>
    <col min="4364" max="4365" width="14" style="79" customWidth="1"/>
    <col min="4366" max="4366" width="14.54296875" style="79" customWidth="1"/>
    <col min="4367" max="4367" width="14.36328125" style="79" customWidth="1"/>
    <col min="4368" max="4368" width="16" style="79" customWidth="1"/>
    <col min="4369" max="4609" width="9" style="79"/>
    <col min="4610" max="4610" width="3.6328125" style="79" customWidth="1"/>
    <col min="4611" max="4611" width="13.36328125" style="79" customWidth="1"/>
    <col min="4612" max="4612" width="45.08984375" style="79" customWidth="1"/>
    <col min="4613" max="4613" width="3.90625" style="79" customWidth="1"/>
    <col min="4614" max="4614" width="7.08984375" style="79" customWidth="1"/>
    <col min="4615" max="4615" width="9.36328125" style="79" customWidth="1"/>
    <col min="4616" max="4616" width="10.54296875" style="79" customWidth="1"/>
    <col min="4617" max="4617" width="15.453125" style="79" customWidth="1"/>
    <col min="4618" max="4618" width="15.54296875" style="79" customWidth="1"/>
    <col min="4619" max="4619" width="14.54296875" style="79" customWidth="1"/>
    <col min="4620" max="4621" width="14" style="79" customWidth="1"/>
    <col min="4622" max="4622" width="14.54296875" style="79" customWidth="1"/>
    <col min="4623" max="4623" width="14.36328125" style="79" customWidth="1"/>
    <col min="4624" max="4624" width="16" style="79" customWidth="1"/>
    <col min="4625" max="4865" width="9" style="79"/>
    <col min="4866" max="4866" width="3.6328125" style="79" customWidth="1"/>
    <col min="4867" max="4867" width="13.36328125" style="79" customWidth="1"/>
    <col min="4868" max="4868" width="45.08984375" style="79" customWidth="1"/>
    <col min="4869" max="4869" width="3.90625" style="79" customWidth="1"/>
    <col min="4870" max="4870" width="7.08984375" style="79" customWidth="1"/>
    <col min="4871" max="4871" width="9.36328125" style="79" customWidth="1"/>
    <col min="4872" max="4872" width="10.54296875" style="79" customWidth="1"/>
    <col min="4873" max="4873" width="15.453125" style="79" customWidth="1"/>
    <col min="4874" max="4874" width="15.54296875" style="79" customWidth="1"/>
    <col min="4875" max="4875" width="14.54296875" style="79" customWidth="1"/>
    <col min="4876" max="4877" width="14" style="79" customWidth="1"/>
    <col min="4878" max="4878" width="14.54296875" style="79" customWidth="1"/>
    <col min="4879" max="4879" width="14.36328125" style="79" customWidth="1"/>
    <col min="4880" max="4880" width="16" style="79" customWidth="1"/>
    <col min="4881" max="5121" width="9" style="79"/>
    <col min="5122" max="5122" width="3.6328125" style="79" customWidth="1"/>
    <col min="5123" max="5123" width="13.36328125" style="79" customWidth="1"/>
    <col min="5124" max="5124" width="45.08984375" style="79" customWidth="1"/>
    <col min="5125" max="5125" width="3.90625" style="79" customWidth="1"/>
    <col min="5126" max="5126" width="7.08984375" style="79" customWidth="1"/>
    <col min="5127" max="5127" width="9.36328125" style="79" customWidth="1"/>
    <col min="5128" max="5128" width="10.54296875" style="79" customWidth="1"/>
    <col min="5129" max="5129" width="15.453125" style="79" customWidth="1"/>
    <col min="5130" max="5130" width="15.54296875" style="79" customWidth="1"/>
    <col min="5131" max="5131" width="14.54296875" style="79" customWidth="1"/>
    <col min="5132" max="5133" width="14" style="79" customWidth="1"/>
    <col min="5134" max="5134" width="14.54296875" style="79" customWidth="1"/>
    <col min="5135" max="5135" width="14.36328125" style="79" customWidth="1"/>
    <col min="5136" max="5136" width="16" style="79" customWidth="1"/>
    <col min="5137" max="5377" width="9" style="79"/>
    <col min="5378" max="5378" width="3.6328125" style="79" customWidth="1"/>
    <col min="5379" max="5379" width="13.36328125" style="79" customWidth="1"/>
    <col min="5380" max="5380" width="45.08984375" style="79" customWidth="1"/>
    <col min="5381" max="5381" width="3.90625" style="79" customWidth="1"/>
    <col min="5382" max="5382" width="7.08984375" style="79" customWidth="1"/>
    <col min="5383" max="5383" width="9.36328125" style="79" customWidth="1"/>
    <col min="5384" max="5384" width="10.54296875" style="79" customWidth="1"/>
    <col min="5385" max="5385" width="15.453125" style="79" customWidth="1"/>
    <col min="5386" max="5386" width="15.54296875" style="79" customWidth="1"/>
    <col min="5387" max="5387" width="14.54296875" style="79" customWidth="1"/>
    <col min="5388" max="5389" width="14" style="79" customWidth="1"/>
    <col min="5390" max="5390" width="14.54296875" style="79" customWidth="1"/>
    <col min="5391" max="5391" width="14.36328125" style="79" customWidth="1"/>
    <col min="5392" max="5392" width="16" style="79" customWidth="1"/>
    <col min="5393" max="5633" width="9" style="79"/>
    <col min="5634" max="5634" width="3.6328125" style="79" customWidth="1"/>
    <col min="5635" max="5635" width="13.36328125" style="79" customWidth="1"/>
    <col min="5636" max="5636" width="45.08984375" style="79" customWidth="1"/>
    <col min="5637" max="5637" width="3.90625" style="79" customWidth="1"/>
    <col min="5638" max="5638" width="7.08984375" style="79" customWidth="1"/>
    <col min="5639" max="5639" width="9.36328125" style="79" customWidth="1"/>
    <col min="5640" max="5640" width="10.54296875" style="79" customWidth="1"/>
    <col min="5641" max="5641" width="15.453125" style="79" customWidth="1"/>
    <col min="5642" max="5642" width="15.54296875" style="79" customWidth="1"/>
    <col min="5643" max="5643" width="14.54296875" style="79" customWidth="1"/>
    <col min="5644" max="5645" width="14" style="79" customWidth="1"/>
    <col min="5646" max="5646" width="14.54296875" style="79" customWidth="1"/>
    <col min="5647" max="5647" width="14.36328125" style="79" customWidth="1"/>
    <col min="5648" max="5648" width="16" style="79" customWidth="1"/>
    <col min="5649" max="5889" width="9" style="79"/>
    <col min="5890" max="5890" width="3.6328125" style="79" customWidth="1"/>
    <col min="5891" max="5891" width="13.36328125" style="79" customWidth="1"/>
    <col min="5892" max="5892" width="45.08984375" style="79" customWidth="1"/>
    <col min="5893" max="5893" width="3.90625" style="79" customWidth="1"/>
    <col min="5894" max="5894" width="7.08984375" style="79" customWidth="1"/>
    <col min="5895" max="5895" width="9.36328125" style="79" customWidth="1"/>
    <col min="5896" max="5896" width="10.54296875" style="79" customWidth="1"/>
    <col min="5897" max="5897" width="15.453125" style="79" customWidth="1"/>
    <col min="5898" max="5898" width="15.54296875" style="79" customWidth="1"/>
    <col min="5899" max="5899" width="14.54296875" style="79" customWidth="1"/>
    <col min="5900" max="5901" width="14" style="79" customWidth="1"/>
    <col min="5902" max="5902" width="14.54296875" style="79" customWidth="1"/>
    <col min="5903" max="5903" width="14.36328125" style="79" customWidth="1"/>
    <col min="5904" max="5904" width="16" style="79" customWidth="1"/>
    <col min="5905" max="6145" width="9" style="79"/>
    <col min="6146" max="6146" width="3.6328125" style="79" customWidth="1"/>
    <col min="6147" max="6147" width="13.36328125" style="79" customWidth="1"/>
    <col min="6148" max="6148" width="45.08984375" style="79" customWidth="1"/>
    <col min="6149" max="6149" width="3.90625" style="79" customWidth="1"/>
    <col min="6150" max="6150" width="7.08984375" style="79" customWidth="1"/>
    <col min="6151" max="6151" width="9.36328125" style="79" customWidth="1"/>
    <col min="6152" max="6152" width="10.54296875" style="79" customWidth="1"/>
    <col min="6153" max="6153" width="15.453125" style="79" customWidth="1"/>
    <col min="6154" max="6154" width="15.54296875" style="79" customWidth="1"/>
    <col min="6155" max="6155" width="14.54296875" style="79" customWidth="1"/>
    <col min="6156" max="6157" width="14" style="79" customWidth="1"/>
    <col min="6158" max="6158" width="14.54296875" style="79" customWidth="1"/>
    <col min="6159" max="6159" width="14.36328125" style="79" customWidth="1"/>
    <col min="6160" max="6160" width="16" style="79" customWidth="1"/>
    <col min="6161" max="6401" width="9" style="79"/>
    <col min="6402" max="6402" width="3.6328125" style="79" customWidth="1"/>
    <col min="6403" max="6403" width="13.36328125" style="79" customWidth="1"/>
    <col min="6404" max="6404" width="45.08984375" style="79" customWidth="1"/>
    <col min="6405" max="6405" width="3.90625" style="79" customWidth="1"/>
    <col min="6406" max="6406" width="7.08984375" style="79" customWidth="1"/>
    <col min="6407" max="6407" width="9.36328125" style="79" customWidth="1"/>
    <col min="6408" max="6408" width="10.54296875" style="79" customWidth="1"/>
    <col min="6409" max="6409" width="15.453125" style="79" customWidth="1"/>
    <col min="6410" max="6410" width="15.54296875" style="79" customWidth="1"/>
    <col min="6411" max="6411" width="14.54296875" style="79" customWidth="1"/>
    <col min="6412" max="6413" width="14" style="79" customWidth="1"/>
    <col min="6414" max="6414" width="14.54296875" style="79" customWidth="1"/>
    <col min="6415" max="6415" width="14.36328125" style="79" customWidth="1"/>
    <col min="6416" max="6416" width="16" style="79" customWidth="1"/>
    <col min="6417" max="6657" width="9" style="79"/>
    <col min="6658" max="6658" width="3.6328125" style="79" customWidth="1"/>
    <col min="6659" max="6659" width="13.36328125" style="79" customWidth="1"/>
    <col min="6660" max="6660" width="45.08984375" style="79" customWidth="1"/>
    <col min="6661" max="6661" width="3.90625" style="79" customWidth="1"/>
    <col min="6662" max="6662" width="7.08984375" style="79" customWidth="1"/>
    <col min="6663" max="6663" width="9.36328125" style="79" customWidth="1"/>
    <col min="6664" max="6664" width="10.54296875" style="79" customWidth="1"/>
    <col min="6665" max="6665" width="15.453125" style="79" customWidth="1"/>
    <col min="6666" max="6666" width="15.54296875" style="79" customWidth="1"/>
    <col min="6667" max="6667" width="14.54296875" style="79" customWidth="1"/>
    <col min="6668" max="6669" width="14" style="79" customWidth="1"/>
    <col min="6670" max="6670" width="14.54296875" style="79" customWidth="1"/>
    <col min="6671" max="6671" width="14.36328125" style="79" customWidth="1"/>
    <col min="6672" max="6672" width="16" style="79" customWidth="1"/>
    <col min="6673" max="6913" width="9" style="79"/>
    <col min="6914" max="6914" width="3.6328125" style="79" customWidth="1"/>
    <col min="6915" max="6915" width="13.36328125" style="79" customWidth="1"/>
    <col min="6916" max="6916" width="45.08984375" style="79" customWidth="1"/>
    <col min="6917" max="6917" width="3.90625" style="79" customWidth="1"/>
    <col min="6918" max="6918" width="7.08984375" style="79" customWidth="1"/>
    <col min="6919" max="6919" width="9.36328125" style="79" customWidth="1"/>
    <col min="6920" max="6920" width="10.54296875" style="79" customWidth="1"/>
    <col min="6921" max="6921" width="15.453125" style="79" customWidth="1"/>
    <col min="6922" max="6922" width="15.54296875" style="79" customWidth="1"/>
    <col min="6923" max="6923" width="14.54296875" style="79" customWidth="1"/>
    <col min="6924" max="6925" width="14" style="79" customWidth="1"/>
    <col min="6926" max="6926" width="14.54296875" style="79" customWidth="1"/>
    <col min="6927" max="6927" width="14.36328125" style="79" customWidth="1"/>
    <col min="6928" max="6928" width="16" style="79" customWidth="1"/>
    <col min="6929" max="7169" width="9" style="79"/>
    <col min="7170" max="7170" width="3.6328125" style="79" customWidth="1"/>
    <col min="7171" max="7171" width="13.36328125" style="79" customWidth="1"/>
    <col min="7172" max="7172" width="45.08984375" style="79" customWidth="1"/>
    <col min="7173" max="7173" width="3.90625" style="79" customWidth="1"/>
    <col min="7174" max="7174" width="7.08984375" style="79" customWidth="1"/>
    <col min="7175" max="7175" width="9.36328125" style="79" customWidth="1"/>
    <col min="7176" max="7176" width="10.54296875" style="79" customWidth="1"/>
    <col min="7177" max="7177" width="15.453125" style="79" customWidth="1"/>
    <col min="7178" max="7178" width="15.54296875" style="79" customWidth="1"/>
    <col min="7179" max="7179" width="14.54296875" style="79" customWidth="1"/>
    <col min="7180" max="7181" width="14" style="79" customWidth="1"/>
    <col min="7182" max="7182" width="14.54296875" style="79" customWidth="1"/>
    <col min="7183" max="7183" width="14.36328125" style="79" customWidth="1"/>
    <col min="7184" max="7184" width="16" style="79" customWidth="1"/>
    <col min="7185" max="7425" width="9" style="79"/>
    <col min="7426" max="7426" width="3.6328125" style="79" customWidth="1"/>
    <col min="7427" max="7427" width="13.36328125" style="79" customWidth="1"/>
    <col min="7428" max="7428" width="45.08984375" style="79" customWidth="1"/>
    <col min="7429" max="7429" width="3.90625" style="79" customWidth="1"/>
    <col min="7430" max="7430" width="7.08984375" style="79" customWidth="1"/>
    <col min="7431" max="7431" width="9.36328125" style="79" customWidth="1"/>
    <col min="7432" max="7432" width="10.54296875" style="79" customWidth="1"/>
    <col min="7433" max="7433" width="15.453125" style="79" customWidth="1"/>
    <col min="7434" max="7434" width="15.54296875" style="79" customWidth="1"/>
    <col min="7435" max="7435" width="14.54296875" style="79" customWidth="1"/>
    <col min="7436" max="7437" width="14" style="79" customWidth="1"/>
    <col min="7438" max="7438" width="14.54296875" style="79" customWidth="1"/>
    <col min="7439" max="7439" width="14.36328125" style="79" customWidth="1"/>
    <col min="7440" max="7440" width="16" style="79" customWidth="1"/>
    <col min="7441" max="7681" width="9" style="79"/>
    <col min="7682" max="7682" width="3.6328125" style="79" customWidth="1"/>
    <col min="7683" max="7683" width="13.36328125" style="79" customWidth="1"/>
    <col min="7684" max="7684" width="45.08984375" style="79" customWidth="1"/>
    <col min="7685" max="7685" width="3.90625" style="79" customWidth="1"/>
    <col min="7686" max="7686" width="7.08984375" style="79" customWidth="1"/>
    <col min="7687" max="7687" width="9.36328125" style="79" customWidth="1"/>
    <col min="7688" max="7688" width="10.54296875" style="79" customWidth="1"/>
    <col min="7689" max="7689" width="15.453125" style="79" customWidth="1"/>
    <col min="7690" max="7690" width="15.54296875" style="79" customWidth="1"/>
    <col min="7691" max="7691" width="14.54296875" style="79" customWidth="1"/>
    <col min="7692" max="7693" width="14" style="79" customWidth="1"/>
    <col min="7694" max="7694" width="14.54296875" style="79" customWidth="1"/>
    <col min="7695" max="7695" width="14.36328125" style="79" customWidth="1"/>
    <col min="7696" max="7696" width="16" style="79" customWidth="1"/>
    <col min="7697" max="7937" width="9" style="79"/>
    <col min="7938" max="7938" width="3.6328125" style="79" customWidth="1"/>
    <col min="7939" max="7939" width="13.36328125" style="79" customWidth="1"/>
    <col min="7940" max="7940" width="45.08984375" style="79" customWidth="1"/>
    <col min="7941" max="7941" width="3.90625" style="79" customWidth="1"/>
    <col min="7942" max="7942" width="7.08984375" style="79" customWidth="1"/>
    <col min="7943" max="7943" width="9.36328125" style="79" customWidth="1"/>
    <col min="7944" max="7944" width="10.54296875" style="79" customWidth="1"/>
    <col min="7945" max="7945" width="15.453125" style="79" customWidth="1"/>
    <col min="7946" max="7946" width="15.54296875" style="79" customWidth="1"/>
    <col min="7947" max="7947" width="14.54296875" style="79" customWidth="1"/>
    <col min="7948" max="7949" width="14" style="79" customWidth="1"/>
    <col min="7950" max="7950" width="14.54296875" style="79" customWidth="1"/>
    <col min="7951" max="7951" width="14.36328125" style="79" customWidth="1"/>
    <col min="7952" max="7952" width="16" style="79" customWidth="1"/>
    <col min="7953" max="8193" width="9" style="79"/>
    <col min="8194" max="8194" width="3.6328125" style="79" customWidth="1"/>
    <col min="8195" max="8195" width="13.36328125" style="79" customWidth="1"/>
    <col min="8196" max="8196" width="45.08984375" style="79" customWidth="1"/>
    <col min="8197" max="8197" width="3.90625" style="79" customWidth="1"/>
    <col min="8198" max="8198" width="7.08984375" style="79" customWidth="1"/>
    <col min="8199" max="8199" width="9.36328125" style="79" customWidth="1"/>
    <col min="8200" max="8200" width="10.54296875" style="79" customWidth="1"/>
    <col min="8201" max="8201" width="15.453125" style="79" customWidth="1"/>
    <col min="8202" max="8202" width="15.54296875" style="79" customWidth="1"/>
    <col min="8203" max="8203" width="14.54296875" style="79" customWidth="1"/>
    <col min="8204" max="8205" width="14" style="79" customWidth="1"/>
    <col min="8206" max="8206" width="14.54296875" style="79" customWidth="1"/>
    <col min="8207" max="8207" width="14.36328125" style="79" customWidth="1"/>
    <col min="8208" max="8208" width="16" style="79" customWidth="1"/>
    <col min="8209" max="8449" width="9" style="79"/>
    <col min="8450" max="8450" width="3.6328125" style="79" customWidth="1"/>
    <col min="8451" max="8451" width="13.36328125" style="79" customWidth="1"/>
    <col min="8452" max="8452" width="45.08984375" style="79" customWidth="1"/>
    <col min="8453" max="8453" width="3.90625" style="79" customWidth="1"/>
    <col min="8454" max="8454" width="7.08984375" style="79" customWidth="1"/>
    <col min="8455" max="8455" width="9.36328125" style="79" customWidth="1"/>
    <col min="8456" max="8456" width="10.54296875" style="79" customWidth="1"/>
    <col min="8457" max="8457" width="15.453125" style="79" customWidth="1"/>
    <col min="8458" max="8458" width="15.54296875" style="79" customWidth="1"/>
    <col min="8459" max="8459" width="14.54296875" style="79" customWidth="1"/>
    <col min="8460" max="8461" width="14" style="79" customWidth="1"/>
    <col min="8462" max="8462" width="14.54296875" style="79" customWidth="1"/>
    <col min="8463" max="8463" width="14.36328125" style="79" customWidth="1"/>
    <col min="8464" max="8464" width="16" style="79" customWidth="1"/>
    <col min="8465" max="8705" width="9" style="79"/>
    <col min="8706" max="8706" width="3.6328125" style="79" customWidth="1"/>
    <col min="8707" max="8707" width="13.36328125" style="79" customWidth="1"/>
    <col min="8708" max="8708" width="45.08984375" style="79" customWidth="1"/>
    <col min="8709" max="8709" width="3.90625" style="79" customWidth="1"/>
    <col min="8710" max="8710" width="7.08984375" style="79" customWidth="1"/>
    <col min="8711" max="8711" width="9.36328125" style="79" customWidth="1"/>
    <col min="8712" max="8712" width="10.54296875" style="79" customWidth="1"/>
    <col min="8713" max="8713" width="15.453125" style="79" customWidth="1"/>
    <col min="8714" max="8714" width="15.54296875" style="79" customWidth="1"/>
    <col min="8715" max="8715" width="14.54296875" style="79" customWidth="1"/>
    <col min="8716" max="8717" width="14" style="79" customWidth="1"/>
    <col min="8718" max="8718" width="14.54296875" style="79" customWidth="1"/>
    <col min="8719" max="8719" width="14.36328125" style="79" customWidth="1"/>
    <col min="8720" max="8720" width="16" style="79" customWidth="1"/>
    <col min="8721" max="8961" width="9" style="79"/>
    <col min="8962" max="8962" width="3.6328125" style="79" customWidth="1"/>
    <col min="8963" max="8963" width="13.36328125" style="79" customWidth="1"/>
    <col min="8964" max="8964" width="45.08984375" style="79" customWidth="1"/>
    <col min="8965" max="8965" width="3.90625" style="79" customWidth="1"/>
    <col min="8966" max="8966" width="7.08984375" style="79" customWidth="1"/>
    <col min="8967" max="8967" width="9.36328125" style="79" customWidth="1"/>
    <col min="8968" max="8968" width="10.54296875" style="79" customWidth="1"/>
    <col min="8969" max="8969" width="15.453125" style="79" customWidth="1"/>
    <col min="8970" max="8970" width="15.54296875" style="79" customWidth="1"/>
    <col min="8971" max="8971" width="14.54296875" style="79" customWidth="1"/>
    <col min="8972" max="8973" width="14" style="79" customWidth="1"/>
    <col min="8974" max="8974" width="14.54296875" style="79" customWidth="1"/>
    <col min="8975" max="8975" width="14.36328125" style="79" customWidth="1"/>
    <col min="8976" max="8976" width="16" style="79" customWidth="1"/>
    <col min="8977" max="9217" width="9" style="79"/>
    <col min="9218" max="9218" width="3.6328125" style="79" customWidth="1"/>
    <col min="9219" max="9219" width="13.36328125" style="79" customWidth="1"/>
    <col min="9220" max="9220" width="45.08984375" style="79" customWidth="1"/>
    <col min="9221" max="9221" width="3.90625" style="79" customWidth="1"/>
    <col min="9222" max="9222" width="7.08984375" style="79" customWidth="1"/>
    <col min="9223" max="9223" width="9.36328125" style="79" customWidth="1"/>
    <col min="9224" max="9224" width="10.54296875" style="79" customWidth="1"/>
    <col min="9225" max="9225" width="15.453125" style="79" customWidth="1"/>
    <col min="9226" max="9226" width="15.54296875" style="79" customWidth="1"/>
    <col min="9227" max="9227" width="14.54296875" style="79" customWidth="1"/>
    <col min="9228" max="9229" width="14" style="79" customWidth="1"/>
    <col min="9230" max="9230" width="14.54296875" style="79" customWidth="1"/>
    <col min="9231" max="9231" width="14.36328125" style="79" customWidth="1"/>
    <col min="9232" max="9232" width="16" style="79" customWidth="1"/>
    <col min="9233" max="9473" width="9" style="79"/>
    <col min="9474" max="9474" width="3.6328125" style="79" customWidth="1"/>
    <col min="9475" max="9475" width="13.36328125" style="79" customWidth="1"/>
    <col min="9476" max="9476" width="45.08984375" style="79" customWidth="1"/>
    <col min="9477" max="9477" width="3.90625" style="79" customWidth="1"/>
    <col min="9478" max="9478" width="7.08984375" style="79" customWidth="1"/>
    <col min="9479" max="9479" width="9.36328125" style="79" customWidth="1"/>
    <col min="9480" max="9480" width="10.54296875" style="79" customWidth="1"/>
    <col min="9481" max="9481" width="15.453125" style="79" customWidth="1"/>
    <col min="9482" max="9482" width="15.54296875" style="79" customWidth="1"/>
    <col min="9483" max="9483" width="14.54296875" style="79" customWidth="1"/>
    <col min="9484" max="9485" width="14" style="79" customWidth="1"/>
    <col min="9486" max="9486" width="14.54296875" style="79" customWidth="1"/>
    <col min="9487" max="9487" width="14.36328125" style="79" customWidth="1"/>
    <col min="9488" max="9488" width="16" style="79" customWidth="1"/>
    <col min="9489" max="9729" width="9" style="79"/>
    <col min="9730" max="9730" width="3.6328125" style="79" customWidth="1"/>
    <col min="9731" max="9731" width="13.36328125" style="79" customWidth="1"/>
    <col min="9732" max="9732" width="45.08984375" style="79" customWidth="1"/>
    <col min="9733" max="9733" width="3.90625" style="79" customWidth="1"/>
    <col min="9734" max="9734" width="7.08984375" style="79" customWidth="1"/>
    <col min="9735" max="9735" width="9.36328125" style="79" customWidth="1"/>
    <col min="9736" max="9736" width="10.54296875" style="79" customWidth="1"/>
    <col min="9737" max="9737" width="15.453125" style="79" customWidth="1"/>
    <col min="9738" max="9738" width="15.54296875" style="79" customWidth="1"/>
    <col min="9739" max="9739" width="14.54296875" style="79" customWidth="1"/>
    <col min="9740" max="9741" width="14" style="79" customWidth="1"/>
    <col min="9742" max="9742" width="14.54296875" style="79" customWidth="1"/>
    <col min="9743" max="9743" width="14.36328125" style="79" customWidth="1"/>
    <col min="9744" max="9744" width="16" style="79" customWidth="1"/>
    <col min="9745" max="9985" width="9" style="79"/>
    <col min="9986" max="9986" width="3.6328125" style="79" customWidth="1"/>
    <col min="9987" max="9987" width="13.36328125" style="79" customWidth="1"/>
    <col min="9988" max="9988" width="45.08984375" style="79" customWidth="1"/>
    <col min="9989" max="9989" width="3.90625" style="79" customWidth="1"/>
    <col min="9990" max="9990" width="7.08984375" style="79" customWidth="1"/>
    <col min="9991" max="9991" width="9.36328125" style="79" customWidth="1"/>
    <col min="9992" max="9992" width="10.54296875" style="79" customWidth="1"/>
    <col min="9993" max="9993" width="15.453125" style="79" customWidth="1"/>
    <col min="9994" max="9994" width="15.54296875" style="79" customWidth="1"/>
    <col min="9995" max="9995" width="14.54296875" style="79" customWidth="1"/>
    <col min="9996" max="9997" width="14" style="79" customWidth="1"/>
    <col min="9998" max="9998" width="14.54296875" style="79" customWidth="1"/>
    <col min="9999" max="9999" width="14.36328125" style="79" customWidth="1"/>
    <col min="10000" max="10000" width="16" style="79" customWidth="1"/>
    <col min="10001" max="10241" width="9" style="79"/>
    <col min="10242" max="10242" width="3.6328125" style="79" customWidth="1"/>
    <col min="10243" max="10243" width="13.36328125" style="79" customWidth="1"/>
    <col min="10244" max="10244" width="45.08984375" style="79" customWidth="1"/>
    <col min="10245" max="10245" width="3.90625" style="79" customWidth="1"/>
    <col min="10246" max="10246" width="7.08984375" style="79" customWidth="1"/>
    <col min="10247" max="10247" width="9.36328125" style="79" customWidth="1"/>
    <col min="10248" max="10248" width="10.54296875" style="79" customWidth="1"/>
    <col min="10249" max="10249" width="15.453125" style="79" customWidth="1"/>
    <col min="10250" max="10250" width="15.54296875" style="79" customWidth="1"/>
    <col min="10251" max="10251" width="14.54296875" style="79" customWidth="1"/>
    <col min="10252" max="10253" width="14" style="79" customWidth="1"/>
    <col min="10254" max="10254" width="14.54296875" style="79" customWidth="1"/>
    <col min="10255" max="10255" width="14.36328125" style="79" customWidth="1"/>
    <col min="10256" max="10256" width="16" style="79" customWidth="1"/>
    <col min="10257" max="10497" width="9" style="79"/>
    <col min="10498" max="10498" width="3.6328125" style="79" customWidth="1"/>
    <col min="10499" max="10499" width="13.36328125" style="79" customWidth="1"/>
    <col min="10500" max="10500" width="45.08984375" style="79" customWidth="1"/>
    <col min="10501" max="10501" width="3.90625" style="79" customWidth="1"/>
    <col min="10502" max="10502" width="7.08984375" style="79" customWidth="1"/>
    <col min="10503" max="10503" width="9.36328125" style="79" customWidth="1"/>
    <col min="10504" max="10504" width="10.54296875" style="79" customWidth="1"/>
    <col min="10505" max="10505" width="15.453125" style="79" customWidth="1"/>
    <col min="10506" max="10506" width="15.54296875" style="79" customWidth="1"/>
    <col min="10507" max="10507" width="14.54296875" style="79" customWidth="1"/>
    <col min="10508" max="10509" width="14" style="79" customWidth="1"/>
    <col min="10510" max="10510" width="14.54296875" style="79" customWidth="1"/>
    <col min="10511" max="10511" width="14.36328125" style="79" customWidth="1"/>
    <col min="10512" max="10512" width="16" style="79" customWidth="1"/>
    <col min="10513" max="10753" width="9" style="79"/>
    <col min="10754" max="10754" width="3.6328125" style="79" customWidth="1"/>
    <col min="10755" max="10755" width="13.36328125" style="79" customWidth="1"/>
    <col min="10756" max="10756" width="45.08984375" style="79" customWidth="1"/>
    <col min="10757" max="10757" width="3.90625" style="79" customWidth="1"/>
    <col min="10758" max="10758" width="7.08984375" style="79" customWidth="1"/>
    <col min="10759" max="10759" width="9.36328125" style="79" customWidth="1"/>
    <col min="10760" max="10760" width="10.54296875" style="79" customWidth="1"/>
    <col min="10761" max="10761" width="15.453125" style="79" customWidth="1"/>
    <col min="10762" max="10762" width="15.54296875" style="79" customWidth="1"/>
    <col min="10763" max="10763" width="14.54296875" style="79" customWidth="1"/>
    <col min="10764" max="10765" width="14" style="79" customWidth="1"/>
    <col min="10766" max="10766" width="14.54296875" style="79" customWidth="1"/>
    <col min="10767" max="10767" width="14.36328125" style="79" customWidth="1"/>
    <col min="10768" max="10768" width="16" style="79" customWidth="1"/>
    <col min="10769" max="11009" width="9" style="79"/>
    <col min="11010" max="11010" width="3.6328125" style="79" customWidth="1"/>
    <col min="11011" max="11011" width="13.36328125" style="79" customWidth="1"/>
    <col min="11012" max="11012" width="45.08984375" style="79" customWidth="1"/>
    <col min="11013" max="11013" width="3.90625" style="79" customWidth="1"/>
    <col min="11014" max="11014" width="7.08984375" style="79" customWidth="1"/>
    <col min="11015" max="11015" width="9.36328125" style="79" customWidth="1"/>
    <col min="11016" max="11016" width="10.54296875" style="79" customWidth="1"/>
    <col min="11017" max="11017" width="15.453125" style="79" customWidth="1"/>
    <col min="11018" max="11018" width="15.54296875" style="79" customWidth="1"/>
    <col min="11019" max="11019" width="14.54296875" style="79" customWidth="1"/>
    <col min="11020" max="11021" width="14" style="79" customWidth="1"/>
    <col min="11022" max="11022" width="14.54296875" style="79" customWidth="1"/>
    <col min="11023" max="11023" width="14.36328125" style="79" customWidth="1"/>
    <col min="11024" max="11024" width="16" style="79" customWidth="1"/>
    <col min="11025" max="11265" width="9" style="79"/>
    <col min="11266" max="11266" width="3.6328125" style="79" customWidth="1"/>
    <col min="11267" max="11267" width="13.36328125" style="79" customWidth="1"/>
    <col min="11268" max="11268" width="45.08984375" style="79" customWidth="1"/>
    <col min="11269" max="11269" width="3.90625" style="79" customWidth="1"/>
    <col min="11270" max="11270" width="7.08984375" style="79" customWidth="1"/>
    <col min="11271" max="11271" width="9.36328125" style="79" customWidth="1"/>
    <col min="11272" max="11272" width="10.54296875" style="79" customWidth="1"/>
    <col min="11273" max="11273" width="15.453125" style="79" customWidth="1"/>
    <col min="11274" max="11274" width="15.54296875" style="79" customWidth="1"/>
    <col min="11275" max="11275" width="14.54296875" style="79" customWidth="1"/>
    <col min="11276" max="11277" width="14" style="79" customWidth="1"/>
    <col min="11278" max="11278" width="14.54296875" style="79" customWidth="1"/>
    <col min="11279" max="11279" width="14.36328125" style="79" customWidth="1"/>
    <col min="11280" max="11280" width="16" style="79" customWidth="1"/>
    <col min="11281" max="11521" width="9" style="79"/>
    <col min="11522" max="11522" width="3.6328125" style="79" customWidth="1"/>
    <col min="11523" max="11523" width="13.36328125" style="79" customWidth="1"/>
    <col min="11524" max="11524" width="45.08984375" style="79" customWidth="1"/>
    <col min="11525" max="11525" width="3.90625" style="79" customWidth="1"/>
    <col min="11526" max="11526" width="7.08984375" style="79" customWidth="1"/>
    <col min="11527" max="11527" width="9.36328125" style="79" customWidth="1"/>
    <col min="11528" max="11528" width="10.54296875" style="79" customWidth="1"/>
    <col min="11529" max="11529" width="15.453125" style="79" customWidth="1"/>
    <col min="11530" max="11530" width="15.54296875" style="79" customWidth="1"/>
    <col min="11531" max="11531" width="14.54296875" style="79" customWidth="1"/>
    <col min="11532" max="11533" width="14" style="79" customWidth="1"/>
    <col min="11534" max="11534" width="14.54296875" style="79" customWidth="1"/>
    <col min="11535" max="11535" width="14.36328125" style="79" customWidth="1"/>
    <col min="11536" max="11536" width="16" style="79" customWidth="1"/>
    <col min="11537" max="11777" width="9" style="79"/>
    <col min="11778" max="11778" width="3.6328125" style="79" customWidth="1"/>
    <col min="11779" max="11779" width="13.36328125" style="79" customWidth="1"/>
    <col min="11780" max="11780" width="45.08984375" style="79" customWidth="1"/>
    <col min="11781" max="11781" width="3.90625" style="79" customWidth="1"/>
    <col min="11782" max="11782" width="7.08984375" style="79" customWidth="1"/>
    <col min="11783" max="11783" width="9.36328125" style="79" customWidth="1"/>
    <col min="11784" max="11784" width="10.54296875" style="79" customWidth="1"/>
    <col min="11785" max="11785" width="15.453125" style="79" customWidth="1"/>
    <col min="11786" max="11786" width="15.54296875" style="79" customWidth="1"/>
    <col min="11787" max="11787" width="14.54296875" style="79" customWidth="1"/>
    <col min="11788" max="11789" width="14" style="79" customWidth="1"/>
    <col min="11790" max="11790" width="14.54296875" style="79" customWidth="1"/>
    <col min="11791" max="11791" width="14.36328125" style="79" customWidth="1"/>
    <col min="11792" max="11792" width="16" style="79" customWidth="1"/>
    <col min="11793" max="12033" width="9" style="79"/>
    <col min="12034" max="12034" width="3.6328125" style="79" customWidth="1"/>
    <col min="12035" max="12035" width="13.36328125" style="79" customWidth="1"/>
    <col min="12036" max="12036" width="45.08984375" style="79" customWidth="1"/>
    <col min="12037" max="12037" width="3.90625" style="79" customWidth="1"/>
    <col min="12038" max="12038" width="7.08984375" style="79" customWidth="1"/>
    <col min="12039" max="12039" width="9.36328125" style="79" customWidth="1"/>
    <col min="12040" max="12040" width="10.54296875" style="79" customWidth="1"/>
    <col min="12041" max="12041" width="15.453125" style="79" customWidth="1"/>
    <col min="12042" max="12042" width="15.54296875" style="79" customWidth="1"/>
    <col min="12043" max="12043" width="14.54296875" style="79" customWidth="1"/>
    <col min="12044" max="12045" width="14" style="79" customWidth="1"/>
    <col min="12046" max="12046" width="14.54296875" style="79" customWidth="1"/>
    <col min="12047" max="12047" width="14.36328125" style="79" customWidth="1"/>
    <col min="12048" max="12048" width="16" style="79" customWidth="1"/>
    <col min="12049" max="12289" width="9" style="79"/>
    <col min="12290" max="12290" width="3.6328125" style="79" customWidth="1"/>
    <col min="12291" max="12291" width="13.36328125" style="79" customWidth="1"/>
    <col min="12292" max="12292" width="45.08984375" style="79" customWidth="1"/>
    <col min="12293" max="12293" width="3.90625" style="79" customWidth="1"/>
    <col min="12294" max="12294" width="7.08984375" style="79" customWidth="1"/>
    <col min="12295" max="12295" width="9.36328125" style="79" customWidth="1"/>
    <col min="12296" max="12296" width="10.54296875" style="79" customWidth="1"/>
    <col min="12297" max="12297" width="15.453125" style="79" customWidth="1"/>
    <col min="12298" max="12298" width="15.54296875" style="79" customWidth="1"/>
    <col min="12299" max="12299" width="14.54296875" style="79" customWidth="1"/>
    <col min="12300" max="12301" width="14" style="79" customWidth="1"/>
    <col min="12302" max="12302" width="14.54296875" style="79" customWidth="1"/>
    <col min="12303" max="12303" width="14.36328125" style="79" customWidth="1"/>
    <col min="12304" max="12304" width="16" style="79" customWidth="1"/>
    <col min="12305" max="12545" width="9" style="79"/>
    <col min="12546" max="12546" width="3.6328125" style="79" customWidth="1"/>
    <col min="12547" max="12547" width="13.36328125" style="79" customWidth="1"/>
    <col min="12548" max="12548" width="45.08984375" style="79" customWidth="1"/>
    <col min="12549" max="12549" width="3.90625" style="79" customWidth="1"/>
    <col min="12550" max="12550" width="7.08984375" style="79" customWidth="1"/>
    <col min="12551" max="12551" width="9.36328125" style="79" customWidth="1"/>
    <col min="12552" max="12552" width="10.54296875" style="79" customWidth="1"/>
    <col min="12553" max="12553" width="15.453125" style="79" customWidth="1"/>
    <col min="12554" max="12554" width="15.54296875" style="79" customWidth="1"/>
    <col min="12555" max="12555" width="14.54296875" style="79" customWidth="1"/>
    <col min="12556" max="12557" width="14" style="79" customWidth="1"/>
    <col min="12558" max="12558" width="14.54296875" style="79" customWidth="1"/>
    <col min="12559" max="12559" width="14.36328125" style="79" customWidth="1"/>
    <col min="12560" max="12560" width="16" style="79" customWidth="1"/>
    <col min="12561" max="12801" width="9" style="79"/>
    <col min="12802" max="12802" width="3.6328125" style="79" customWidth="1"/>
    <col min="12803" max="12803" width="13.36328125" style="79" customWidth="1"/>
    <col min="12804" max="12804" width="45.08984375" style="79" customWidth="1"/>
    <col min="12805" max="12805" width="3.90625" style="79" customWidth="1"/>
    <col min="12806" max="12806" width="7.08984375" style="79" customWidth="1"/>
    <col min="12807" max="12807" width="9.36328125" style="79" customWidth="1"/>
    <col min="12808" max="12808" width="10.54296875" style="79" customWidth="1"/>
    <col min="12809" max="12809" width="15.453125" style="79" customWidth="1"/>
    <col min="12810" max="12810" width="15.54296875" style="79" customWidth="1"/>
    <col min="12811" max="12811" width="14.54296875" style="79" customWidth="1"/>
    <col min="12812" max="12813" width="14" style="79" customWidth="1"/>
    <col min="12814" max="12814" width="14.54296875" style="79" customWidth="1"/>
    <col min="12815" max="12815" width="14.36328125" style="79" customWidth="1"/>
    <col min="12816" max="12816" width="16" style="79" customWidth="1"/>
    <col min="12817" max="13057" width="9" style="79"/>
    <col min="13058" max="13058" width="3.6328125" style="79" customWidth="1"/>
    <col min="13059" max="13059" width="13.36328125" style="79" customWidth="1"/>
    <col min="13060" max="13060" width="45.08984375" style="79" customWidth="1"/>
    <col min="13061" max="13061" width="3.90625" style="79" customWidth="1"/>
    <col min="13062" max="13062" width="7.08984375" style="79" customWidth="1"/>
    <col min="13063" max="13063" width="9.36328125" style="79" customWidth="1"/>
    <col min="13064" max="13064" width="10.54296875" style="79" customWidth="1"/>
    <col min="13065" max="13065" width="15.453125" style="79" customWidth="1"/>
    <col min="13066" max="13066" width="15.54296875" style="79" customWidth="1"/>
    <col min="13067" max="13067" width="14.54296875" style="79" customWidth="1"/>
    <col min="13068" max="13069" width="14" style="79" customWidth="1"/>
    <col min="13070" max="13070" width="14.54296875" style="79" customWidth="1"/>
    <col min="13071" max="13071" width="14.36328125" style="79" customWidth="1"/>
    <col min="13072" max="13072" width="16" style="79" customWidth="1"/>
    <col min="13073" max="13313" width="9" style="79"/>
    <col min="13314" max="13314" width="3.6328125" style="79" customWidth="1"/>
    <col min="13315" max="13315" width="13.36328125" style="79" customWidth="1"/>
    <col min="13316" max="13316" width="45.08984375" style="79" customWidth="1"/>
    <col min="13317" max="13317" width="3.90625" style="79" customWidth="1"/>
    <col min="13318" max="13318" width="7.08984375" style="79" customWidth="1"/>
    <col min="13319" max="13319" width="9.36328125" style="79" customWidth="1"/>
    <col min="13320" max="13320" width="10.54296875" style="79" customWidth="1"/>
    <col min="13321" max="13321" width="15.453125" style="79" customWidth="1"/>
    <col min="13322" max="13322" width="15.54296875" style="79" customWidth="1"/>
    <col min="13323" max="13323" width="14.54296875" style="79" customWidth="1"/>
    <col min="13324" max="13325" width="14" style="79" customWidth="1"/>
    <col min="13326" max="13326" width="14.54296875" style="79" customWidth="1"/>
    <col min="13327" max="13327" width="14.36328125" style="79" customWidth="1"/>
    <col min="13328" max="13328" width="16" style="79" customWidth="1"/>
    <col min="13329" max="13569" width="9" style="79"/>
    <col min="13570" max="13570" width="3.6328125" style="79" customWidth="1"/>
    <col min="13571" max="13571" width="13.36328125" style="79" customWidth="1"/>
    <col min="13572" max="13572" width="45.08984375" style="79" customWidth="1"/>
    <col min="13573" max="13573" width="3.90625" style="79" customWidth="1"/>
    <col min="13574" max="13574" width="7.08984375" style="79" customWidth="1"/>
    <col min="13575" max="13575" width="9.36328125" style="79" customWidth="1"/>
    <col min="13576" max="13576" width="10.54296875" style="79" customWidth="1"/>
    <col min="13577" max="13577" width="15.453125" style="79" customWidth="1"/>
    <col min="13578" max="13578" width="15.54296875" style="79" customWidth="1"/>
    <col min="13579" max="13579" width="14.54296875" style="79" customWidth="1"/>
    <col min="13580" max="13581" width="14" style="79" customWidth="1"/>
    <col min="13582" max="13582" width="14.54296875" style="79" customWidth="1"/>
    <col min="13583" max="13583" width="14.36328125" style="79" customWidth="1"/>
    <col min="13584" max="13584" width="16" style="79" customWidth="1"/>
    <col min="13585" max="13825" width="9" style="79"/>
    <col min="13826" max="13826" width="3.6328125" style="79" customWidth="1"/>
    <col min="13827" max="13827" width="13.36328125" style="79" customWidth="1"/>
    <col min="13828" max="13828" width="45.08984375" style="79" customWidth="1"/>
    <col min="13829" max="13829" width="3.90625" style="79" customWidth="1"/>
    <col min="13830" max="13830" width="7.08984375" style="79" customWidth="1"/>
    <col min="13831" max="13831" width="9.36328125" style="79" customWidth="1"/>
    <col min="13832" max="13832" width="10.54296875" style="79" customWidth="1"/>
    <col min="13833" max="13833" width="15.453125" style="79" customWidth="1"/>
    <col min="13834" max="13834" width="15.54296875" style="79" customWidth="1"/>
    <col min="13835" max="13835" width="14.54296875" style="79" customWidth="1"/>
    <col min="13836" max="13837" width="14" style="79" customWidth="1"/>
    <col min="13838" max="13838" width="14.54296875" style="79" customWidth="1"/>
    <col min="13839" max="13839" width="14.36328125" style="79" customWidth="1"/>
    <col min="13840" max="13840" width="16" style="79" customWidth="1"/>
    <col min="13841" max="14081" width="9" style="79"/>
    <col min="14082" max="14082" width="3.6328125" style="79" customWidth="1"/>
    <col min="14083" max="14083" width="13.36328125" style="79" customWidth="1"/>
    <col min="14084" max="14084" width="45.08984375" style="79" customWidth="1"/>
    <col min="14085" max="14085" width="3.90625" style="79" customWidth="1"/>
    <col min="14086" max="14086" width="7.08984375" style="79" customWidth="1"/>
    <col min="14087" max="14087" width="9.36328125" style="79" customWidth="1"/>
    <col min="14088" max="14088" width="10.54296875" style="79" customWidth="1"/>
    <col min="14089" max="14089" width="15.453125" style="79" customWidth="1"/>
    <col min="14090" max="14090" width="15.54296875" style="79" customWidth="1"/>
    <col min="14091" max="14091" width="14.54296875" style="79" customWidth="1"/>
    <col min="14092" max="14093" width="14" style="79" customWidth="1"/>
    <col min="14094" max="14094" width="14.54296875" style="79" customWidth="1"/>
    <col min="14095" max="14095" width="14.36328125" style="79" customWidth="1"/>
    <col min="14096" max="14096" width="16" style="79" customWidth="1"/>
    <col min="14097" max="14337" width="9" style="79"/>
    <col min="14338" max="14338" width="3.6328125" style="79" customWidth="1"/>
    <col min="14339" max="14339" width="13.36328125" style="79" customWidth="1"/>
    <col min="14340" max="14340" width="45.08984375" style="79" customWidth="1"/>
    <col min="14341" max="14341" width="3.90625" style="79" customWidth="1"/>
    <col min="14342" max="14342" width="7.08984375" style="79" customWidth="1"/>
    <col min="14343" max="14343" width="9.36328125" style="79" customWidth="1"/>
    <col min="14344" max="14344" width="10.54296875" style="79" customWidth="1"/>
    <col min="14345" max="14345" width="15.453125" style="79" customWidth="1"/>
    <col min="14346" max="14346" width="15.54296875" style="79" customWidth="1"/>
    <col min="14347" max="14347" width="14.54296875" style="79" customWidth="1"/>
    <col min="14348" max="14349" width="14" style="79" customWidth="1"/>
    <col min="14350" max="14350" width="14.54296875" style="79" customWidth="1"/>
    <col min="14351" max="14351" width="14.36328125" style="79" customWidth="1"/>
    <col min="14352" max="14352" width="16" style="79" customWidth="1"/>
    <col min="14353" max="14593" width="9" style="79"/>
    <col min="14594" max="14594" width="3.6328125" style="79" customWidth="1"/>
    <col min="14595" max="14595" width="13.36328125" style="79" customWidth="1"/>
    <col min="14596" max="14596" width="45.08984375" style="79" customWidth="1"/>
    <col min="14597" max="14597" width="3.90625" style="79" customWidth="1"/>
    <col min="14598" max="14598" width="7.08984375" style="79" customWidth="1"/>
    <col min="14599" max="14599" width="9.36328125" style="79" customWidth="1"/>
    <col min="14600" max="14600" width="10.54296875" style="79" customWidth="1"/>
    <col min="14601" max="14601" width="15.453125" style="79" customWidth="1"/>
    <col min="14602" max="14602" width="15.54296875" style="79" customWidth="1"/>
    <col min="14603" max="14603" width="14.54296875" style="79" customWidth="1"/>
    <col min="14604" max="14605" width="14" style="79" customWidth="1"/>
    <col min="14606" max="14606" width="14.54296875" style="79" customWidth="1"/>
    <col min="14607" max="14607" width="14.36328125" style="79" customWidth="1"/>
    <col min="14608" max="14608" width="16" style="79" customWidth="1"/>
    <col min="14609" max="14849" width="9" style="79"/>
    <col min="14850" max="14850" width="3.6328125" style="79" customWidth="1"/>
    <col min="14851" max="14851" width="13.36328125" style="79" customWidth="1"/>
    <col min="14852" max="14852" width="45.08984375" style="79" customWidth="1"/>
    <col min="14853" max="14853" width="3.90625" style="79" customWidth="1"/>
    <col min="14854" max="14854" width="7.08984375" style="79" customWidth="1"/>
    <col min="14855" max="14855" width="9.36328125" style="79" customWidth="1"/>
    <col min="14856" max="14856" width="10.54296875" style="79" customWidth="1"/>
    <col min="14857" max="14857" width="15.453125" style="79" customWidth="1"/>
    <col min="14858" max="14858" width="15.54296875" style="79" customWidth="1"/>
    <col min="14859" max="14859" width="14.54296875" style="79" customWidth="1"/>
    <col min="14860" max="14861" width="14" style="79" customWidth="1"/>
    <col min="14862" max="14862" width="14.54296875" style="79" customWidth="1"/>
    <col min="14863" max="14863" width="14.36328125" style="79" customWidth="1"/>
    <col min="14864" max="14864" width="16" style="79" customWidth="1"/>
    <col min="14865" max="15105" width="9" style="79"/>
    <col min="15106" max="15106" width="3.6328125" style="79" customWidth="1"/>
    <col min="15107" max="15107" width="13.36328125" style="79" customWidth="1"/>
    <col min="15108" max="15108" width="45.08984375" style="79" customWidth="1"/>
    <col min="15109" max="15109" width="3.90625" style="79" customWidth="1"/>
    <col min="15110" max="15110" width="7.08984375" style="79" customWidth="1"/>
    <col min="15111" max="15111" width="9.36328125" style="79" customWidth="1"/>
    <col min="15112" max="15112" width="10.54296875" style="79" customWidth="1"/>
    <col min="15113" max="15113" width="15.453125" style="79" customWidth="1"/>
    <col min="15114" max="15114" width="15.54296875" style="79" customWidth="1"/>
    <col min="15115" max="15115" width="14.54296875" style="79" customWidth="1"/>
    <col min="15116" max="15117" width="14" style="79" customWidth="1"/>
    <col min="15118" max="15118" width="14.54296875" style="79" customWidth="1"/>
    <col min="15119" max="15119" width="14.36328125" style="79" customWidth="1"/>
    <col min="15120" max="15120" width="16" style="79" customWidth="1"/>
    <col min="15121" max="15361" width="9" style="79"/>
    <col min="15362" max="15362" width="3.6328125" style="79" customWidth="1"/>
    <col min="15363" max="15363" width="13.36328125" style="79" customWidth="1"/>
    <col min="15364" max="15364" width="45.08984375" style="79" customWidth="1"/>
    <col min="15365" max="15365" width="3.90625" style="79" customWidth="1"/>
    <col min="15366" max="15366" width="7.08984375" style="79" customWidth="1"/>
    <col min="15367" max="15367" width="9.36328125" style="79" customWidth="1"/>
    <col min="15368" max="15368" width="10.54296875" style="79" customWidth="1"/>
    <col min="15369" max="15369" width="15.453125" style="79" customWidth="1"/>
    <col min="15370" max="15370" width="15.54296875" style="79" customWidth="1"/>
    <col min="15371" max="15371" width="14.54296875" style="79" customWidth="1"/>
    <col min="15372" max="15373" width="14" style="79" customWidth="1"/>
    <col min="15374" max="15374" width="14.54296875" style="79" customWidth="1"/>
    <col min="15375" max="15375" width="14.36328125" style="79" customWidth="1"/>
    <col min="15376" max="15376" width="16" style="79" customWidth="1"/>
    <col min="15377" max="15617" width="9" style="79"/>
    <col min="15618" max="15618" width="3.6328125" style="79" customWidth="1"/>
    <col min="15619" max="15619" width="13.36328125" style="79" customWidth="1"/>
    <col min="15620" max="15620" width="45.08984375" style="79" customWidth="1"/>
    <col min="15621" max="15621" width="3.90625" style="79" customWidth="1"/>
    <col min="15622" max="15622" width="7.08984375" style="79" customWidth="1"/>
    <col min="15623" max="15623" width="9.36328125" style="79" customWidth="1"/>
    <col min="15624" max="15624" width="10.54296875" style="79" customWidth="1"/>
    <col min="15625" max="15625" width="15.453125" style="79" customWidth="1"/>
    <col min="15626" max="15626" width="15.54296875" style="79" customWidth="1"/>
    <col min="15627" max="15627" width="14.54296875" style="79" customWidth="1"/>
    <col min="15628" max="15629" width="14" style="79" customWidth="1"/>
    <col min="15630" max="15630" width="14.54296875" style="79" customWidth="1"/>
    <col min="15631" max="15631" width="14.36328125" style="79" customWidth="1"/>
    <col min="15632" max="15632" width="16" style="79" customWidth="1"/>
    <col min="15633" max="15873" width="9" style="79"/>
    <col min="15874" max="15874" width="3.6328125" style="79" customWidth="1"/>
    <col min="15875" max="15875" width="13.36328125" style="79" customWidth="1"/>
    <col min="15876" max="15876" width="45.08984375" style="79" customWidth="1"/>
    <col min="15877" max="15877" width="3.90625" style="79" customWidth="1"/>
    <col min="15878" max="15878" width="7.08984375" style="79" customWidth="1"/>
    <col min="15879" max="15879" width="9.36328125" style="79" customWidth="1"/>
    <col min="15880" max="15880" width="10.54296875" style="79" customWidth="1"/>
    <col min="15881" max="15881" width="15.453125" style="79" customWidth="1"/>
    <col min="15882" max="15882" width="15.54296875" style="79" customWidth="1"/>
    <col min="15883" max="15883" width="14.54296875" style="79" customWidth="1"/>
    <col min="15884" max="15885" width="14" style="79" customWidth="1"/>
    <col min="15886" max="15886" width="14.54296875" style="79" customWidth="1"/>
    <col min="15887" max="15887" width="14.36328125" style="79" customWidth="1"/>
    <col min="15888" max="15888" width="16" style="79" customWidth="1"/>
    <col min="15889" max="16129" width="9" style="79"/>
    <col min="16130" max="16130" width="3.6328125" style="79" customWidth="1"/>
    <col min="16131" max="16131" width="13.36328125" style="79" customWidth="1"/>
    <col min="16132" max="16132" width="45.08984375" style="79" customWidth="1"/>
    <col min="16133" max="16133" width="3.90625" style="79" customWidth="1"/>
    <col min="16134" max="16134" width="7.08984375" style="79" customWidth="1"/>
    <col min="16135" max="16135" width="9.36328125" style="79" customWidth="1"/>
    <col min="16136" max="16136" width="10.54296875" style="79" customWidth="1"/>
    <col min="16137" max="16137" width="15.453125" style="79" customWidth="1"/>
    <col min="16138" max="16138" width="15.54296875" style="79" customWidth="1"/>
    <col min="16139" max="16139" width="14.54296875" style="79" customWidth="1"/>
    <col min="16140" max="16141" width="14" style="79" customWidth="1"/>
    <col min="16142" max="16142" width="14.54296875" style="79" customWidth="1"/>
    <col min="16143" max="16143" width="14.36328125" style="79" customWidth="1"/>
    <col min="16144" max="16144" width="16" style="79" customWidth="1"/>
    <col min="16145" max="16384" width="9" style="79"/>
  </cols>
  <sheetData>
    <row r="1" spans="1:30" ht="18" x14ac:dyDescent="0.35">
      <c r="A1" s="253" t="s">
        <v>0</v>
      </c>
      <c r="B1" s="253"/>
      <c r="C1" s="254"/>
      <c r="D1" s="253"/>
      <c r="E1" s="253"/>
      <c r="F1" s="253"/>
      <c r="G1" s="253"/>
      <c r="H1" s="253"/>
      <c r="I1" s="253"/>
      <c r="J1" s="253"/>
      <c r="K1" s="253"/>
      <c r="L1" s="253"/>
      <c r="M1" s="253"/>
      <c r="N1" s="253"/>
      <c r="O1" s="253"/>
      <c r="P1" s="253"/>
      <c r="R1" s="117"/>
      <c r="S1" s="117"/>
    </row>
    <row r="2" spans="1:30" x14ac:dyDescent="0.25">
      <c r="A2" s="118" t="s">
        <v>1</v>
      </c>
      <c r="B2" s="119"/>
      <c r="C2" s="7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R2" s="119"/>
      <c r="S2" s="119"/>
    </row>
    <row r="3" spans="1:30" x14ac:dyDescent="0.25">
      <c r="A3" s="118" t="s">
        <v>2896</v>
      </c>
      <c r="B3" s="119"/>
      <c r="C3" s="79"/>
      <c r="D3" s="119"/>
      <c r="E3" s="119"/>
      <c r="F3" s="119"/>
      <c r="G3" s="119"/>
      <c r="H3" s="119"/>
      <c r="I3" s="119"/>
      <c r="J3" s="255"/>
      <c r="K3" s="256"/>
      <c r="L3" s="120"/>
      <c r="M3" s="119"/>
      <c r="N3" s="119"/>
      <c r="O3" s="119"/>
      <c r="P3" s="119"/>
      <c r="R3" s="119"/>
      <c r="S3" s="119"/>
    </row>
    <row r="4" spans="1:30" x14ac:dyDescent="0.25">
      <c r="A4" s="118" t="s">
        <v>3</v>
      </c>
      <c r="B4" s="119"/>
      <c r="C4" s="79"/>
      <c r="D4" s="119"/>
      <c r="E4" s="119"/>
      <c r="F4" s="119"/>
      <c r="G4" s="119"/>
      <c r="H4" s="119"/>
      <c r="I4" s="119"/>
      <c r="J4" s="255"/>
      <c r="K4" s="256"/>
      <c r="L4" s="120"/>
      <c r="M4" s="119"/>
      <c r="N4" s="119"/>
      <c r="O4" s="119"/>
      <c r="P4" s="119"/>
      <c r="R4" s="119"/>
      <c r="S4" s="119"/>
    </row>
    <row r="5" spans="1:30" x14ac:dyDescent="0.35">
      <c r="A5" s="121"/>
      <c r="B5" s="122"/>
      <c r="C5" s="79"/>
      <c r="D5" s="123"/>
      <c r="E5" s="124"/>
      <c r="F5" s="124"/>
      <c r="G5" s="125"/>
      <c r="H5" s="125"/>
      <c r="I5" s="125"/>
      <c r="J5" s="257"/>
      <c r="K5" s="258"/>
      <c r="L5" s="125"/>
      <c r="M5" s="125"/>
      <c r="N5" s="125"/>
      <c r="O5" s="125"/>
      <c r="P5" s="125"/>
      <c r="R5" s="125"/>
      <c r="S5" s="125"/>
    </row>
    <row r="6" spans="1:30" x14ac:dyDescent="0.25">
      <c r="A6" s="126" t="s">
        <v>4</v>
      </c>
      <c r="B6" s="119"/>
      <c r="C6" s="79"/>
      <c r="D6" s="127"/>
      <c r="E6" s="128"/>
      <c r="F6" s="128"/>
      <c r="G6" s="129"/>
      <c r="H6" s="129"/>
      <c r="I6" s="129"/>
      <c r="J6" s="259"/>
      <c r="K6" s="260"/>
      <c r="L6" s="129"/>
      <c r="M6" s="129"/>
      <c r="N6" s="129"/>
      <c r="O6" s="129"/>
      <c r="P6" s="129"/>
      <c r="R6" s="129"/>
      <c r="S6" s="129"/>
    </row>
    <row r="7" spans="1:30" x14ac:dyDescent="0.25">
      <c r="A7" s="126" t="s">
        <v>5</v>
      </c>
      <c r="B7" s="119"/>
      <c r="C7" s="79"/>
      <c r="D7" s="127"/>
      <c r="E7" s="128"/>
      <c r="F7" s="128"/>
      <c r="G7" s="129"/>
      <c r="H7" s="129"/>
      <c r="I7" s="129"/>
      <c r="J7" s="259"/>
      <c r="K7" s="260"/>
      <c r="L7" s="129"/>
      <c r="M7" s="129"/>
      <c r="N7" s="126" t="s">
        <v>6</v>
      </c>
      <c r="O7" s="129"/>
      <c r="P7" s="129"/>
      <c r="R7" s="129"/>
      <c r="S7" s="129"/>
    </row>
    <row r="8" spans="1:30" s="132" customFormat="1" ht="13" x14ac:dyDescent="0.3">
      <c r="A8" s="130" t="s">
        <v>7</v>
      </c>
      <c r="B8" s="131"/>
      <c r="D8" s="133"/>
      <c r="E8" s="134"/>
      <c r="F8" s="135"/>
      <c r="G8" s="136"/>
      <c r="H8" s="261" t="s">
        <v>3238</v>
      </c>
      <c r="I8" s="262"/>
      <c r="J8" s="262"/>
      <c r="K8" s="262"/>
      <c r="L8" s="262"/>
      <c r="M8" s="262"/>
      <c r="N8" s="262"/>
      <c r="O8" s="262"/>
      <c r="P8" s="262"/>
      <c r="Q8" s="262"/>
      <c r="R8" s="263"/>
      <c r="S8" s="136"/>
      <c r="T8" s="137"/>
      <c r="U8" s="137"/>
      <c r="V8" s="137"/>
      <c r="W8" s="137"/>
      <c r="X8" s="137"/>
      <c r="Y8" s="250" t="s">
        <v>3239</v>
      </c>
      <c r="Z8" s="251"/>
      <c r="AA8" s="251"/>
      <c r="AB8" s="252"/>
      <c r="AC8" s="138"/>
    </row>
    <row r="9" spans="1:30" s="132" customFormat="1" ht="13" x14ac:dyDescent="0.3">
      <c r="F9" s="139" t="s">
        <v>3240</v>
      </c>
      <c r="G9" s="139" t="s">
        <v>3241</v>
      </c>
      <c r="H9" s="139" t="s">
        <v>3242</v>
      </c>
      <c r="I9" s="139"/>
      <c r="J9" s="139"/>
      <c r="K9" s="139"/>
      <c r="L9" s="139"/>
      <c r="M9" s="139"/>
      <c r="N9" s="139"/>
      <c r="O9" s="139"/>
      <c r="P9" s="139"/>
      <c r="Q9" s="139"/>
      <c r="R9" s="139" t="s">
        <v>3243</v>
      </c>
      <c r="S9" s="139"/>
      <c r="T9" s="139" t="s">
        <v>3244</v>
      </c>
      <c r="U9" s="139" t="s">
        <v>3245</v>
      </c>
      <c r="V9" s="139" t="s">
        <v>3246</v>
      </c>
      <c r="W9" s="139" t="s">
        <v>3247</v>
      </c>
      <c r="X9" s="139" t="s">
        <v>3248</v>
      </c>
      <c r="Y9" s="139" t="s">
        <v>3249</v>
      </c>
      <c r="Z9" s="139" t="s">
        <v>3250</v>
      </c>
      <c r="AA9" s="139" t="s">
        <v>3251</v>
      </c>
      <c r="AB9" s="139" t="s">
        <v>98</v>
      </c>
      <c r="AC9" s="139" t="s">
        <v>3252</v>
      </c>
    </row>
    <row r="10" spans="1:30" s="132" customFormat="1" ht="117.5" thickBot="1" x14ac:dyDescent="0.4">
      <c r="A10" s="140" t="s">
        <v>3253</v>
      </c>
      <c r="B10" s="140" t="s">
        <v>3254</v>
      </c>
      <c r="C10" s="140" t="s">
        <v>3255</v>
      </c>
      <c r="D10" s="140" t="s">
        <v>8</v>
      </c>
      <c r="E10" s="140" t="s">
        <v>9</v>
      </c>
      <c r="F10" s="141" t="s">
        <v>3256</v>
      </c>
      <c r="G10" s="142" t="s">
        <v>3257</v>
      </c>
      <c r="H10" s="92" t="s">
        <v>3258</v>
      </c>
      <c r="I10" s="140" t="s">
        <v>10</v>
      </c>
      <c r="J10" s="140" t="s">
        <v>11</v>
      </c>
      <c r="K10" s="140" t="s">
        <v>12</v>
      </c>
      <c r="L10" s="140" t="s">
        <v>13</v>
      </c>
      <c r="M10" s="140" t="s">
        <v>14</v>
      </c>
      <c r="N10" s="140" t="s">
        <v>15</v>
      </c>
      <c r="O10" s="140" t="s">
        <v>16</v>
      </c>
      <c r="P10" s="140" t="s">
        <v>17</v>
      </c>
      <c r="R10" s="143" t="s">
        <v>3259</v>
      </c>
      <c r="S10" s="140" t="s">
        <v>11</v>
      </c>
      <c r="T10" s="92" t="s">
        <v>3260</v>
      </c>
      <c r="U10" s="92" t="s">
        <v>3261</v>
      </c>
      <c r="V10" s="92" t="s">
        <v>3262</v>
      </c>
      <c r="W10" s="92" t="s">
        <v>3263</v>
      </c>
      <c r="X10" s="92" t="s">
        <v>3264</v>
      </c>
      <c r="Y10" s="92">
        <v>2018</v>
      </c>
      <c r="Z10" s="92">
        <v>2019</v>
      </c>
      <c r="AA10" s="92">
        <v>2020</v>
      </c>
      <c r="AB10" s="92" t="s">
        <v>3265</v>
      </c>
      <c r="AC10" s="144" t="s">
        <v>3266</v>
      </c>
    </row>
    <row r="11" spans="1:30" ht="15" thickBot="1" x14ac:dyDescent="0.4">
      <c r="A11" s="79"/>
      <c r="C11" s="79"/>
      <c r="D11" s="79"/>
      <c r="E11" s="79"/>
      <c r="F11" s="79"/>
      <c r="G11" s="79"/>
      <c r="H11" s="79"/>
      <c r="I11" s="79"/>
      <c r="J11" s="79"/>
      <c r="K11" s="79"/>
      <c r="L11" s="79"/>
      <c r="M11" s="79"/>
      <c r="N11" s="79"/>
      <c r="O11" s="79"/>
      <c r="P11" s="79"/>
      <c r="R11" s="79"/>
      <c r="S11" s="79"/>
    </row>
    <row r="12" spans="1:30" ht="15" thickBot="1" x14ac:dyDescent="0.35">
      <c r="A12" s="146"/>
      <c r="B12" s="147" t="s">
        <v>33</v>
      </c>
      <c r="C12" s="148" t="s">
        <v>34</v>
      </c>
      <c r="D12" s="148"/>
      <c r="E12" s="149"/>
      <c r="F12" s="149"/>
      <c r="G12" s="150"/>
      <c r="H12" s="150"/>
      <c r="I12" s="150">
        <v>540580.81000000006</v>
      </c>
      <c r="J12" s="150">
        <v>94181.447750099993</v>
      </c>
      <c r="K12" s="150">
        <v>114711.5589148</v>
      </c>
      <c r="L12" s="150">
        <v>68959.501898240007</v>
      </c>
      <c r="M12" s="150">
        <v>520.5</v>
      </c>
      <c r="N12" s="150">
        <v>38772.5069132024</v>
      </c>
      <c r="O12" s="150">
        <v>103461.24189562201</v>
      </c>
      <c r="P12" s="150">
        <v>51339.951549860998</v>
      </c>
      <c r="R12" s="150"/>
      <c r="S12" s="150">
        <v>180611.87983580001</v>
      </c>
      <c r="X12" s="145">
        <f>SUBTOTAL(9,X13:X126)</f>
        <v>112596.04599567436</v>
      </c>
    </row>
    <row r="13" spans="1:30" ht="15" thickBot="1" x14ac:dyDescent="0.35">
      <c r="A13" s="151"/>
      <c r="B13" s="152" t="s">
        <v>18</v>
      </c>
      <c r="C13" s="153" t="s">
        <v>35</v>
      </c>
      <c r="D13" s="153"/>
      <c r="E13" s="154"/>
      <c r="F13" s="154"/>
      <c r="G13" s="155"/>
      <c r="H13" s="155"/>
      <c r="I13" s="155">
        <v>478492.22</v>
      </c>
      <c r="J13" s="155">
        <v>84438.422150099999</v>
      </c>
      <c r="K13" s="155">
        <v>105267.29485999999</v>
      </c>
      <c r="L13" s="155">
        <v>52609.330648000003</v>
      </c>
      <c r="M13" s="155">
        <v>520.5</v>
      </c>
      <c r="N13" s="155">
        <v>35580.345662680003</v>
      </c>
      <c r="O13" s="155">
        <v>86790.581538951606</v>
      </c>
      <c r="P13" s="155">
        <v>44911.510942148401</v>
      </c>
      <c r="R13" s="155"/>
      <c r="S13" s="155">
        <v>169412.9998358</v>
      </c>
    </row>
    <row r="14" spans="1:30" ht="15" thickBot="1" x14ac:dyDescent="0.25">
      <c r="A14" s="96">
        <v>1</v>
      </c>
      <c r="B14" s="97" t="s">
        <v>2117</v>
      </c>
      <c r="C14" s="99" t="s">
        <v>2118</v>
      </c>
      <c r="D14" s="99" t="s">
        <v>2115</v>
      </c>
      <c r="E14" s="100">
        <v>0</v>
      </c>
      <c r="F14" s="100">
        <v>40</v>
      </c>
      <c r="G14" s="101">
        <v>427.72</v>
      </c>
      <c r="H14" s="101">
        <v>219.62</v>
      </c>
      <c r="I14" s="101">
        <v>8784.7999999999993</v>
      </c>
      <c r="J14" s="101">
        <v>1476.2188000000001</v>
      </c>
      <c r="K14" s="101">
        <v>2648.364</v>
      </c>
      <c r="L14" s="101">
        <v>0</v>
      </c>
      <c r="M14" s="101">
        <v>0</v>
      </c>
      <c r="N14" s="101">
        <v>895.14703199999997</v>
      </c>
      <c r="O14" s="101">
        <v>1731.41908184</v>
      </c>
      <c r="P14" s="102">
        <v>897.53021593760002</v>
      </c>
      <c r="R14" s="101">
        <v>248.6</v>
      </c>
      <c r="S14" s="101">
        <v>1642.44848</v>
      </c>
      <c r="T14" s="80"/>
      <c r="U14" s="80"/>
      <c r="V14" s="81"/>
      <c r="W14" s="81"/>
      <c r="X14" s="81"/>
      <c r="Y14" s="80"/>
      <c r="Z14" s="80"/>
      <c r="AA14" s="80"/>
      <c r="AB14" s="80"/>
      <c r="AD14" s="82"/>
    </row>
    <row r="15" spans="1:30" ht="15" thickBot="1" x14ac:dyDescent="0.25">
      <c r="A15" s="108"/>
      <c r="B15" s="109" t="s">
        <v>2119</v>
      </c>
      <c r="C15" s="110" t="s">
        <v>2120</v>
      </c>
      <c r="D15" s="110" t="s">
        <v>98</v>
      </c>
      <c r="E15" s="111">
        <v>0.62026000000000003</v>
      </c>
      <c r="F15" s="111">
        <v>24.810400000000001</v>
      </c>
      <c r="G15" s="77">
        <v>59.5</v>
      </c>
      <c r="H15" s="77">
        <v>59.5</v>
      </c>
      <c r="I15" s="77">
        <v>1476.2188000000001</v>
      </c>
      <c r="J15" s="77">
        <v>1476.2188000000001</v>
      </c>
      <c r="K15" s="77"/>
      <c r="L15" s="77"/>
      <c r="M15" s="77"/>
      <c r="N15" s="77"/>
      <c r="O15" s="77"/>
      <c r="P15" s="77"/>
      <c r="R15" s="77">
        <v>66.2</v>
      </c>
      <c r="S15" s="77">
        <v>1642.44848</v>
      </c>
      <c r="T15" s="80">
        <f t="shared" ref="T15:T53" si="0">R15/H15</f>
        <v>1.1126050420168068</v>
      </c>
      <c r="U15" s="80">
        <f t="shared" ref="U15:U53" si="1">T15-AB15</f>
        <v>1.0869530304779735</v>
      </c>
      <c r="V15" s="81">
        <f t="shared" ref="V15:V53" si="2">G15*U15</f>
        <v>64.673705313439427</v>
      </c>
      <c r="W15" s="81">
        <f t="shared" ref="W15:W53" si="3">V15-G15</f>
        <v>5.1737053134394273</v>
      </c>
      <c r="X15" s="81">
        <f t="shared" ref="X15:X53" si="4">F15*W15</f>
        <v>128.36169830855758</v>
      </c>
      <c r="Y15" s="80">
        <f t="shared" ref="Y15:Y53" si="5">104.584835545197%-100%</f>
        <v>4.5848355451969969E-2</v>
      </c>
      <c r="Z15" s="80">
        <f t="shared" ref="Z15:Z53" si="6">101.199262415129%-100%</f>
        <v>1.1992624151289988E-2</v>
      </c>
      <c r="AA15" s="80">
        <f t="shared" ref="AA15:AA53" si="7">101.911505501324%-100%</f>
        <v>1.9115055013239957E-2</v>
      </c>
      <c r="AB15" s="80">
        <f t="shared" ref="AB15:AB53" si="8">AVERAGE(Y15:AA15)</f>
        <v>2.5652011538833303E-2</v>
      </c>
      <c r="AD15" s="82"/>
    </row>
    <row r="16" spans="1:30" ht="15" thickBot="1" x14ac:dyDescent="0.25">
      <c r="A16" s="96">
        <v>2</v>
      </c>
      <c r="B16" s="97" t="s">
        <v>2121</v>
      </c>
      <c r="C16" s="99" t="s">
        <v>2122</v>
      </c>
      <c r="D16" s="99" t="s">
        <v>98</v>
      </c>
      <c r="E16" s="100">
        <v>0</v>
      </c>
      <c r="F16" s="100">
        <v>200</v>
      </c>
      <c r="G16" s="101">
        <v>34.619999999999997</v>
      </c>
      <c r="H16" s="101">
        <v>29.86</v>
      </c>
      <c r="I16" s="101">
        <v>5972</v>
      </c>
      <c r="J16" s="101">
        <v>1464</v>
      </c>
      <c r="K16" s="101">
        <v>2156.8000000000002</v>
      </c>
      <c r="L16" s="101">
        <v>0</v>
      </c>
      <c r="M16" s="101">
        <v>0</v>
      </c>
      <c r="N16" s="101">
        <v>728.99839999999995</v>
      </c>
      <c r="O16" s="101">
        <v>1067.745408</v>
      </c>
      <c r="P16" s="102">
        <v>553.49613311999997</v>
      </c>
      <c r="R16" s="101">
        <v>36.450000000000003</v>
      </c>
      <c r="S16" s="101">
        <v>2337.6</v>
      </c>
      <c r="T16" s="80"/>
      <c r="U16" s="80"/>
      <c r="V16" s="81"/>
      <c r="W16" s="81"/>
      <c r="X16" s="81"/>
      <c r="Y16" s="80"/>
      <c r="Z16" s="80"/>
      <c r="AA16" s="80"/>
      <c r="AB16" s="80"/>
      <c r="AD16" s="82"/>
    </row>
    <row r="17" spans="1:30" x14ac:dyDescent="0.2">
      <c r="A17" s="108"/>
      <c r="B17" s="109" t="s">
        <v>2123</v>
      </c>
      <c r="C17" s="110" t="s">
        <v>2124</v>
      </c>
      <c r="D17" s="110" t="s">
        <v>95</v>
      </c>
      <c r="E17" s="111">
        <v>1E-3</v>
      </c>
      <c r="F17" s="111">
        <v>0.2</v>
      </c>
      <c r="G17" s="77">
        <v>6300</v>
      </c>
      <c r="H17" s="77">
        <v>6300</v>
      </c>
      <c r="I17" s="77">
        <v>1260</v>
      </c>
      <c r="J17" s="77">
        <v>1260</v>
      </c>
      <c r="K17" s="77"/>
      <c r="L17" s="77"/>
      <c r="M17" s="77"/>
      <c r="N17" s="77"/>
      <c r="O17" s="77"/>
      <c r="P17" s="77"/>
      <c r="R17" s="77">
        <v>10500</v>
      </c>
      <c r="S17" s="77">
        <v>2100</v>
      </c>
      <c r="T17" s="80">
        <f t="shared" si="0"/>
        <v>1.6666666666666667</v>
      </c>
      <c r="U17" s="80">
        <f t="shared" si="1"/>
        <v>1.6410146551278335</v>
      </c>
      <c r="V17" s="81">
        <f t="shared" si="2"/>
        <v>10338.392327305352</v>
      </c>
      <c r="W17" s="81">
        <f t="shared" si="3"/>
        <v>4038.3923273053515</v>
      </c>
      <c r="X17" s="81">
        <f t="shared" si="4"/>
        <v>807.67846546107035</v>
      </c>
      <c r="Y17" s="80">
        <f t="shared" si="5"/>
        <v>4.5848355451969969E-2</v>
      </c>
      <c r="Z17" s="80">
        <f t="shared" si="6"/>
        <v>1.1992624151289988E-2</v>
      </c>
      <c r="AA17" s="80">
        <f t="shared" si="7"/>
        <v>1.9115055013239957E-2</v>
      </c>
      <c r="AB17" s="80">
        <f t="shared" si="8"/>
        <v>2.5652011538833303E-2</v>
      </c>
      <c r="AD17" s="82"/>
    </row>
    <row r="18" spans="1:30" ht="15" thickBot="1" x14ac:dyDescent="0.25">
      <c r="A18" s="108"/>
      <c r="B18" s="109" t="s">
        <v>2125</v>
      </c>
      <c r="C18" s="110" t="s">
        <v>2126</v>
      </c>
      <c r="D18" s="110" t="s">
        <v>98</v>
      </c>
      <c r="E18" s="111">
        <v>1.2</v>
      </c>
      <c r="F18" s="111">
        <v>240</v>
      </c>
      <c r="G18" s="77">
        <v>0.85</v>
      </c>
      <c r="H18" s="77">
        <v>0.85</v>
      </c>
      <c r="I18" s="77">
        <v>204</v>
      </c>
      <c r="J18" s="77">
        <v>204</v>
      </c>
      <c r="K18" s="77"/>
      <c r="L18" s="77"/>
      <c r="M18" s="77"/>
      <c r="N18" s="77"/>
      <c r="O18" s="77"/>
      <c r="P18" s="77"/>
      <c r="R18" s="77">
        <v>0.99</v>
      </c>
      <c r="S18" s="77">
        <v>237.6</v>
      </c>
      <c r="T18" s="80">
        <f t="shared" si="0"/>
        <v>1.1647058823529413</v>
      </c>
      <c r="U18" s="80">
        <f t="shared" si="1"/>
        <v>1.139053870814108</v>
      </c>
      <c r="V18" s="81">
        <f t="shared" si="2"/>
        <v>0.96819579019199176</v>
      </c>
      <c r="W18" s="81">
        <f t="shared" si="3"/>
        <v>0.11819579019199178</v>
      </c>
      <c r="X18" s="81">
        <f t="shared" si="4"/>
        <v>28.366989646078025</v>
      </c>
      <c r="Y18" s="80">
        <f t="shared" si="5"/>
        <v>4.5848355451969969E-2</v>
      </c>
      <c r="Z18" s="80">
        <f t="shared" si="6"/>
        <v>1.1992624151289988E-2</v>
      </c>
      <c r="AA18" s="80">
        <f t="shared" si="7"/>
        <v>1.9115055013239957E-2</v>
      </c>
      <c r="AB18" s="80">
        <f t="shared" si="8"/>
        <v>2.5652011538833303E-2</v>
      </c>
      <c r="AD18" s="82"/>
    </row>
    <row r="19" spans="1:30" x14ac:dyDescent="0.2">
      <c r="A19" s="156">
        <v>3</v>
      </c>
      <c r="B19" s="157" t="s">
        <v>2127</v>
      </c>
      <c r="C19" s="158" t="s">
        <v>2128</v>
      </c>
      <c r="D19" s="158" t="s">
        <v>98</v>
      </c>
      <c r="E19" s="159">
        <v>0</v>
      </c>
      <c r="F19" s="159">
        <v>200</v>
      </c>
      <c r="G19" s="160">
        <v>18.86</v>
      </c>
      <c r="H19" s="160">
        <v>12.68</v>
      </c>
      <c r="I19" s="160">
        <v>2536</v>
      </c>
      <c r="J19" s="160">
        <v>0</v>
      </c>
      <c r="K19" s="160">
        <v>1213.2</v>
      </c>
      <c r="L19" s="160">
        <v>0</v>
      </c>
      <c r="M19" s="160">
        <v>0</v>
      </c>
      <c r="N19" s="160">
        <v>410.0616</v>
      </c>
      <c r="O19" s="160">
        <v>600.60679200000004</v>
      </c>
      <c r="P19" s="161">
        <v>311.34157488</v>
      </c>
      <c r="R19" s="160">
        <v>13.93</v>
      </c>
      <c r="S19" s="160">
        <v>0</v>
      </c>
      <c r="T19" s="80"/>
      <c r="U19" s="80"/>
      <c r="V19" s="81"/>
      <c r="W19" s="81"/>
      <c r="X19" s="81"/>
      <c r="Y19" s="80"/>
      <c r="Z19" s="80"/>
      <c r="AA19" s="80"/>
      <c r="AB19" s="80"/>
      <c r="AD19" s="82"/>
    </row>
    <row r="20" spans="1:30" ht="20.5" thickBot="1" x14ac:dyDescent="0.25">
      <c r="A20" s="162">
        <v>4</v>
      </c>
      <c r="B20" s="163" t="s">
        <v>2897</v>
      </c>
      <c r="C20" s="164" t="s">
        <v>2898</v>
      </c>
      <c r="D20" s="164" t="s">
        <v>98</v>
      </c>
      <c r="E20" s="165">
        <v>0</v>
      </c>
      <c r="F20" s="165">
        <v>50</v>
      </c>
      <c r="G20" s="112">
        <v>423.69</v>
      </c>
      <c r="H20" s="112">
        <v>69.709999999999994</v>
      </c>
      <c r="I20" s="112">
        <v>3485.5</v>
      </c>
      <c r="J20" s="112">
        <v>963.14</v>
      </c>
      <c r="K20" s="112">
        <v>818</v>
      </c>
      <c r="L20" s="112">
        <v>0</v>
      </c>
      <c r="M20" s="112">
        <v>0</v>
      </c>
      <c r="N20" s="112">
        <v>276.48399999999998</v>
      </c>
      <c r="O20" s="112">
        <v>597.54408000000001</v>
      </c>
      <c r="P20" s="166">
        <v>309.75393120000001</v>
      </c>
      <c r="R20" s="112">
        <v>77.760000000000005</v>
      </c>
      <c r="S20" s="112">
        <v>1010.2</v>
      </c>
      <c r="T20" s="80"/>
      <c r="U20" s="80"/>
      <c r="V20" s="81"/>
      <c r="W20" s="81"/>
      <c r="X20" s="81"/>
      <c r="Y20" s="80"/>
      <c r="Z20" s="80"/>
      <c r="AA20" s="80"/>
      <c r="AB20" s="80"/>
      <c r="AD20" s="82"/>
    </row>
    <row r="21" spans="1:30" x14ac:dyDescent="0.2">
      <c r="A21" s="108"/>
      <c r="B21" s="109" t="s">
        <v>2899</v>
      </c>
      <c r="C21" s="110" t="s">
        <v>2900</v>
      </c>
      <c r="D21" s="110" t="s">
        <v>41</v>
      </c>
      <c r="E21" s="111">
        <v>5.0000000000000001E-3</v>
      </c>
      <c r="F21" s="111">
        <v>0.25</v>
      </c>
      <c r="G21" s="77">
        <v>3530</v>
      </c>
      <c r="H21" s="77">
        <v>3530</v>
      </c>
      <c r="I21" s="77">
        <v>882.5</v>
      </c>
      <c r="J21" s="77">
        <v>882.5</v>
      </c>
      <c r="K21" s="77"/>
      <c r="L21" s="77"/>
      <c r="M21" s="77"/>
      <c r="N21" s="77"/>
      <c r="O21" s="77"/>
      <c r="P21" s="77"/>
      <c r="R21" s="77">
        <v>3700</v>
      </c>
      <c r="S21" s="77">
        <v>925</v>
      </c>
      <c r="T21" s="80">
        <f t="shared" si="0"/>
        <v>1.048158640226629</v>
      </c>
      <c r="U21" s="80">
        <f t="shared" si="1"/>
        <v>1.0225066286877957</v>
      </c>
      <c r="V21" s="81">
        <f t="shared" si="2"/>
        <v>3609.4483992679188</v>
      </c>
      <c r="W21" s="81">
        <f t="shared" si="3"/>
        <v>79.44839926791883</v>
      </c>
      <c r="X21" s="81">
        <f t="shared" si="4"/>
        <v>19.862099816979708</v>
      </c>
      <c r="Y21" s="80">
        <f t="shared" si="5"/>
        <v>4.5848355451969969E-2</v>
      </c>
      <c r="Z21" s="80">
        <f t="shared" si="6"/>
        <v>1.1992624151289988E-2</v>
      </c>
      <c r="AA21" s="80">
        <f t="shared" si="7"/>
        <v>1.9115055013239957E-2</v>
      </c>
      <c r="AB21" s="80">
        <f t="shared" si="8"/>
        <v>2.5652011538833303E-2</v>
      </c>
      <c r="AD21" s="82"/>
    </row>
    <row r="22" spans="1:30" x14ac:dyDescent="0.2">
      <c r="A22" s="108"/>
      <c r="B22" s="109" t="s">
        <v>2901</v>
      </c>
      <c r="C22" s="110" t="s">
        <v>2902</v>
      </c>
      <c r="D22" s="110" t="s">
        <v>41</v>
      </c>
      <c r="E22" s="111">
        <v>8.0000000000000002E-3</v>
      </c>
      <c r="F22" s="111">
        <v>0.4</v>
      </c>
      <c r="G22" s="77">
        <v>152</v>
      </c>
      <c r="H22" s="77">
        <v>152</v>
      </c>
      <c r="I22" s="77">
        <v>60.8</v>
      </c>
      <c r="J22" s="77">
        <v>60.8</v>
      </c>
      <c r="K22" s="77"/>
      <c r="L22" s="77"/>
      <c r="M22" s="77"/>
      <c r="N22" s="77"/>
      <c r="O22" s="77"/>
      <c r="P22" s="77"/>
      <c r="R22" s="77">
        <v>161</v>
      </c>
      <c r="S22" s="77">
        <v>64.400000000000006</v>
      </c>
      <c r="T22" s="80">
        <f t="shared" si="0"/>
        <v>1.0592105263157894</v>
      </c>
      <c r="U22" s="80">
        <f t="shared" si="1"/>
        <v>1.0335585147769561</v>
      </c>
      <c r="V22" s="81">
        <f t="shared" si="2"/>
        <v>157.10089424609734</v>
      </c>
      <c r="W22" s="81">
        <f t="shared" si="3"/>
        <v>5.1008942460973401</v>
      </c>
      <c r="X22" s="81">
        <f t="shared" si="4"/>
        <v>2.0403576984389362</v>
      </c>
      <c r="Y22" s="80">
        <f t="shared" si="5"/>
        <v>4.5848355451969969E-2</v>
      </c>
      <c r="Z22" s="80">
        <f t="shared" si="6"/>
        <v>1.1992624151289988E-2</v>
      </c>
      <c r="AA22" s="80">
        <f t="shared" si="7"/>
        <v>1.9115055013239957E-2</v>
      </c>
      <c r="AB22" s="80">
        <f t="shared" si="8"/>
        <v>2.5652011538833303E-2</v>
      </c>
      <c r="AD22" s="82"/>
    </row>
    <row r="23" spans="1:30" ht="15" thickBot="1" x14ac:dyDescent="0.25">
      <c r="A23" s="108"/>
      <c r="B23" s="109" t="s">
        <v>2903</v>
      </c>
      <c r="C23" s="110" t="s">
        <v>2904</v>
      </c>
      <c r="D23" s="110" t="s">
        <v>41</v>
      </c>
      <c r="E23" s="111">
        <v>8.0000000000000002E-3</v>
      </c>
      <c r="F23" s="111">
        <v>0.4</v>
      </c>
      <c r="G23" s="77">
        <v>49.6</v>
      </c>
      <c r="H23" s="77">
        <v>49.6</v>
      </c>
      <c r="I23" s="77">
        <v>19.84</v>
      </c>
      <c r="J23" s="77">
        <v>19.84</v>
      </c>
      <c r="K23" s="77"/>
      <c r="L23" s="77"/>
      <c r="M23" s="77"/>
      <c r="N23" s="77"/>
      <c r="O23" s="77"/>
      <c r="P23" s="77"/>
      <c r="R23" s="77">
        <v>52</v>
      </c>
      <c r="S23" s="77">
        <v>20.8</v>
      </c>
      <c r="T23" s="80">
        <f t="shared" si="0"/>
        <v>1.0483870967741935</v>
      </c>
      <c r="U23" s="80">
        <f t="shared" si="1"/>
        <v>1.0227350852353603</v>
      </c>
      <c r="V23" s="81">
        <f t="shared" si="2"/>
        <v>50.727660227673873</v>
      </c>
      <c r="W23" s="81">
        <f t="shared" si="3"/>
        <v>1.1276602276738714</v>
      </c>
      <c r="X23" s="81">
        <f t="shared" si="4"/>
        <v>0.45106409106954859</v>
      </c>
      <c r="Y23" s="80">
        <f t="shared" si="5"/>
        <v>4.5848355451969969E-2</v>
      </c>
      <c r="Z23" s="80">
        <f t="shared" si="6"/>
        <v>1.1992624151289988E-2</v>
      </c>
      <c r="AA23" s="80">
        <f t="shared" si="7"/>
        <v>1.9115055013239957E-2</v>
      </c>
      <c r="AB23" s="80">
        <f t="shared" si="8"/>
        <v>2.5652011538833303E-2</v>
      </c>
      <c r="AD23" s="82"/>
    </row>
    <row r="24" spans="1:30" ht="20" x14ac:dyDescent="0.2">
      <c r="A24" s="156">
        <v>5</v>
      </c>
      <c r="B24" s="157" t="s">
        <v>2905</v>
      </c>
      <c r="C24" s="158" t="s">
        <v>2906</v>
      </c>
      <c r="D24" s="158" t="s">
        <v>98</v>
      </c>
      <c r="E24" s="159">
        <v>0</v>
      </c>
      <c r="F24" s="159">
        <v>50</v>
      </c>
      <c r="G24" s="160">
        <v>202.18</v>
      </c>
      <c r="H24" s="160">
        <v>38.79</v>
      </c>
      <c r="I24" s="160">
        <v>1939.5</v>
      </c>
      <c r="J24" s="160">
        <v>0</v>
      </c>
      <c r="K24" s="160">
        <v>539.20000000000005</v>
      </c>
      <c r="L24" s="160">
        <v>0</v>
      </c>
      <c r="M24" s="160">
        <v>520.5</v>
      </c>
      <c r="N24" s="160">
        <v>182.24959999999999</v>
      </c>
      <c r="O24" s="160">
        <v>459.52135199999998</v>
      </c>
      <c r="P24" s="161">
        <v>238.20593328000001</v>
      </c>
      <c r="R24" s="160">
        <v>44.59</v>
      </c>
      <c r="S24" s="160">
        <v>0</v>
      </c>
      <c r="T24" s="80"/>
      <c r="U24" s="80"/>
      <c r="V24" s="81"/>
      <c r="W24" s="81"/>
      <c r="X24" s="81"/>
      <c r="Y24" s="80"/>
      <c r="Z24" s="80"/>
      <c r="AA24" s="80"/>
      <c r="AB24" s="80"/>
      <c r="AD24" s="82"/>
    </row>
    <row r="25" spans="1:30" ht="20" x14ac:dyDescent="0.2">
      <c r="A25" s="173">
        <v>6</v>
      </c>
      <c r="B25" s="174" t="s">
        <v>2907</v>
      </c>
      <c r="C25" s="175" t="s">
        <v>2908</v>
      </c>
      <c r="D25" s="175" t="s">
        <v>95</v>
      </c>
      <c r="E25" s="176">
        <v>0</v>
      </c>
      <c r="F25" s="176">
        <v>44.2</v>
      </c>
      <c r="G25" s="177">
        <v>209.77</v>
      </c>
      <c r="H25" s="177">
        <v>377.64</v>
      </c>
      <c r="I25" s="177">
        <v>16691.689999999999</v>
      </c>
      <c r="J25" s="177">
        <v>0</v>
      </c>
      <c r="K25" s="177">
        <v>3762.7857800000002</v>
      </c>
      <c r="L25" s="177">
        <v>5652.7380000000003</v>
      </c>
      <c r="M25" s="177">
        <v>0</v>
      </c>
      <c r="N25" s="177">
        <v>1271.8215936399999</v>
      </c>
      <c r="O25" s="177">
        <v>3954.3177882467999</v>
      </c>
      <c r="P25" s="178">
        <v>2049.8328426641501</v>
      </c>
      <c r="R25" s="177">
        <v>416.95</v>
      </c>
      <c r="S25" s="177">
        <v>0</v>
      </c>
      <c r="T25" s="80"/>
      <c r="U25" s="80"/>
      <c r="V25" s="81"/>
      <c r="W25" s="81"/>
      <c r="X25" s="81"/>
      <c r="Y25" s="80"/>
      <c r="Z25" s="80"/>
      <c r="AA25" s="80"/>
      <c r="AB25" s="80"/>
      <c r="AD25" s="82"/>
    </row>
    <row r="26" spans="1:30" ht="20" x14ac:dyDescent="0.2">
      <c r="A26" s="173">
        <v>8</v>
      </c>
      <c r="B26" s="174" t="s">
        <v>2909</v>
      </c>
      <c r="C26" s="175" t="s">
        <v>2910</v>
      </c>
      <c r="D26" s="175" t="s">
        <v>95</v>
      </c>
      <c r="E26" s="176">
        <v>0</v>
      </c>
      <c r="F26" s="176">
        <v>232.94</v>
      </c>
      <c r="G26" s="177">
        <v>648.29999999999995</v>
      </c>
      <c r="H26" s="177">
        <v>402.16</v>
      </c>
      <c r="I26" s="177">
        <v>93679.15</v>
      </c>
      <c r="J26" s="177">
        <v>0</v>
      </c>
      <c r="K26" s="177">
        <v>19408.863622000001</v>
      </c>
      <c r="L26" s="177">
        <v>34012.035279999996</v>
      </c>
      <c r="M26" s="177">
        <v>0</v>
      </c>
      <c r="N26" s="177">
        <v>6560.1959042360004</v>
      </c>
      <c r="O26" s="177">
        <v>22193.005078307298</v>
      </c>
      <c r="P26" s="178">
        <v>11504.3739838361</v>
      </c>
      <c r="R26" s="177">
        <v>447.16</v>
      </c>
      <c r="S26" s="177">
        <v>0</v>
      </c>
      <c r="T26" s="80"/>
      <c r="U26" s="80"/>
      <c r="V26" s="81"/>
      <c r="W26" s="81"/>
      <c r="X26" s="81"/>
      <c r="Y26" s="80"/>
      <c r="Z26" s="80"/>
      <c r="AA26" s="80"/>
      <c r="AB26" s="80"/>
      <c r="AD26" s="82"/>
    </row>
    <row r="27" spans="1:30" ht="15" thickBot="1" x14ac:dyDescent="0.25">
      <c r="A27" s="162">
        <v>10</v>
      </c>
      <c r="B27" s="163" t="s">
        <v>2131</v>
      </c>
      <c r="C27" s="164" t="s">
        <v>2132</v>
      </c>
      <c r="D27" s="164" t="s">
        <v>38</v>
      </c>
      <c r="E27" s="165">
        <v>0</v>
      </c>
      <c r="F27" s="165">
        <v>350.23</v>
      </c>
      <c r="G27" s="112">
        <v>326.97000000000003</v>
      </c>
      <c r="H27" s="112">
        <v>200.17</v>
      </c>
      <c r="I27" s="112">
        <v>70105.539999999994</v>
      </c>
      <c r="J27" s="112">
        <v>5343.0633501000002</v>
      </c>
      <c r="K27" s="112">
        <v>24105.245187</v>
      </c>
      <c r="L27" s="112">
        <v>0</v>
      </c>
      <c r="M27" s="112">
        <v>0</v>
      </c>
      <c r="N27" s="112">
        <v>8147.5728732059997</v>
      </c>
      <c r="O27" s="112">
        <v>15342.926663276199</v>
      </c>
      <c r="P27" s="166">
        <v>7953.4414432875101</v>
      </c>
      <c r="R27" s="112">
        <v>240.63</v>
      </c>
      <c r="S27" s="112">
        <v>10568.3513558</v>
      </c>
      <c r="T27" s="80"/>
      <c r="U27" s="80"/>
      <c r="V27" s="81"/>
      <c r="W27" s="81"/>
      <c r="X27" s="81"/>
      <c r="Y27" s="80"/>
      <c r="Z27" s="80"/>
      <c r="AA27" s="80"/>
      <c r="AB27" s="80"/>
      <c r="AD27" s="82"/>
    </row>
    <row r="28" spans="1:30" x14ac:dyDescent="0.2">
      <c r="A28" s="108"/>
      <c r="B28" s="109" t="s">
        <v>528</v>
      </c>
      <c r="C28" s="110" t="s">
        <v>529</v>
      </c>
      <c r="D28" s="110" t="s">
        <v>95</v>
      </c>
      <c r="E28" s="111">
        <v>4.4999999999999999E-4</v>
      </c>
      <c r="F28" s="111">
        <v>0.15760350000000001</v>
      </c>
      <c r="G28" s="77">
        <v>939</v>
      </c>
      <c r="H28" s="77">
        <v>939</v>
      </c>
      <c r="I28" s="77">
        <v>147.9896865</v>
      </c>
      <c r="J28" s="77">
        <v>147.9896865</v>
      </c>
      <c r="K28" s="77"/>
      <c r="L28" s="77"/>
      <c r="M28" s="77"/>
      <c r="N28" s="77"/>
      <c r="O28" s="77"/>
      <c r="P28" s="77"/>
      <c r="R28" s="77">
        <v>2570</v>
      </c>
      <c r="S28" s="77">
        <v>405.04099500000001</v>
      </c>
      <c r="T28" s="80">
        <f t="shared" si="0"/>
        <v>2.736954206602769</v>
      </c>
      <c r="U28" s="80">
        <f t="shared" si="1"/>
        <v>2.7113021950639355</v>
      </c>
      <c r="V28" s="81">
        <f t="shared" si="2"/>
        <v>2545.9127611650356</v>
      </c>
      <c r="W28" s="81">
        <f t="shared" si="3"/>
        <v>1606.9127611650356</v>
      </c>
      <c r="X28" s="81">
        <f t="shared" si="4"/>
        <v>253.25507535427369</v>
      </c>
      <c r="Y28" s="80">
        <f t="shared" si="5"/>
        <v>4.5848355451969969E-2</v>
      </c>
      <c r="Z28" s="80">
        <f t="shared" si="6"/>
        <v>1.1992624151289988E-2</v>
      </c>
      <c r="AA28" s="80">
        <f t="shared" si="7"/>
        <v>1.9115055013239957E-2</v>
      </c>
      <c r="AB28" s="80">
        <f t="shared" si="8"/>
        <v>2.5652011538833303E-2</v>
      </c>
      <c r="AD28" s="82"/>
    </row>
    <row r="29" spans="1:30" x14ac:dyDescent="0.2">
      <c r="A29" s="108"/>
      <c r="B29" s="109" t="s">
        <v>2133</v>
      </c>
      <c r="C29" s="110" t="s">
        <v>2134</v>
      </c>
      <c r="D29" s="110" t="s">
        <v>114</v>
      </c>
      <c r="E29" s="111">
        <v>3.3E-4</v>
      </c>
      <c r="F29" s="111">
        <v>0.1155759</v>
      </c>
      <c r="G29" s="77">
        <v>35500</v>
      </c>
      <c r="H29" s="77">
        <v>35500</v>
      </c>
      <c r="I29" s="77">
        <v>4102.94445</v>
      </c>
      <c r="J29" s="77">
        <v>4102.94445</v>
      </c>
      <c r="K29" s="77"/>
      <c r="L29" s="77"/>
      <c r="M29" s="77"/>
      <c r="N29" s="77"/>
      <c r="O29" s="77"/>
      <c r="P29" s="77"/>
      <c r="R29" s="77">
        <v>73700</v>
      </c>
      <c r="S29" s="77">
        <v>8517.9438300000002</v>
      </c>
      <c r="T29" s="80">
        <f t="shared" si="0"/>
        <v>2.0760563380281689</v>
      </c>
      <c r="U29" s="80">
        <f t="shared" si="1"/>
        <v>2.0504043264893355</v>
      </c>
      <c r="V29" s="81">
        <f t="shared" si="2"/>
        <v>72789.353590371407</v>
      </c>
      <c r="W29" s="81">
        <f t="shared" si="3"/>
        <v>37289.353590371407</v>
      </c>
      <c r="X29" s="81">
        <f t="shared" si="4"/>
        <v>4309.7506016254065</v>
      </c>
      <c r="Y29" s="80">
        <f t="shared" si="5"/>
        <v>4.5848355451969969E-2</v>
      </c>
      <c r="Z29" s="80">
        <f t="shared" si="6"/>
        <v>1.1992624151289988E-2</v>
      </c>
      <c r="AA29" s="80">
        <f t="shared" si="7"/>
        <v>1.9115055013239957E-2</v>
      </c>
      <c r="AB29" s="80">
        <f t="shared" si="8"/>
        <v>2.5652011538833303E-2</v>
      </c>
      <c r="AD29" s="82"/>
    </row>
    <row r="30" spans="1:30" x14ac:dyDescent="0.2">
      <c r="A30" s="108"/>
      <c r="B30" s="109" t="s">
        <v>532</v>
      </c>
      <c r="C30" s="110" t="s">
        <v>533</v>
      </c>
      <c r="D30" s="110" t="s">
        <v>41</v>
      </c>
      <c r="E30" s="111">
        <v>2.9399999999999999E-2</v>
      </c>
      <c r="F30" s="111">
        <v>10.296761999999999</v>
      </c>
      <c r="G30" s="77">
        <v>42.8</v>
      </c>
      <c r="H30" s="77">
        <v>42.8</v>
      </c>
      <c r="I30" s="77">
        <v>440.70141360000002</v>
      </c>
      <c r="J30" s="77">
        <v>440.70141360000002</v>
      </c>
      <c r="K30" s="77"/>
      <c r="L30" s="77"/>
      <c r="M30" s="77"/>
      <c r="N30" s="77"/>
      <c r="O30" s="77"/>
      <c r="P30" s="77"/>
      <c r="R30" s="77">
        <v>53.4</v>
      </c>
      <c r="S30" s="77">
        <v>549.84709080000005</v>
      </c>
      <c r="T30" s="80">
        <f t="shared" si="0"/>
        <v>1.2476635514018692</v>
      </c>
      <c r="U30" s="80">
        <f t="shared" si="1"/>
        <v>1.222011539863036</v>
      </c>
      <c r="V30" s="81">
        <f t="shared" si="2"/>
        <v>52.302093906137941</v>
      </c>
      <c r="W30" s="81">
        <f t="shared" si="3"/>
        <v>9.5020939061379437</v>
      </c>
      <c r="X30" s="81">
        <f t="shared" si="4"/>
        <v>97.840799453152741</v>
      </c>
      <c r="Y30" s="80">
        <f t="shared" si="5"/>
        <v>4.5848355451969969E-2</v>
      </c>
      <c r="Z30" s="80">
        <f t="shared" si="6"/>
        <v>1.1992624151289988E-2</v>
      </c>
      <c r="AA30" s="80">
        <f t="shared" si="7"/>
        <v>1.9115055013239957E-2</v>
      </c>
      <c r="AB30" s="80">
        <f t="shared" si="8"/>
        <v>2.5652011538833303E-2</v>
      </c>
      <c r="AD30" s="82"/>
    </row>
    <row r="31" spans="1:30" ht="15" thickBot="1" x14ac:dyDescent="0.25">
      <c r="A31" s="108"/>
      <c r="B31" s="109" t="s">
        <v>104</v>
      </c>
      <c r="C31" s="110" t="s">
        <v>105</v>
      </c>
      <c r="D31" s="110" t="s">
        <v>95</v>
      </c>
      <c r="E31" s="111">
        <v>4.0000000000000002E-4</v>
      </c>
      <c r="F31" s="111">
        <v>0.14009199999999999</v>
      </c>
      <c r="G31" s="77">
        <v>4650</v>
      </c>
      <c r="H31" s="77">
        <v>4650</v>
      </c>
      <c r="I31" s="77">
        <v>651.42780000000005</v>
      </c>
      <c r="J31" s="77">
        <v>651.42780000000005</v>
      </c>
      <c r="K31" s="77"/>
      <c r="L31" s="77"/>
      <c r="M31" s="77"/>
      <c r="N31" s="77"/>
      <c r="O31" s="77"/>
      <c r="P31" s="77"/>
      <c r="R31" s="77">
        <v>7820</v>
      </c>
      <c r="S31" s="77">
        <v>1095.51944</v>
      </c>
      <c r="T31" s="80">
        <f t="shared" si="0"/>
        <v>1.6817204301075268</v>
      </c>
      <c r="U31" s="80">
        <f t="shared" si="1"/>
        <v>1.6560684185686936</v>
      </c>
      <c r="V31" s="81">
        <f t="shared" si="2"/>
        <v>7700.7181463444249</v>
      </c>
      <c r="W31" s="81">
        <f t="shared" si="3"/>
        <v>3050.7181463444249</v>
      </c>
      <c r="X31" s="81">
        <f t="shared" si="4"/>
        <v>427.38120655768313</v>
      </c>
      <c r="Y31" s="80">
        <f t="shared" si="5"/>
        <v>4.5848355451969969E-2</v>
      </c>
      <c r="Z31" s="80">
        <f t="shared" si="6"/>
        <v>1.1992624151289988E-2</v>
      </c>
      <c r="AA31" s="80">
        <f t="shared" si="7"/>
        <v>1.9115055013239957E-2</v>
      </c>
      <c r="AB31" s="80">
        <f t="shared" si="8"/>
        <v>2.5652011538833303E-2</v>
      </c>
      <c r="AD31" s="82"/>
    </row>
    <row r="32" spans="1:30" x14ac:dyDescent="0.2">
      <c r="A32" s="156">
        <v>11</v>
      </c>
      <c r="B32" s="157" t="s">
        <v>2135</v>
      </c>
      <c r="C32" s="158" t="s">
        <v>2136</v>
      </c>
      <c r="D32" s="158" t="s">
        <v>38</v>
      </c>
      <c r="E32" s="159">
        <v>0</v>
      </c>
      <c r="F32" s="159">
        <v>350.23</v>
      </c>
      <c r="G32" s="160">
        <v>172.86</v>
      </c>
      <c r="H32" s="160">
        <v>101.88</v>
      </c>
      <c r="I32" s="160">
        <v>35681.43</v>
      </c>
      <c r="J32" s="160">
        <v>0</v>
      </c>
      <c r="K32" s="160">
        <v>17075.708811</v>
      </c>
      <c r="L32" s="160">
        <v>0</v>
      </c>
      <c r="M32" s="160">
        <v>0</v>
      </c>
      <c r="N32" s="160">
        <v>5771.5895781179997</v>
      </c>
      <c r="O32" s="160">
        <v>8453.5004039736596</v>
      </c>
      <c r="P32" s="161">
        <v>4382.1118310328302</v>
      </c>
      <c r="R32" s="160">
        <v>112.82</v>
      </c>
      <c r="S32" s="160">
        <v>0</v>
      </c>
      <c r="T32" s="80"/>
      <c r="U32" s="80"/>
      <c r="V32" s="81"/>
      <c r="W32" s="81"/>
      <c r="X32" s="81"/>
      <c r="Y32" s="80"/>
      <c r="Z32" s="80"/>
      <c r="AA32" s="80"/>
      <c r="AB32" s="80"/>
      <c r="AD32" s="82"/>
    </row>
    <row r="33" spans="1:30" ht="20.5" thickBot="1" x14ac:dyDescent="0.25">
      <c r="A33" s="162">
        <v>13</v>
      </c>
      <c r="B33" s="163" t="s">
        <v>2141</v>
      </c>
      <c r="C33" s="164" t="s">
        <v>2142</v>
      </c>
      <c r="D33" s="164" t="s">
        <v>95</v>
      </c>
      <c r="E33" s="165">
        <v>0</v>
      </c>
      <c r="F33" s="165">
        <v>409.68</v>
      </c>
      <c r="G33" s="112">
        <v>62.68</v>
      </c>
      <c r="H33" s="112">
        <v>70.290000000000006</v>
      </c>
      <c r="I33" s="112">
        <v>28796.41</v>
      </c>
      <c r="J33" s="112">
        <v>0</v>
      </c>
      <c r="K33" s="112">
        <v>2687.6646719999999</v>
      </c>
      <c r="L33" s="112">
        <v>0</v>
      </c>
      <c r="M33" s="112">
        <v>0</v>
      </c>
      <c r="N33" s="112">
        <v>908.43065913600003</v>
      </c>
      <c r="O33" s="112">
        <v>6822.0534773203199</v>
      </c>
      <c r="P33" s="166">
        <v>3536.4050187838802</v>
      </c>
      <c r="R33" s="112">
        <v>79.22</v>
      </c>
      <c r="S33" s="112">
        <v>0</v>
      </c>
      <c r="T33" s="80"/>
      <c r="U33" s="80"/>
      <c r="V33" s="81"/>
      <c r="W33" s="81"/>
      <c r="X33" s="81"/>
      <c r="Y33" s="80"/>
      <c r="Z33" s="80"/>
      <c r="AA33" s="80"/>
      <c r="AB33" s="80"/>
      <c r="AD33" s="82"/>
    </row>
    <row r="34" spans="1:30" ht="20.5" thickBot="1" x14ac:dyDescent="0.25">
      <c r="A34" s="96">
        <v>29</v>
      </c>
      <c r="B34" s="97" t="s">
        <v>246</v>
      </c>
      <c r="C34" s="99" t="s">
        <v>247</v>
      </c>
      <c r="D34" s="99" t="s">
        <v>95</v>
      </c>
      <c r="E34" s="100">
        <v>0</v>
      </c>
      <c r="F34" s="100">
        <v>72.3</v>
      </c>
      <c r="G34" s="101">
        <v>375.39</v>
      </c>
      <c r="H34" s="101">
        <v>249.58</v>
      </c>
      <c r="I34" s="101">
        <v>18044.63</v>
      </c>
      <c r="J34" s="101">
        <v>0</v>
      </c>
      <c r="K34" s="101">
        <v>937.85391000000004</v>
      </c>
      <c r="L34" s="101">
        <v>0</v>
      </c>
      <c r="M34" s="101">
        <v>0</v>
      </c>
      <c r="N34" s="101">
        <v>316.99462158</v>
      </c>
      <c r="O34" s="101">
        <v>4274.8829532846003</v>
      </c>
      <c r="P34" s="102">
        <v>2216.0068930810398</v>
      </c>
      <c r="R34" s="101">
        <v>297.85000000000002</v>
      </c>
      <c r="S34" s="101">
        <v>0</v>
      </c>
      <c r="T34" s="80"/>
      <c r="U34" s="80"/>
      <c r="V34" s="81"/>
      <c r="W34" s="81"/>
      <c r="X34" s="81"/>
      <c r="Y34" s="80"/>
      <c r="Z34" s="80"/>
      <c r="AA34" s="80"/>
      <c r="AB34" s="80"/>
      <c r="AD34" s="82"/>
    </row>
    <row r="35" spans="1:30" ht="20.5" thickBot="1" x14ac:dyDescent="0.25">
      <c r="A35" s="96">
        <v>30</v>
      </c>
      <c r="B35" s="97" t="s">
        <v>248</v>
      </c>
      <c r="C35" s="99" t="s">
        <v>249</v>
      </c>
      <c r="D35" s="99" t="s">
        <v>95</v>
      </c>
      <c r="E35" s="100">
        <v>0</v>
      </c>
      <c r="F35" s="100">
        <v>361.5</v>
      </c>
      <c r="G35" s="101">
        <v>27.37</v>
      </c>
      <c r="H35" s="101">
        <v>18.91</v>
      </c>
      <c r="I35" s="101">
        <v>6835.97</v>
      </c>
      <c r="J35" s="101">
        <v>0</v>
      </c>
      <c r="K35" s="101">
        <v>269.49824999999998</v>
      </c>
      <c r="L35" s="101">
        <v>0</v>
      </c>
      <c r="M35" s="101">
        <v>0</v>
      </c>
      <c r="N35" s="101">
        <v>91.090408499999995</v>
      </c>
      <c r="O35" s="101">
        <v>1619.569608645</v>
      </c>
      <c r="P35" s="102">
        <v>839.54986740029995</v>
      </c>
      <c r="R35" s="101">
        <v>23.05</v>
      </c>
      <c r="S35" s="101">
        <v>0</v>
      </c>
      <c r="T35" s="80"/>
      <c r="U35" s="80"/>
      <c r="V35" s="81"/>
      <c r="W35" s="81"/>
      <c r="X35" s="81"/>
      <c r="Y35" s="80"/>
      <c r="Z35" s="80"/>
      <c r="AA35" s="80"/>
      <c r="AB35" s="80"/>
      <c r="AD35" s="82"/>
    </row>
    <row r="36" spans="1:30" ht="20" x14ac:dyDescent="0.2">
      <c r="A36" s="156">
        <v>14</v>
      </c>
      <c r="B36" s="157" t="s">
        <v>2143</v>
      </c>
      <c r="C36" s="158" t="s">
        <v>2144</v>
      </c>
      <c r="D36" s="158" t="s">
        <v>95</v>
      </c>
      <c r="E36" s="159">
        <v>0</v>
      </c>
      <c r="F36" s="159">
        <v>277.14</v>
      </c>
      <c r="G36" s="160">
        <v>348.01</v>
      </c>
      <c r="H36" s="160">
        <v>44.67</v>
      </c>
      <c r="I36" s="160">
        <v>12379.84</v>
      </c>
      <c r="J36" s="160">
        <v>0</v>
      </c>
      <c r="K36" s="160">
        <v>2765.1089219999999</v>
      </c>
      <c r="L36" s="160">
        <v>4227.3827039999996</v>
      </c>
      <c r="M36" s="160">
        <v>0</v>
      </c>
      <c r="N36" s="160">
        <v>934.60681563599996</v>
      </c>
      <c r="O36" s="160">
        <v>2933.0264234053202</v>
      </c>
      <c r="P36" s="161">
        <v>1520.4174811057801</v>
      </c>
      <c r="R36" s="160">
        <v>50.18</v>
      </c>
      <c r="S36" s="160">
        <v>0</v>
      </c>
      <c r="T36" s="80"/>
      <c r="U36" s="80"/>
      <c r="V36" s="81"/>
      <c r="W36" s="81"/>
      <c r="X36" s="81"/>
      <c r="Y36" s="80"/>
      <c r="Z36" s="80"/>
      <c r="AA36" s="80"/>
      <c r="AB36" s="80"/>
      <c r="AD36" s="82"/>
    </row>
    <row r="37" spans="1:30" x14ac:dyDescent="0.2">
      <c r="A37" s="173">
        <v>15</v>
      </c>
      <c r="B37" s="174" t="s">
        <v>93</v>
      </c>
      <c r="C37" s="175" t="s">
        <v>2145</v>
      </c>
      <c r="D37" s="175" t="s">
        <v>95</v>
      </c>
      <c r="E37" s="176">
        <v>0</v>
      </c>
      <c r="F37" s="176">
        <v>277.14</v>
      </c>
      <c r="G37" s="177">
        <v>22.43</v>
      </c>
      <c r="H37" s="177">
        <v>18.170000000000002</v>
      </c>
      <c r="I37" s="177">
        <v>5035.63</v>
      </c>
      <c r="J37" s="177">
        <v>0</v>
      </c>
      <c r="K37" s="177">
        <v>371.89416599999998</v>
      </c>
      <c r="L37" s="177">
        <v>2727.0576000000001</v>
      </c>
      <c r="M37" s="177">
        <v>0</v>
      </c>
      <c r="N37" s="177">
        <v>125.700228108</v>
      </c>
      <c r="O37" s="177">
        <v>1193.12123781996</v>
      </c>
      <c r="P37" s="178">
        <v>618.48825246991396</v>
      </c>
      <c r="R37" s="177">
        <v>22.43</v>
      </c>
      <c r="S37" s="177">
        <v>0</v>
      </c>
      <c r="T37" s="80"/>
      <c r="U37" s="80"/>
      <c r="V37" s="81"/>
      <c r="W37" s="81"/>
      <c r="X37" s="81"/>
      <c r="Y37" s="80"/>
      <c r="Z37" s="80"/>
      <c r="AA37" s="80"/>
      <c r="AB37" s="80"/>
      <c r="AD37" s="82"/>
    </row>
    <row r="38" spans="1:30" ht="20.5" thickBot="1" x14ac:dyDescent="0.25">
      <c r="A38" s="162">
        <v>31</v>
      </c>
      <c r="B38" s="163" t="s">
        <v>250</v>
      </c>
      <c r="C38" s="164" t="s">
        <v>229</v>
      </c>
      <c r="D38" s="164" t="s">
        <v>114</v>
      </c>
      <c r="E38" s="165">
        <v>0</v>
      </c>
      <c r="F38" s="165">
        <v>115.68</v>
      </c>
      <c r="G38" s="112">
        <v>394.13</v>
      </c>
      <c r="H38" s="112">
        <v>650</v>
      </c>
      <c r="I38" s="112">
        <v>75192</v>
      </c>
      <c r="J38" s="112">
        <v>75192</v>
      </c>
      <c r="K38" s="112">
        <v>0</v>
      </c>
      <c r="L38" s="112">
        <v>0</v>
      </c>
      <c r="M38" s="112">
        <v>0</v>
      </c>
      <c r="N38" s="112">
        <v>0</v>
      </c>
      <c r="O38" s="112">
        <v>0</v>
      </c>
      <c r="P38" s="166">
        <v>0</v>
      </c>
      <c r="R38" s="112">
        <v>1330</v>
      </c>
      <c r="S38" s="112">
        <v>153854.39999999999</v>
      </c>
      <c r="T38" s="80"/>
      <c r="U38" s="80"/>
      <c r="V38" s="81"/>
      <c r="W38" s="81"/>
      <c r="X38" s="81"/>
      <c r="Y38" s="80"/>
      <c r="Z38" s="80"/>
      <c r="AA38" s="80"/>
      <c r="AB38" s="80"/>
      <c r="AD38" s="82"/>
    </row>
    <row r="39" spans="1:30" ht="18.5" thickBot="1" x14ac:dyDescent="0.25">
      <c r="A39" s="108"/>
      <c r="B39" s="109" t="s">
        <v>230</v>
      </c>
      <c r="C39" s="110" t="s">
        <v>231</v>
      </c>
      <c r="D39" s="110" t="s">
        <v>114</v>
      </c>
      <c r="E39" s="111">
        <v>1</v>
      </c>
      <c r="F39" s="111">
        <v>115.68</v>
      </c>
      <c r="G39" s="77">
        <v>650</v>
      </c>
      <c r="H39" s="77">
        <v>650</v>
      </c>
      <c r="I39" s="77">
        <v>75192</v>
      </c>
      <c r="J39" s="77">
        <v>75192</v>
      </c>
      <c r="K39" s="77"/>
      <c r="L39" s="77"/>
      <c r="M39" s="77"/>
      <c r="N39" s="77"/>
      <c r="O39" s="77"/>
      <c r="P39" s="77"/>
      <c r="R39" s="77">
        <v>1330</v>
      </c>
      <c r="S39" s="77">
        <v>153854.39999999999</v>
      </c>
      <c r="T39" s="80">
        <f t="shared" si="0"/>
        <v>2.046153846153846</v>
      </c>
      <c r="U39" s="80">
        <f t="shared" si="1"/>
        <v>2.0205018346150125</v>
      </c>
      <c r="V39" s="81">
        <f t="shared" si="2"/>
        <v>1313.3261924997582</v>
      </c>
      <c r="W39" s="81">
        <f t="shared" si="3"/>
        <v>663.32619249975824</v>
      </c>
      <c r="X39" s="81">
        <f t="shared" si="4"/>
        <v>76733.573948372039</v>
      </c>
      <c r="Y39" s="80">
        <f t="shared" si="5"/>
        <v>4.5848355451969969E-2</v>
      </c>
      <c r="Z39" s="80">
        <f t="shared" si="6"/>
        <v>1.1992624151289988E-2</v>
      </c>
      <c r="AA39" s="80">
        <f t="shared" si="7"/>
        <v>1.9115055013239957E-2</v>
      </c>
      <c r="AB39" s="80">
        <f t="shared" si="8"/>
        <v>2.5652011538833303E-2</v>
      </c>
      <c r="AD39" s="82"/>
    </row>
    <row r="40" spans="1:30" x14ac:dyDescent="0.2">
      <c r="A40" s="156">
        <v>16</v>
      </c>
      <c r="B40" s="157" t="s">
        <v>253</v>
      </c>
      <c r="C40" s="158" t="s">
        <v>254</v>
      </c>
      <c r="D40" s="158" t="s">
        <v>95</v>
      </c>
      <c r="E40" s="159">
        <v>0</v>
      </c>
      <c r="F40" s="159">
        <v>204.84</v>
      </c>
      <c r="G40" s="160">
        <v>165.84</v>
      </c>
      <c r="H40" s="160">
        <v>129.87</v>
      </c>
      <c r="I40" s="160">
        <v>26602.57</v>
      </c>
      <c r="J40" s="160">
        <v>0</v>
      </c>
      <c r="K40" s="160">
        <v>9060.2575560000005</v>
      </c>
      <c r="L40" s="160">
        <v>4910.9570640000002</v>
      </c>
      <c r="M40" s="160">
        <v>0</v>
      </c>
      <c r="N40" s="160">
        <v>3062.3670539280001</v>
      </c>
      <c r="O40" s="160">
        <v>6302.4252193533603</v>
      </c>
      <c r="P40" s="161">
        <v>3267.0409650593901</v>
      </c>
      <c r="R40" s="160">
        <v>143.35</v>
      </c>
      <c r="S40" s="160">
        <v>0</v>
      </c>
      <c r="T40" s="80"/>
      <c r="U40" s="80"/>
      <c r="V40" s="81"/>
      <c r="W40" s="81"/>
      <c r="X40" s="81"/>
      <c r="Y40" s="80"/>
      <c r="Z40" s="80"/>
      <c r="AA40" s="80"/>
      <c r="AB40" s="80"/>
      <c r="AD40" s="82"/>
    </row>
    <row r="41" spans="1:30" ht="20.5" thickBot="1" x14ac:dyDescent="0.25">
      <c r="A41" s="162">
        <v>17</v>
      </c>
      <c r="B41" s="163" t="s">
        <v>2146</v>
      </c>
      <c r="C41" s="164" t="s">
        <v>2147</v>
      </c>
      <c r="D41" s="164" t="s">
        <v>95</v>
      </c>
      <c r="E41" s="165">
        <v>0</v>
      </c>
      <c r="F41" s="165">
        <v>64.72</v>
      </c>
      <c r="G41" s="112">
        <v>767.91</v>
      </c>
      <c r="H41" s="112">
        <v>503.94</v>
      </c>
      <c r="I41" s="112">
        <v>32615</v>
      </c>
      <c r="J41" s="112">
        <v>0</v>
      </c>
      <c r="K41" s="112">
        <v>15607.693984</v>
      </c>
      <c r="L41" s="112">
        <v>0</v>
      </c>
      <c r="M41" s="112">
        <v>0</v>
      </c>
      <c r="N41" s="112">
        <v>5275.4005665920004</v>
      </c>
      <c r="O41" s="112">
        <v>7726.7449837190397</v>
      </c>
      <c r="P41" s="166">
        <v>4005.3775348035501</v>
      </c>
      <c r="R41" s="112">
        <v>553.66</v>
      </c>
      <c r="S41" s="112">
        <v>0</v>
      </c>
      <c r="T41" s="80"/>
      <c r="U41" s="80"/>
      <c r="V41" s="81"/>
      <c r="W41" s="81"/>
      <c r="X41" s="81"/>
      <c r="Y41" s="80"/>
      <c r="Z41" s="80"/>
      <c r="AA41" s="80"/>
      <c r="AB41" s="80"/>
      <c r="AD41" s="82"/>
    </row>
    <row r="42" spans="1:30" ht="15" thickBot="1" x14ac:dyDescent="0.25">
      <c r="A42" s="103">
        <v>18</v>
      </c>
      <c r="B42" s="104" t="s">
        <v>255</v>
      </c>
      <c r="C42" s="105" t="s">
        <v>256</v>
      </c>
      <c r="D42" s="105" t="s">
        <v>114</v>
      </c>
      <c r="E42" s="106">
        <v>0</v>
      </c>
      <c r="F42" s="106">
        <v>129.44</v>
      </c>
      <c r="G42" s="107">
        <v>761.24</v>
      </c>
      <c r="H42" s="107">
        <v>219</v>
      </c>
      <c r="I42" s="107">
        <v>28347.360000000001</v>
      </c>
      <c r="J42" s="107">
        <v>0</v>
      </c>
      <c r="K42" s="107">
        <v>0</v>
      </c>
      <c r="L42" s="107">
        <v>0</v>
      </c>
      <c r="M42" s="107">
        <v>0</v>
      </c>
      <c r="N42" s="107">
        <v>0</v>
      </c>
      <c r="O42" s="107">
        <v>0</v>
      </c>
      <c r="P42" s="107">
        <v>0</v>
      </c>
      <c r="R42" s="107">
        <v>288</v>
      </c>
      <c r="S42" s="107">
        <v>0</v>
      </c>
      <c r="T42" s="80">
        <f t="shared" si="0"/>
        <v>1.3150684931506849</v>
      </c>
      <c r="U42" s="80">
        <f t="shared" si="1"/>
        <v>1.2894164816118516</v>
      </c>
      <c r="V42" s="81">
        <f t="shared" si="2"/>
        <v>981.55540246220596</v>
      </c>
      <c r="W42" s="81">
        <f t="shared" si="3"/>
        <v>220.31540246220595</v>
      </c>
      <c r="X42" s="81">
        <f t="shared" si="4"/>
        <v>28517.625694707938</v>
      </c>
      <c r="Y42" s="80">
        <f t="shared" si="5"/>
        <v>4.5848355451969969E-2</v>
      </c>
      <c r="Z42" s="80">
        <f t="shared" si="6"/>
        <v>1.1992624151289988E-2</v>
      </c>
      <c r="AA42" s="80">
        <f t="shared" si="7"/>
        <v>1.9115055013239957E-2</v>
      </c>
      <c r="AB42" s="80">
        <f t="shared" si="8"/>
        <v>2.5652011538833303E-2</v>
      </c>
      <c r="AD42" s="82"/>
    </row>
    <row r="43" spans="1:30" ht="20" x14ac:dyDescent="0.2">
      <c r="A43" s="156">
        <v>19</v>
      </c>
      <c r="B43" s="157" t="s">
        <v>2911</v>
      </c>
      <c r="C43" s="158" t="s">
        <v>2912</v>
      </c>
      <c r="D43" s="158" t="s">
        <v>38</v>
      </c>
      <c r="E43" s="159">
        <v>0</v>
      </c>
      <c r="F43" s="159">
        <v>120</v>
      </c>
      <c r="G43" s="160">
        <v>123.98</v>
      </c>
      <c r="H43" s="160">
        <v>26.64</v>
      </c>
      <c r="I43" s="160">
        <v>3196.8</v>
      </c>
      <c r="J43" s="160">
        <v>0</v>
      </c>
      <c r="K43" s="160">
        <v>1415.88</v>
      </c>
      <c r="L43" s="160">
        <v>0</v>
      </c>
      <c r="M43" s="160">
        <v>0</v>
      </c>
      <c r="N43" s="160">
        <v>478.56743999999998</v>
      </c>
      <c r="O43" s="160">
        <v>909.33477119999998</v>
      </c>
      <c r="P43" s="161">
        <v>392.52950956799998</v>
      </c>
      <c r="R43" s="160">
        <v>30.01</v>
      </c>
      <c r="S43" s="160">
        <v>0</v>
      </c>
      <c r="T43" s="80"/>
      <c r="U43" s="80"/>
      <c r="V43" s="81"/>
      <c r="W43" s="81"/>
      <c r="X43" s="81"/>
      <c r="Y43" s="80"/>
      <c r="Z43" s="80"/>
      <c r="AA43" s="80"/>
      <c r="AB43" s="80"/>
      <c r="AD43" s="82"/>
    </row>
    <row r="44" spans="1:30" ht="20.5" thickBot="1" x14ac:dyDescent="0.25">
      <c r="A44" s="162">
        <v>20</v>
      </c>
      <c r="B44" s="163" t="s">
        <v>2913</v>
      </c>
      <c r="C44" s="164" t="s">
        <v>2914</v>
      </c>
      <c r="D44" s="164" t="s">
        <v>38</v>
      </c>
      <c r="E44" s="165">
        <v>0</v>
      </c>
      <c r="F44" s="165">
        <v>120</v>
      </c>
      <c r="G44" s="112">
        <v>35.31</v>
      </c>
      <c r="H44" s="112">
        <v>21.42</v>
      </c>
      <c r="I44" s="112">
        <v>2570.4</v>
      </c>
      <c r="J44" s="112">
        <v>0</v>
      </c>
      <c r="K44" s="112">
        <v>423.27600000000001</v>
      </c>
      <c r="L44" s="112">
        <v>1079.1600000000001</v>
      </c>
      <c r="M44" s="112">
        <v>0</v>
      </c>
      <c r="N44" s="112">
        <v>143.06728799999999</v>
      </c>
      <c r="O44" s="112">
        <v>608.83621656000003</v>
      </c>
      <c r="P44" s="166">
        <v>315.60753063840002</v>
      </c>
      <c r="R44" s="112">
        <v>24.09</v>
      </c>
      <c r="S44" s="112">
        <v>0</v>
      </c>
      <c r="T44" s="80"/>
      <c r="U44" s="80"/>
      <c r="V44" s="81"/>
      <c r="W44" s="81"/>
      <c r="X44" s="81"/>
      <c r="Y44" s="80"/>
      <c r="Z44" s="80"/>
      <c r="AA44" s="80"/>
      <c r="AB44" s="80"/>
      <c r="AD44" s="82"/>
    </row>
    <row r="45" spans="1:30" ht="15" thickBot="1" x14ac:dyDescent="0.35">
      <c r="A45" s="151"/>
      <c r="B45" s="152" t="s">
        <v>19</v>
      </c>
      <c r="C45" s="153" t="s">
        <v>257</v>
      </c>
      <c r="D45" s="153"/>
      <c r="E45" s="154"/>
      <c r="F45" s="154"/>
      <c r="G45" s="155"/>
      <c r="H45" s="155"/>
      <c r="I45" s="155">
        <v>14581.45</v>
      </c>
      <c r="J45" s="155">
        <v>9743.0256000000008</v>
      </c>
      <c r="K45" s="155">
        <v>1825.94769</v>
      </c>
      <c r="L45" s="155">
        <v>0</v>
      </c>
      <c r="M45" s="155">
        <v>0</v>
      </c>
      <c r="N45" s="155">
        <v>617.17031922000001</v>
      </c>
      <c r="O45" s="155">
        <v>1540.8775852553999</v>
      </c>
      <c r="P45" s="155">
        <v>594.18402322655595</v>
      </c>
      <c r="R45" s="155"/>
      <c r="S45" s="155">
        <v>11198.88</v>
      </c>
      <c r="T45" s="80"/>
      <c r="U45" s="80"/>
      <c r="V45" s="81"/>
      <c r="W45" s="81"/>
      <c r="X45" s="81"/>
      <c r="Y45" s="80"/>
      <c r="Z45" s="80"/>
      <c r="AA45" s="80"/>
      <c r="AB45" s="80"/>
      <c r="AD45" s="82"/>
    </row>
    <row r="46" spans="1:30" ht="20.5" thickBot="1" x14ac:dyDescent="0.25">
      <c r="A46" s="96">
        <v>21</v>
      </c>
      <c r="B46" s="97" t="s">
        <v>258</v>
      </c>
      <c r="C46" s="99" t="s">
        <v>259</v>
      </c>
      <c r="D46" s="99" t="s">
        <v>95</v>
      </c>
      <c r="E46" s="100">
        <v>0</v>
      </c>
      <c r="F46" s="100">
        <v>14.14</v>
      </c>
      <c r="G46" s="101">
        <v>436.11</v>
      </c>
      <c r="H46" s="101">
        <v>1031.22</v>
      </c>
      <c r="I46" s="101">
        <v>14581.45</v>
      </c>
      <c r="J46" s="101">
        <v>9743.0256000000008</v>
      </c>
      <c r="K46" s="101">
        <v>1825.94769</v>
      </c>
      <c r="L46" s="101">
        <v>0</v>
      </c>
      <c r="M46" s="101">
        <v>0</v>
      </c>
      <c r="N46" s="101">
        <v>617.17031922000001</v>
      </c>
      <c r="O46" s="101">
        <v>1540.8775852553999</v>
      </c>
      <c r="P46" s="102">
        <v>594.18402322655595</v>
      </c>
      <c r="R46" s="101">
        <v>1216.46</v>
      </c>
      <c r="S46" s="101">
        <v>11198.88</v>
      </c>
      <c r="T46" s="80"/>
      <c r="U46" s="80"/>
      <c r="V46" s="81"/>
      <c r="W46" s="81"/>
      <c r="X46" s="81"/>
      <c r="Y46" s="80"/>
      <c r="Z46" s="80"/>
      <c r="AA46" s="80"/>
      <c r="AB46" s="80"/>
      <c r="AD46" s="82"/>
    </row>
    <row r="47" spans="1:30" x14ac:dyDescent="0.2">
      <c r="A47" s="108"/>
      <c r="B47" s="109" t="s">
        <v>260</v>
      </c>
      <c r="C47" s="110" t="s">
        <v>261</v>
      </c>
      <c r="D47" s="110" t="s">
        <v>114</v>
      </c>
      <c r="E47" s="111">
        <v>1.98</v>
      </c>
      <c r="F47" s="111">
        <v>27.997199999999999</v>
      </c>
      <c r="G47" s="77">
        <v>348</v>
      </c>
      <c r="H47" s="77">
        <v>348</v>
      </c>
      <c r="I47" s="77">
        <v>9743.0256000000008</v>
      </c>
      <c r="J47" s="77">
        <v>9743.0256000000008</v>
      </c>
      <c r="K47" s="77"/>
      <c r="L47" s="77"/>
      <c r="M47" s="77"/>
      <c r="N47" s="77"/>
      <c r="O47" s="77"/>
      <c r="P47" s="77"/>
      <c r="R47" s="77">
        <v>400</v>
      </c>
      <c r="S47" s="77">
        <v>11198.88</v>
      </c>
      <c r="T47" s="80">
        <f t="shared" si="0"/>
        <v>1.1494252873563218</v>
      </c>
      <c r="U47" s="80">
        <f t="shared" si="1"/>
        <v>1.1237732758174885</v>
      </c>
      <c r="V47" s="81">
        <f t="shared" si="2"/>
        <v>391.07309998448602</v>
      </c>
      <c r="W47" s="81">
        <f t="shared" si="3"/>
        <v>43.073099984486021</v>
      </c>
      <c r="X47" s="81">
        <f t="shared" si="4"/>
        <v>1205.926194885652</v>
      </c>
      <c r="Y47" s="80">
        <f t="shared" si="5"/>
        <v>4.5848355451969969E-2</v>
      </c>
      <c r="Z47" s="80">
        <f t="shared" si="6"/>
        <v>1.1992624151289988E-2</v>
      </c>
      <c r="AA47" s="80">
        <f t="shared" si="7"/>
        <v>1.9115055013239957E-2</v>
      </c>
      <c r="AB47" s="80">
        <f t="shared" si="8"/>
        <v>2.5652011538833303E-2</v>
      </c>
      <c r="AD47" s="82"/>
    </row>
    <row r="48" spans="1:30" ht="15" thickBot="1" x14ac:dyDescent="0.35">
      <c r="A48" s="151"/>
      <c r="B48" s="152" t="s">
        <v>785</v>
      </c>
      <c r="C48" s="153" t="s">
        <v>786</v>
      </c>
      <c r="D48" s="153"/>
      <c r="E48" s="154"/>
      <c r="F48" s="154"/>
      <c r="G48" s="155"/>
      <c r="H48" s="155"/>
      <c r="I48" s="155">
        <v>47507.14</v>
      </c>
      <c r="J48" s="155">
        <v>0</v>
      </c>
      <c r="K48" s="155">
        <v>7618.3163648</v>
      </c>
      <c r="L48" s="155">
        <v>16350.171250240001</v>
      </c>
      <c r="M48" s="155">
        <v>0</v>
      </c>
      <c r="N48" s="155">
        <v>2574.9909313024</v>
      </c>
      <c r="O48" s="155">
        <v>15129.782771415201</v>
      </c>
      <c r="P48" s="155">
        <v>5834.2565844860601</v>
      </c>
      <c r="R48" s="155"/>
      <c r="S48" s="155">
        <v>0</v>
      </c>
      <c r="T48" s="80"/>
      <c r="U48" s="80"/>
      <c r="V48" s="81"/>
      <c r="W48" s="81"/>
      <c r="X48" s="81"/>
      <c r="Y48" s="80"/>
      <c r="Z48" s="80"/>
      <c r="AA48" s="80"/>
      <c r="AB48" s="80"/>
      <c r="AD48" s="82"/>
    </row>
    <row r="49" spans="1:30" ht="20.5" thickBot="1" x14ac:dyDescent="0.25">
      <c r="A49" s="96">
        <v>22</v>
      </c>
      <c r="B49" s="97" t="s">
        <v>2915</v>
      </c>
      <c r="C49" s="99" t="s">
        <v>2916</v>
      </c>
      <c r="D49" s="99" t="s">
        <v>114</v>
      </c>
      <c r="E49" s="100">
        <v>0</v>
      </c>
      <c r="F49" s="100">
        <v>157.852</v>
      </c>
      <c r="G49" s="101">
        <v>429.67</v>
      </c>
      <c r="H49" s="101">
        <v>300.95999999999998</v>
      </c>
      <c r="I49" s="101">
        <v>47507.14</v>
      </c>
      <c r="J49" s="101">
        <v>0</v>
      </c>
      <c r="K49" s="101">
        <v>7618.3163648</v>
      </c>
      <c r="L49" s="101">
        <v>16350.171250240001</v>
      </c>
      <c r="M49" s="101">
        <v>0</v>
      </c>
      <c r="N49" s="101">
        <v>2574.9909313024</v>
      </c>
      <c r="O49" s="101">
        <v>15129.782771415201</v>
      </c>
      <c r="P49" s="102">
        <v>5834.2565844860601</v>
      </c>
      <c r="R49" s="101">
        <v>355.19</v>
      </c>
      <c r="S49" s="101">
        <v>0</v>
      </c>
      <c r="T49" s="80"/>
      <c r="U49" s="80"/>
      <c r="V49" s="81"/>
      <c r="W49" s="81"/>
      <c r="X49" s="81"/>
      <c r="Y49" s="80"/>
      <c r="Z49" s="80"/>
      <c r="AA49" s="80"/>
      <c r="AB49" s="80"/>
      <c r="AD49" s="82"/>
    </row>
    <row r="50" spans="1:30" x14ac:dyDescent="0.3">
      <c r="A50" s="146"/>
      <c r="B50" s="147" t="s">
        <v>789</v>
      </c>
      <c r="C50" s="148" t="s">
        <v>790</v>
      </c>
      <c r="D50" s="148"/>
      <c r="E50" s="149"/>
      <c r="F50" s="149"/>
      <c r="G50" s="150"/>
      <c r="H50" s="150"/>
      <c r="I50" s="150">
        <v>3232.9</v>
      </c>
      <c r="J50" s="150">
        <v>373</v>
      </c>
      <c r="K50" s="150">
        <v>740.61</v>
      </c>
      <c r="L50" s="150">
        <v>0</v>
      </c>
      <c r="M50" s="150">
        <v>0</v>
      </c>
      <c r="N50" s="150">
        <v>250.32617999999999</v>
      </c>
      <c r="O50" s="150">
        <v>1130.3176676</v>
      </c>
      <c r="P50" s="150">
        <v>351.225538664</v>
      </c>
      <c r="R50" s="150"/>
      <c r="S50" s="150">
        <v>446.5</v>
      </c>
      <c r="T50" s="80"/>
      <c r="U50" s="80"/>
      <c r="V50" s="81"/>
      <c r="W50" s="81"/>
      <c r="X50" s="81"/>
      <c r="Y50" s="80"/>
      <c r="Z50" s="80"/>
      <c r="AA50" s="80"/>
      <c r="AB50" s="80"/>
      <c r="AD50" s="82"/>
    </row>
    <row r="51" spans="1:30" ht="15" thickBot="1" x14ac:dyDescent="0.35">
      <c r="A51" s="151"/>
      <c r="B51" s="152" t="s">
        <v>1187</v>
      </c>
      <c r="C51" s="153" t="s">
        <v>1188</v>
      </c>
      <c r="D51" s="153"/>
      <c r="E51" s="154"/>
      <c r="F51" s="154"/>
      <c r="G51" s="155"/>
      <c r="H51" s="155"/>
      <c r="I51" s="155">
        <v>3232.9</v>
      </c>
      <c r="J51" s="155">
        <v>373</v>
      </c>
      <c r="K51" s="155">
        <v>740.61</v>
      </c>
      <c r="L51" s="155">
        <v>0</v>
      </c>
      <c r="M51" s="155">
        <v>0</v>
      </c>
      <c r="N51" s="155">
        <v>250.32617999999999</v>
      </c>
      <c r="O51" s="155">
        <v>1130.3176676</v>
      </c>
      <c r="P51" s="155">
        <v>351.225538664</v>
      </c>
      <c r="R51" s="155"/>
      <c r="S51" s="155">
        <v>446.5</v>
      </c>
      <c r="T51" s="80"/>
      <c r="U51" s="80"/>
      <c r="V51" s="81"/>
      <c r="W51" s="81"/>
      <c r="X51" s="81"/>
      <c r="Y51" s="80"/>
      <c r="Z51" s="80"/>
      <c r="AA51" s="80"/>
      <c r="AB51" s="80"/>
      <c r="AD51" s="82"/>
    </row>
    <row r="52" spans="1:30" ht="15" thickBot="1" x14ac:dyDescent="0.25">
      <c r="A52" s="96">
        <v>23</v>
      </c>
      <c r="B52" s="97" t="s">
        <v>2917</v>
      </c>
      <c r="C52" s="99" t="s">
        <v>2918</v>
      </c>
      <c r="D52" s="99" t="s">
        <v>98</v>
      </c>
      <c r="E52" s="100">
        <v>0</v>
      </c>
      <c r="F52" s="100">
        <v>10</v>
      </c>
      <c r="G52" s="101">
        <v>387.35</v>
      </c>
      <c r="H52" s="101">
        <v>283.26</v>
      </c>
      <c r="I52" s="101">
        <v>2832.6</v>
      </c>
      <c r="J52" s="101">
        <v>373</v>
      </c>
      <c r="K52" s="101">
        <v>596.4</v>
      </c>
      <c r="L52" s="101">
        <v>0</v>
      </c>
      <c r="M52" s="101">
        <v>0</v>
      </c>
      <c r="N52" s="101">
        <v>201.58320000000001</v>
      </c>
      <c r="O52" s="101">
        <v>972.09622400000001</v>
      </c>
      <c r="P52" s="102">
        <v>302.06111936000002</v>
      </c>
      <c r="R52" s="101">
        <v>326.2</v>
      </c>
      <c r="S52" s="101">
        <v>446.5</v>
      </c>
      <c r="T52" s="80"/>
      <c r="U52" s="80"/>
      <c r="V52" s="81"/>
      <c r="W52" s="81"/>
      <c r="X52" s="81"/>
      <c r="Y52" s="80"/>
      <c r="Z52" s="80"/>
      <c r="AA52" s="80"/>
      <c r="AB52" s="80"/>
      <c r="AD52" s="82"/>
    </row>
    <row r="53" spans="1:30" ht="18.5" thickBot="1" x14ac:dyDescent="0.25">
      <c r="A53" s="108"/>
      <c r="B53" s="109" t="s">
        <v>2085</v>
      </c>
      <c r="C53" s="110" t="s">
        <v>2086</v>
      </c>
      <c r="D53" s="110" t="s">
        <v>286</v>
      </c>
      <c r="E53" s="111">
        <v>0.05</v>
      </c>
      <c r="F53" s="111">
        <v>0.5</v>
      </c>
      <c r="G53" s="77">
        <v>746</v>
      </c>
      <c r="H53" s="77">
        <v>746</v>
      </c>
      <c r="I53" s="77">
        <v>373</v>
      </c>
      <c r="J53" s="77">
        <v>373</v>
      </c>
      <c r="K53" s="77"/>
      <c r="L53" s="77"/>
      <c r="M53" s="77"/>
      <c r="N53" s="77"/>
      <c r="O53" s="77"/>
      <c r="P53" s="77"/>
      <c r="R53" s="77">
        <v>893</v>
      </c>
      <c r="S53" s="77">
        <v>446.5</v>
      </c>
      <c r="T53" s="80">
        <f t="shared" si="0"/>
        <v>1.1970509383378016</v>
      </c>
      <c r="U53" s="80">
        <f t="shared" si="1"/>
        <v>1.1713989267989684</v>
      </c>
      <c r="V53" s="81">
        <f t="shared" si="2"/>
        <v>873.86359939203044</v>
      </c>
      <c r="W53" s="81">
        <f t="shared" si="3"/>
        <v>127.86359939203044</v>
      </c>
      <c r="X53" s="81">
        <f t="shared" si="4"/>
        <v>63.931799696015219</v>
      </c>
      <c r="Y53" s="80">
        <f t="shared" si="5"/>
        <v>4.5848355451969969E-2</v>
      </c>
      <c r="Z53" s="80">
        <f t="shared" si="6"/>
        <v>1.1992624151289988E-2</v>
      </c>
      <c r="AA53" s="80">
        <f t="shared" si="7"/>
        <v>1.9115055013239957E-2</v>
      </c>
      <c r="AB53" s="80">
        <f t="shared" si="8"/>
        <v>2.5652011538833303E-2</v>
      </c>
      <c r="AD53" s="82"/>
    </row>
    <row r="54" spans="1:30" ht="20.5" thickBot="1" x14ac:dyDescent="0.25">
      <c r="A54" s="96">
        <v>24</v>
      </c>
      <c r="B54" s="97" t="s">
        <v>2919</v>
      </c>
      <c r="C54" s="99" t="s">
        <v>2920</v>
      </c>
      <c r="D54" s="99" t="s">
        <v>98</v>
      </c>
      <c r="E54" s="100">
        <v>0</v>
      </c>
      <c r="F54" s="100">
        <v>10</v>
      </c>
      <c r="G54" s="101">
        <v>69.58</v>
      </c>
      <c r="H54" s="101">
        <v>40.03</v>
      </c>
      <c r="I54" s="101">
        <v>400.3</v>
      </c>
      <c r="J54" s="101">
        <v>0</v>
      </c>
      <c r="K54" s="101">
        <v>144.21</v>
      </c>
      <c r="L54" s="101">
        <v>0</v>
      </c>
      <c r="M54" s="101">
        <v>0</v>
      </c>
      <c r="N54" s="101">
        <v>48.742980000000003</v>
      </c>
      <c r="O54" s="101">
        <v>158.22144359999999</v>
      </c>
      <c r="P54" s="102">
        <v>49.164419303999999</v>
      </c>
      <c r="R54" s="101">
        <v>46.21</v>
      </c>
      <c r="S54" s="101">
        <v>0</v>
      </c>
      <c r="T54" s="80"/>
      <c r="U54" s="80"/>
      <c r="V54" s="81"/>
      <c r="W54" s="81"/>
      <c r="X54" s="81"/>
      <c r="Y54" s="80"/>
      <c r="Z54" s="80"/>
      <c r="AA54" s="80"/>
      <c r="AB54" s="80"/>
      <c r="AD54" s="82"/>
    </row>
    <row r="55" spans="1:30" ht="15" thickBot="1" x14ac:dyDescent="0.35">
      <c r="A55" s="146"/>
      <c r="B55" s="147" t="s">
        <v>2111</v>
      </c>
      <c r="C55" s="148" t="s">
        <v>2112</v>
      </c>
      <c r="D55" s="148"/>
      <c r="E55" s="149"/>
      <c r="F55" s="149"/>
      <c r="G55" s="150"/>
      <c r="H55" s="150"/>
      <c r="I55" s="150">
        <v>28492.44</v>
      </c>
      <c r="J55" s="150">
        <v>0</v>
      </c>
      <c r="K55" s="150">
        <v>11211</v>
      </c>
      <c r="L55" s="150">
        <v>0</v>
      </c>
      <c r="M55" s="150">
        <v>0</v>
      </c>
      <c r="N55" s="150">
        <v>3789.3180000000002</v>
      </c>
      <c r="O55" s="150">
        <v>9993.3025679999992</v>
      </c>
      <c r="P55" s="150">
        <v>3499.1068795199999</v>
      </c>
      <c r="R55" s="150"/>
      <c r="S55" s="150">
        <v>0</v>
      </c>
      <c r="T55" s="80"/>
      <c r="U55" s="80"/>
      <c r="V55" s="81"/>
      <c r="W55" s="81"/>
      <c r="X55" s="81"/>
      <c r="Y55" s="80"/>
      <c r="Z55" s="80"/>
      <c r="AA55" s="80"/>
      <c r="AB55" s="80"/>
      <c r="AD55" s="82"/>
    </row>
    <row r="56" spans="1:30" x14ac:dyDescent="0.2">
      <c r="A56" s="156">
        <v>25</v>
      </c>
      <c r="B56" s="157" t="s">
        <v>2148</v>
      </c>
      <c r="C56" s="158" t="s">
        <v>2149</v>
      </c>
      <c r="D56" s="158" t="s">
        <v>2115</v>
      </c>
      <c r="E56" s="159">
        <v>0</v>
      </c>
      <c r="F56" s="159">
        <v>30</v>
      </c>
      <c r="G56" s="160">
        <v>494.53</v>
      </c>
      <c r="H56" s="160">
        <v>322.81</v>
      </c>
      <c r="I56" s="160">
        <v>9684.2999999999993</v>
      </c>
      <c r="J56" s="160">
        <v>0</v>
      </c>
      <c r="K56" s="160">
        <v>4044</v>
      </c>
      <c r="L56" s="160">
        <v>0</v>
      </c>
      <c r="M56" s="160">
        <v>0</v>
      </c>
      <c r="N56" s="160">
        <v>1366.8720000000001</v>
      </c>
      <c r="O56" s="160">
        <v>3084.19704</v>
      </c>
      <c r="P56" s="161">
        <v>1189.3096656</v>
      </c>
      <c r="R56" s="160">
        <v>383.47</v>
      </c>
      <c r="S56" s="160">
        <v>0</v>
      </c>
      <c r="T56" s="80"/>
      <c r="U56" s="80"/>
      <c r="V56" s="81"/>
      <c r="W56" s="81"/>
      <c r="X56" s="81"/>
      <c r="Y56" s="80"/>
      <c r="Z56" s="80"/>
      <c r="AA56" s="80"/>
      <c r="AB56" s="80"/>
      <c r="AD56" s="82"/>
    </row>
    <row r="57" spans="1:30" x14ac:dyDescent="0.2">
      <c r="A57" s="173">
        <v>26</v>
      </c>
      <c r="B57" s="174" t="s">
        <v>2150</v>
      </c>
      <c r="C57" s="175" t="s">
        <v>2151</v>
      </c>
      <c r="D57" s="175" t="s">
        <v>2115</v>
      </c>
      <c r="E57" s="176">
        <v>0</v>
      </c>
      <c r="F57" s="176">
        <v>16</v>
      </c>
      <c r="G57" s="177">
        <v>494.53</v>
      </c>
      <c r="H57" s="177">
        <v>295.95</v>
      </c>
      <c r="I57" s="177">
        <v>4735.2</v>
      </c>
      <c r="J57" s="177">
        <v>0</v>
      </c>
      <c r="K57" s="177">
        <v>2097.6</v>
      </c>
      <c r="L57" s="177">
        <v>0</v>
      </c>
      <c r="M57" s="177">
        <v>0</v>
      </c>
      <c r="N57" s="177">
        <v>708.98879999999997</v>
      </c>
      <c r="O57" s="177">
        <v>1347.1626240000001</v>
      </c>
      <c r="P57" s="178">
        <v>581.52519935999999</v>
      </c>
      <c r="R57" s="177">
        <v>333.42</v>
      </c>
      <c r="S57" s="177">
        <v>0</v>
      </c>
      <c r="T57" s="80"/>
      <c r="U57" s="80"/>
      <c r="V57" s="81"/>
      <c r="W57" s="81"/>
      <c r="X57" s="81"/>
      <c r="Y57" s="80"/>
      <c r="Z57" s="80"/>
      <c r="AA57" s="80"/>
      <c r="AB57" s="80"/>
      <c r="AD57" s="82"/>
    </row>
    <row r="58" spans="1:30" x14ac:dyDescent="0.2">
      <c r="A58" s="173">
        <v>27</v>
      </c>
      <c r="B58" s="174" t="s">
        <v>2152</v>
      </c>
      <c r="C58" s="175" t="s">
        <v>2153</v>
      </c>
      <c r="D58" s="175" t="s">
        <v>2115</v>
      </c>
      <c r="E58" s="176">
        <v>0</v>
      </c>
      <c r="F58" s="176">
        <v>26</v>
      </c>
      <c r="G58" s="177">
        <v>494.53</v>
      </c>
      <c r="H58" s="177">
        <v>413.91</v>
      </c>
      <c r="I58" s="177">
        <v>10761.66</v>
      </c>
      <c r="J58" s="177">
        <v>0</v>
      </c>
      <c r="K58" s="177">
        <v>3876.6</v>
      </c>
      <c r="L58" s="177">
        <v>0</v>
      </c>
      <c r="M58" s="177">
        <v>0</v>
      </c>
      <c r="N58" s="177">
        <v>1310.2908</v>
      </c>
      <c r="O58" s="177">
        <v>4253.2504559999998</v>
      </c>
      <c r="P58" s="178">
        <v>1321.6197758400001</v>
      </c>
      <c r="R58" s="177">
        <v>466.37</v>
      </c>
      <c r="S58" s="177">
        <v>0</v>
      </c>
      <c r="T58" s="80"/>
      <c r="U58" s="80"/>
      <c r="V58" s="81"/>
      <c r="W58" s="81"/>
      <c r="X58" s="81"/>
      <c r="Y58" s="80"/>
      <c r="Z58" s="80"/>
      <c r="AA58" s="80"/>
      <c r="AB58" s="80"/>
      <c r="AD58" s="82"/>
    </row>
    <row r="59" spans="1:30" ht="15" thickBot="1" x14ac:dyDescent="0.25">
      <c r="A59" s="162">
        <v>28</v>
      </c>
      <c r="B59" s="163" t="s">
        <v>2154</v>
      </c>
      <c r="C59" s="164" t="s">
        <v>2155</v>
      </c>
      <c r="D59" s="164" t="s">
        <v>2115</v>
      </c>
      <c r="E59" s="165">
        <v>0</v>
      </c>
      <c r="F59" s="165">
        <v>8</v>
      </c>
      <c r="G59" s="112">
        <v>494.53</v>
      </c>
      <c r="H59" s="112">
        <v>413.91</v>
      </c>
      <c r="I59" s="112">
        <v>3311.28</v>
      </c>
      <c r="J59" s="112">
        <v>0</v>
      </c>
      <c r="K59" s="112">
        <v>1192.8</v>
      </c>
      <c r="L59" s="112">
        <v>0</v>
      </c>
      <c r="M59" s="112">
        <v>0</v>
      </c>
      <c r="N59" s="112">
        <v>403.16640000000001</v>
      </c>
      <c r="O59" s="112">
        <v>1308.692448</v>
      </c>
      <c r="P59" s="166">
        <v>406.65223872000001</v>
      </c>
      <c r="R59" s="112">
        <v>466.37</v>
      </c>
      <c r="S59" s="112">
        <v>0</v>
      </c>
      <c r="T59" s="80"/>
      <c r="U59" s="80"/>
      <c r="V59" s="81"/>
      <c r="W59" s="81"/>
      <c r="X59" s="81"/>
      <c r="Y59" s="80"/>
      <c r="Z59" s="80"/>
      <c r="AA59" s="80"/>
      <c r="AB59" s="80"/>
      <c r="AD59" s="82"/>
    </row>
  </sheetData>
  <mergeCells count="8">
    <mergeCell ref="Y8:AB8"/>
    <mergeCell ref="A1:P1"/>
    <mergeCell ref="J3:K3"/>
    <mergeCell ref="J4:K4"/>
    <mergeCell ref="J5:K5"/>
    <mergeCell ref="J6:K6"/>
    <mergeCell ref="J7:K7"/>
    <mergeCell ref="H8:R8"/>
  </mergeCells>
  <conditionalFormatting sqref="W8:X8 W10">
    <cfRule type="cellIs" dxfId="77" priority="5" operator="lessThan">
      <formula>0</formula>
    </cfRule>
  </conditionalFormatting>
  <conditionalFormatting sqref="W14:X14">
    <cfRule type="cellIs" dxfId="76" priority="4" operator="lessThan">
      <formula>0</formula>
    </cfRule>
  </conditionalFormatting>
  <conditionalFormatting sqref="W15:X59">
    <cfRule type="cellIs" dxfId="75" priority="3" operator="lessThan">
      <formula>0</formula>
    </cfRule>
  </conditionalFormatting>
  <conditionalFormatting sqref="X10">
    <cfRule type="cellIs" dxfId="74" priority="2" operator="lessThan">
      <formula>0</formula>
    </cfRule>
  </conditionalFormatting>
  <conditionalFormatting sqref="X12">
    <cfRule type="cellIs" dxfId="73" priority="1" operator="lessThan">
      <formula>0</formula>
    </cfRule>
  </conditionalFormatting>
  <pageMargins left="0.7" right="0.7" top="0.78740157499999996" bottom="0.78740157499999996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4"/>
  <sheetViews>
    <sheetView workbookViewId="0">
      <selection activeCell="V4" sqref="V4"/>
    </sheetView>
  </sheetViews>
  <sheetFormatPr defaultColWidth="9" defaultRowHeight="14.5" x14ac:dyDescent="0.35"/>
  <cols>
    <col min="1" max="1" width="3.6328125" style="193" customWidth="1"/>
    <col min="2" max="2" width="13.36328125" style="79" customWidth="1"/>
    <col min="3" max="3" width="45.08984375" style="194" customWidth="1"/>
    <col min="4" max="4" width="3.90625" style="194" customWidth="1"/>
    <col min="5" max="5" width="7.08984375" style="195" hidden="1" customWidth="1"/>
    <col min="6" max="6" width="9.36328125" style="195" customWidth="1"/>
    <col min="7" max="8" width="10.54296875" style="78" customWidth="1"/>
    <col min="9" max="9" width="15.453125" style="78" hidden="1" customWidth="1"/>
    <col min="10" max="10" width="15.54296875" style="78" hidden="1" customWidth="1"/>
    <col min="11" max="11" width="14.54296875" style="78" hidden="1" customWidth="1"/>
    <col min="12" max="13" width="14" style="78" hidden="1" customWidth="1"/>
    <col min="14" max="14" width="14.54296875" style="78" hidden="1" customWidth="1"/>
    <col min="15" max="15" width="14.36328125" style="78" hidden="1" customWidth="1"/>
    <col min="16" max="16" width="16" style="78" hidden="1" customWidth="1"/>
    <col min="17" max="17" width="0" style="79" hidden="1" customWidth="1"/>
    <col min="18" max="18" width="9.54296875" style="78" customWidth="1"/>
    <col min="19" max="19" width="14.08984375" style="78" hidden="1" customWidth="1"/>
    <col min="20" max="23" width="9" style="79"/>
    <col min="24" max="24" width="15.54296875" style="79" customWidth="1"/>
    <col min="25" max="28" width="9" style="79"/>
    <col min="29" max="29" width="17.6328125" style="79" customWidth="1"/>
    <col min="30" max="257" width="9" style="79"/>
    <col min="258" max="258" width="3.6328125" style="79" customWidth="1"/>
    <col min="259" max="259" width="13.36328125" style="79" customWidth="1"/>
    <col min="260" max="260" width="45.08984375" style="79" customWidth="1"/>
    <col min="261" max="261" width="3.90625" style="79" customWidth="1"/>
    <col min="262" max="262" width="7.08984375" style="79" customWidth="1"/>
    <col min="263" max="263" width="9.36328125" style="79" customWidth="1"/>
    <col min="264" max="264" width="10.54296875" style="79" customWidth="1"/>
    <col min="265" max="265" width="15.453125" style="79" customWidth="1"/>
    <col min="266" max="266" width="15.54296875" style="79" customWidth="1"/>
    <col min="267" max="267" width="14.54296875" style="79" customWidth="1"/>
    <col min="268" max="269" width="14" style="79" customWidth="1"/>
    <col min="270" max="270" width="14.54296875" style="79" customWidth="1"/>
    <col min="271" max="271" width="14.36328125" style="79" customWidth="1"/>
    <col min="272" max="272" width="16" style="79" customWidth="1"/>
    <col min="273" max="513" width="9" style="79"/>
    <col min="514" max="514" width="3.6328125" style="79" customWidth="1"/>
    <col min="515" max="515" width="13.36328125" style="79" customWidth="1"/>
    <col min="516" max="516" width="45.08984375" style="79" customWidth="1"/>
    <col min="517" max="517" width="3.90625" style="79" customWidth="1"/>
    <col min="518" max="518" width="7.08984375" style="79" customWidth="1"/>
    <col min="519" max="519" width="9.36328125" style="79" customWidth="1"/>
    <col min="520" max="520" width="10.54296875" style="79" customWidth="1"/>
    <col min="521" max="521" width="15.453125" style="79" customWidth="1"/>
    <col min="522" max="522" width="15.54296875" style="79" customWidth="1"/>
    <col min="523" max="523" width="14.54296875" style="79" customWidth="1"/>
    <col min="524" max="525" width="14" style="79" customWidth="1"/>
    <col min="526" max="526" width="14.54296875" style="79" customWidth="1"/>
    <col min="527" max="527" width="14.36328125" style="79" customWidth="1"/>
    <col min="528" max="528" width="16" style="79" customWidth="1"/>
    <col min="529" max="769" width="9" style="79"/>
    <col min="770" max="770" width="3.6328125" style="79" customWidth="1"/>
    <col min="771" max="771" width="13.36328125" style="79" customWidth="1"/>
    <col min="772" max="772" width="45.08984375" style="79" customWidth="1"/>
    <col min="773" max="773" width="3.90625" style="79" customWidth="1"/>
    <col min="774" max="774" width="7.08984375" style="79" customWidth="1"/>
    <col min="775" max="775" width="9.36328125" style="79" customWidth="1"/>
    <col min="776" max="776" width="10.54296875" style="79" customWidth="1"/>
    <col min="777" max="777" width="15.453125" style="79" customWidth="1"/>
    <col min="778" max="778" width="15.54296875" style="79" customWidth="1"/>
    <col min="779" max="779" width="14.54296875" style="79" customWidth="1"/>
    <col min="780" max="781" width="14" style="79" customWidth="1"/>
    <col min="782" max="782" width="14.54296875" style="79" customWidth="1"/>
    <col min="783" max="783" width="14.36328125" style="79" customWidth="1"/>
    <col min="784" max="784" width="16" style="79" customWidth="1"/>
    <col min="785" max="1025" width="9" style="79"/>
    <col min="1026" max="1026" width="3.6328125" style="79" customWidth="1"/>
    <col min="1027" max="1027" width="13.36328125" style="79" customWidth="1"/>
    <col min="1028" max="1028" width="45.08984375" style="79" customWidth="1"/>
    <col min="1029" max="1029" width="3.90625" style="79" customWidth="1"/>
    <col min="1030" max="1030" width="7.08984375" style="79" customWidth="1"/>
    <col min="1031" max="1031" width="9.36328125" style="79" customWidth="1"/>
    <col min="1032" max="1032" width="10.54296875" style="79" customWidth="1"/>
    <col min="1033" max="1033" width="15.453125" style="79" customWidth="1"/>
    <col min="1034" max="1034" width="15.54296875" style="79" customWidth="1"/>
    <col min="1035" max="1035" width="14.54296875" style="79" customWidth="1"/>
    <col min="1036" max="1037" width="14" style="79" customWidth="1"/>
    <col min="1038" max="1038" width="14.54296875" style="79" customWidth="1"/>
    <col min="1039" max="1039" width="14.36328125" style="79" customWidth="1"/>
    <col min="1040" max="1040" width="16" style="79" customWidth="1"/>
    <col min="1041" max="1281" width="9" style="79"/>
    <col min="1282" max="1282" width="3.6328125" style="79" customWidth="1"/>
    <col min="1283" max="1283" width="13.36328125" style="79" customWidth="1"/>
    <col min="1284" max="1284" width="45.08984375" style="79" customWidth="1"/>
    <col min="1285" max="1285" width="3.90625" style="79" customWidth="1"/>
    <col min="1286" max="1286" width="7.08984375" style="79" customWidth="1"/>
    <col min="1287" max="1287" width="9.36328125" style="79" customWidth="1"/>
    <col min="1288" max="1288" width="10.54296875" style="79" customWidth="1"/>
    <col min="1289" max="1289" width="15.453125" style="79" customWidth="1"/>
    <col min="1290" max="1290" width="15.54296875" style="79" customWidth="1"/>
    <col min="1291" max="1291" width="14.54296875" style="79" customWidth="1"/>
    <col min="1292" max="1293" width="14" style="79" customWidth="1"/>
    <col min="1294" max="1294" width="14.54296875" style="79" customWidth="1"/>
    <col min="1295" max="1295" width="14.36328125" style="79" customWidth="1"/>
    <col min="1296" max="1296" width="16" style="79" customWidth="1"/>
    <col min="1297" max="1537" width="9" style="79"/>
    <col min="1538" max="1538" width="3.6328125" style="79" customWidth="1"/>
    <col min="1539" max="1539" width="13.36328125" style="79" customWidth="1"/>
    <col min="1540" max="1540" width="45.08984375" style="79" customWidth="1"/>
    <col min="1541" max="1541" width="3.90625" style="79" customWidth="1"/>
    <col min="1542" max="1542" width="7.08984375" style="79" customWidth="1"/>
    <col min="1543" max="1543" width="9.36328125" style="79" customWidth="1"/>
    <col min="1544" max="1544" width="10.54296875" style="79" customWidth="1"/>
    <col min="1545" max="1545" width="15.453125" style="79" customWidth="1"/>
    <col min="1546" max="1546" width="15.54296875" style="79" customWidth="1"/>
    <col min="1547" max="1547" width="14.54296875" style="79" customWidth="1"/>
    <col min="1548" max="1549" width="14" style="79" customWidth="1"/>
    <col min="1550" max="1550" width="14.54296875" style="79" customWidth="1"/>
    <col min="1551" max="1551" width="14.36328125" style="79" customWidth="1"/>
    <col min="1552" max="1552" width="16" style="79" customWidth="1"/>
    <col min="1553" max="1793" width="9" style="79"/>
    <col min="1794" max="1794" width="3.6328125" style="79" customWidth="1"/>
    <col min="1795" max="1795" width="13.36328125" style="79" customWidth="1"/>
    <col min="1796" max="1796" width="45.08984375" style="79" customWidth="1"/>
    <col min="1797" max="1797" width="3.90625" style="79" customWidth="1"/>
    <col min="1798" max="1798" width="7.08984375" style="79" customWidth="1"/>
    <col min="1799" max="1799" width="9.36328125" style="79" customWidth="1"/>
    <col min="1800" max="1800" width="10.54296875" style="79" customWidth="1"/>
    <col min="1801" max="1801" width="15.453125" style="79" customWidth="1"/>
    <col min="1802" max="1802" width="15.54296875" style="79" customWidth="1"/>
    <col min="1803" max="1803" width="14.54296875" style="79" customWidth="1"/>
    <col min="1804" max="1805" width="14" style="79" customWidth="1"/>
    <col min="1806" max="1806" width="14.54296875" style="79" customWidth="1"/>
    <col min="1807" max="1807" width="14.36328125" style="79" customWidth="1"/>
    <col min="1808" max="1808" width="16" style="79" customWidth="1"/>
    <col min="1809" max="2049" width="9" style="79"/>
    <col min="2050" max="2050" width="3.6328125" style="79" customWidth="1"/>
    <col min="2051" max="2051" width="13.36328125" style="79" customWidth="1"/>
    <col min="2052" max="2052" width="45.08984375" style="79" customWidth="1"/>
    <col min="2053" max="2053" width="3.90625" style="79" customWidth="1"/>
    <col min="2054" max="2054" width="7.08984375" style="79" customWidth="1"/>
    <col min="2055" max="2055" width="9.36328125" style="79" customWidth="1"/>
    <col min="2056" max="2056" width="10.54296875" style="79" customWidth="1"/>
    <col min="2057" max="2057" width="15.453125" style="79" customWidth="1"/>
    <col min="2058" max="2058" width="15.54296875" style="79" customWidth="1"/>
    <col min="2059" max="2059" width="14.54296875" style="79" customWidth="1"/>
    <col min="2060" max="2061" width="14" style="79" customWidth="1"/>
    <col min="2062" max="2062" width="14.54296875" style="79" customWidth="1"/>
    <col min="2063" max="2063" width="14.36328125" style="79" customWidth="1"/>
    <col min="2064" max="2064" width="16" style="79" customWidth="1"/>
    <col min="2065" max="2305" width="9" style="79"/>
    <col min="2306" max="2306" width="3.6328125" style="79" customWidth="1"/>
    <col min="2307" max="2307" width="13.36328125" style="79" customWidth="1"/>
    <col min="2308" max="2308" width="45.08984375" style="79" customWidth="1"/>
    <col min="2309" max="2309" width="3.90625" style="79" customWidth="1"/>
    <col min="2310" max="2310" width="7.08984375" style="79" customWidth="1"/>
    <col min="2311" max="2311" width="9.36328125" style="79" customWidth="1"/>
    <col min="2312" max="2312" width="10.54296875" style="79" customWidth="1"/>
    <col min="2313" max="2313" width="15.453125" style="79" customWidth="1"/>
    <col min="2314" max="2314" width="15.54296875" style="79" customWidth="1"/>
    <col min="2315" max="2315" width="14.54296875" style="79" customWidth="1"/>
    <col min="2316" max="2317" width="14" style="79" customWidth="1"/>
    <col min="2318" max="2318" width="14.54296875" style="79" customWidth="1"/>
    <col min="2319" max="2319" width="14.36328125" style="79" customWidth="1"/>
    <col min="2320" max="2320" width="16" style="79" customWidth="1"/>
    <col min="2321" max="2561" width="9" style="79"/>
    <col min="2562" max="2562" width="3.6328125" style="79" customWidth="1"/>
    <col min="2563" max="2563" width="13.36328125" style="79" customWidth="1"/>
    <col min="2564" max="2564" width="45.08984375" style="79" customWidth="1"/>
    <col min="2565" max="2565" width="3.90625" style="79" customWidth="1"/>
    <col min="2566" max="2566" width="7.08984375" style="79" customWidth="1"/>
    <col min="2567" max="2567" width="9.36328125" style="79" customWidth="1"/>
    <col min="2568" max="2568" width="10.54296875" style="79" customWidth="1"/>
    <col min="2569" max="2569" width="15.453125" style="79" customWidth="1"/>
    <col min="2570" max="2570" width="15.54296875" style="79" customWidth="1"/>
    <col min="2571" max="2571" width="14.54296875" style="79" customWidth="1"/>
    <col min="2572" max="2573" width="14" style="79" customWidth="1"/>
    <col min="2574" max="2574" width="14.54296875" style="79" customWidth="1"/>
    <col min="2575" max="2575" width="14.36328125" style="79" customWidth="1"/>
    <col min="2576" max="2576" width="16" style="79" customWidth="1"/>
    <col min="2577" max="2817" width="9" style="79"/>
    <col min="2818" max="2818" width="3.6328125" style="79" customWidth="1"/>
    <col min="2819" max="2819" width="13.36328125" style="79" customWidth="1"/>
    <col min="2820" max="2820" width="45.08984375" style="79" customWidth="1"/>
    <col min="2821" max="2821" width="3.90625" style="79" customWidth="1"/>
    <col min="2822" max="2822" width="7.08984375" style="79" customWidth="1"/>
    <col min="2823" max="2823" width="9.36328125" style="79" customWidth="1"/>
    <col min="2824" max="2824" width="10.54296875" style="79" customWidth="1"/>
    <col min="2825" max="2825" width="15.453125" style="79" customWidth="1"/>
    <col min="2826" max="2826" width="15.54296875" style="79" customWidth="1"/>
    <col min="2827" max="2827" width="14.54296875" style="79" customWidth="1"/>
    <col min="2828" max="2829" width="14" style="79" customWidth="1"/>
    <col min="2830" max="2830" width="14.54296875" style="79" customWidth="1"/>
    <col min="2831" max="2831" width="14.36328125" style="79" customWidth="1"/>
    <col min="2832" max="2832" width="16" style="79" customWidth="1"/>
    <col min="2833" max="3073" width="9" style="79"/>
    <col min="3074" max="3074" width="3.6328125" style="79" customWidth="1"/>
    <col min="3075" max="3075" width="13.36328125" style="79" customWidth="1"/>
    <col min="3076" max="3076" width="45.08984375" style="79" customWidth="1"/>
    <col min="3077" max="3077" width="3.90625" style="79" customWidth="1"/>
    <col min="3078" max="3078" width="7.08984375" style="79" customWidth="1"/>
    <col min="3079" max="3079" width="9.36328125" style="79" customWidth="1"/>
    <col min="3080" max="3080" width="10.54296875" style="79" customWidth="1"/>
    <col min="3081" max="3081" width="15.453125" style="79" customWidth="1"/>
    <col min="3082" max="3082" width="15.54296875" style="79" customWidth="1"/>
    <col min="3083" max="3083" width="14.54296875" style="79" customWidth="1"/>
    <col min="3084" max="3085" width="14" style="79" customWidth="1"/>
    <col min="3086" max="3086" width="14.54296875" style="79" customWidth="1"/>
    <col min="3087" max="3087" width="14.36328125" style="79" customWidth="1"/>
    <col min="3088" max="3088" width="16" style="79" customWidth="1"/>
    <col min="3089" max="3329" width="9" style="79"/>
    <col min="3330" max="3330" width="3.6328125" style="79" customWidth="1"/>
    <col min="3331" max="3331" width="13.36328125" style="79" customWidth="1"/>
    <col min="3332" max="3332" width="45.08984375" style="79" customWidth="1"/>
    <col min="3333" max="3333" width="3.90625" style="79" customWidth="1"/>
    <col min="3334" max="3334" width="7.08984375" style="79" customWidth="1"/>
    <col min="3335" max="3335" width="9.36328125" style="79" customWidth="1"/>
    <col min="3336" max="3336" width="10.54296875" style="79" customWidth="1"/>
    <col min="3337" max="3337" width="15.453125" style="79" customWidth="1"/>
    <col min="3338" max="3338" width="15.54296875" style="79" customWidth="1"/>
    <col min="3339" max="3339" width="14.54296875" style="79" customWidth="1"/>
    <col min="3340" max="3341" width="14" style="79" customWidth="1"/>
    <col min="3342" max="3342" width="14.54296875" style="79" customWidth="1"/>
    <col min="3343" max="3343" width="14.36328125" style="79" customWidth="1"/>
    <col min="3344" max="3344" width="16" style="79" customWidth="1"/>
    <col min="3345" max="3585" width="9" style="79"/>
    <col min="3586" max="3586" width="3.6328125" style="79" customWidth="1"/>
    <col min="3587" max="3587" width="13.36328125" style="79" customWidth="1"/>
    <col min="3588" max="3588" width="45.08984375" style="79" customWidth="1"/>
    <col min="3589" max="3589" width="3.90625" style="79" customWidth="1"/>
    <col min="3590" max="3590" width="7.08984375" style="79" customWidth="1"/>
    <col min="3591" max="3591" width="9.36328125" style="79" customWidth="1"/>
    <col min="3592" max="3592" width="10.54296875" style="79" customWidth="1"/>
    <col min="3593" max="3593" width="15.453125" style="79" customWidth="1"/>
    <col min="3594" max="3594" width="15.54296875" style="79" customWidth="1"/>
    <col min="3595" max="3595" width="14.54296875" style="79" customWidth="1"/>
    <col min="3596" max="3597" width="14" style="79" customWidth="1"/>
    <col min="3598" max="3598" width="14.54296875" style="79" customWidth="1"/>
    <col min="3599" max="3599" width="14.36328125" style="79" customWidth="1"/>
    <col min="3600" max="3600" width="16" style="79" customWidth="1"/>
    <col min="3601" max="3841" width="9" style="79"/>
    <col min="3842" max="3842" width="3.6328125" style="79" customWidth="1"/>
    <col min="3843" max="3843" width="13.36328125" style="79" customWidth="1"/>
    <col min="3844" max="3844" width="45.08984375" style="79" customWidth="1"/>
    <col min="3845" max="3845" width="3.90625" style="79" customWidth="1"/>
    <col min="3846" max="3846" width="7.08984375" style="79" customWidth="1"/>
    <col min="3847" max="3847" width="9.36328125" style="79" customWidth="1"/>
    <col min="3848" max="3848" width="10.54296875" style="79" customWidth="1"/>
    <col min="3849" max="3849" width="15.453125" style="79" customWidth="1"/>
    <col min="3850" max="3850" width="15.54296875" style="79" customWidth="1"/>
    <col min="3851" max="3851" width="14.54296875" style="79" customWidth="1"/>
    <col min="3852" max="3853" width="14" style="79" customWidth="1"/>
    <col min="3854" max="3854" width="14.54296875" style="79" customWidth="1"/>
    <col min="3855" max="3855" width="14.36328125" style="79" customWidth="1"/>
    <col min="3856" max="3856" width="16" style="79" customWidth="1"/>
    <col min="3857" max="4097" width="9" style="79"/>
    <col min="4098" max="4098" width="3.6328125" style="79" customWidth="1"/>
    <col min="4099" max="4099" width="13.36328125" style="79" customWidth="1"/>
    <col min="4100" max="4100" width="45.08984375" style="79" customWidth="1"/>
    <col min="4101" max="4101" width="3.90625" style="79" customWidth="1"/>
    <col min="4102" max="4102" width="7.08984375" style="79" customWidth="1"/>
    <col min="4103" max="4103" width="9.36328125" style="79" customWidth="1"/>
    <col min="4104" max="4104" width="10.54296875" style="79" customWidth="1"/>
    <col min="4105" max="4105" width="15.453125" style="79" customWidth="1"/>
    <col min="4106" max="4106" width="15.54296875" style="79" customWidth="1"/>
    <col min="4107" max="4107" width="14.54296875" style="79" customWidth="1"/>
    <col min="4108" max="4109" width="14" style="79" customWidth="1"/>
    <col min="4110" max="4110" width="14.54296875" style="79" customWidth="1"/>
    <col min="4111" max="4111" width="14.36328125" style="79" customWidth="1"/>
    <col min="4112" max="4112" width="16" style="79" customWidth="1"/>
    <col min="4113" max="4353" width="9" style="79"/>
    <col min="4354" max="4354" width="3.6328125" style="79" customWidth="1"/>
    <col min="4355" max="4355" width="13.36328125" style="79" customWidth="1"/>
    <col min="4356" max="4356" width="45.08984375" style="79" customWidth="1"/>
    <col min="4357" max="4357" width="3.90625" style="79" customWidth="1"/>
    <col min="4358" max="4358" width="7.08984375" style="79" customWidth="1"/>
    <col min="4359" max="4359" width="9.36328125" style="79" customWidth="1"/>
    <col min="4360" max="4360" width="10.54296875" style="79" customWidth="1"/>
    <col min="4361" max="4361" width="15.453125" style="79" customWidth="1"/>
    <col min="4362" max="4362" width="15.54296875" style="79" customWidth="1"/>
    <col min="4363" max="4363" width="14.54296875" style="79" customWidth="1"/>
    <col min="4364" max="4365" width="14" style="79" customWidth="1"/>
    <col min="4366" max="4366" width="14.54296875" style="79" customWidth="1"/>
    <col min="4367" max="4367" width="14.36328125" style="79" customWidth="1"/>
    <col min="4368" max="4368" width="16" style="79" customWidth="1"/>
    <col min="4369" max="4609" width="9" style="79"/>
    <col min="4610" max="4610" width="3.6328125" style="79" customWidth="1"/>
    <col min="4611" max="4611" width="13.36328125" style="79" customWidth="1"/>
    <col min="4612" max="4612" width="45.08984375" style="79" customWidth="1"/>
    <col min="4613" max="4613" width="3.90625" style="79" customWidth="1"/>
    <col min="4614" max="4614" width="7.08984375" style="79" customWidth="1"/>
    <col min="4615" max="4615" width="9.36328125" style="79" customWidth="1"/>
    <col min="4616" max="4616" width="10.54296875" style="79" customWidth="1"/>
    <col min="4617" max="4617" width="15.453125" style="79" customWidth="1"/>
    <col min="4618" max="4618" width="15.54296875" style="79" customWidth="1"/>
    <col min="4619" max="4619" width="14.54296875" style="79" customWidth="1"/>
    <col min="4620" max="4621" width="14" style="79" customWidth="1"/>
    <col min="4622" max="4622" width="14.54296875" style="79" customWidth="1"/>
    <col min="4623" max="4623" width="14.36328125" style="79" customWidth="1"/>
    <col min="4624" max="4624" width="16" style="79" customWidth="1"/>
    <col min="4625" max="4865" width="9" style="79"/>
    <col min="4866" max="4866" width="3.6328125" style="79" customWidth="1"/>
    <col min="4867" max="4867" width="13.36328125" style="79" customWidth="1"/>
    <col min="4868" max="4868" width="45.08984375" style="79" customWidth="1"/>
    <col min="4869" max="4869" width="3.90625" style="79" customWidth="1"/>
    <col min="4870" max="4870" width="7.08984375" style="79" customWidth="1"/>
    <col min="4871" max="4871" width="9.36328125" style="79" customWidth="1"/>
    <col min="4872" max="4872" width="10.54296875" style="79" customWidth="1"/>
    <col min="4873" max="4873" width="15.453125" style="79" customWidth="1"/>
    <col min="4874" max="4874" width="15.54296875" style="79" customWidth="1"/>
    <col min="4875" max="4875" width="14.54296875" style="79" customWidth="1"/>
    <col min="4876" max="4877" width="14" style="79" customWidth="1"/>
    <col min="4878" max="4878" width="14.54296875" style="79" customWidth="1"/>
    <col min="4879" max="4879" width="14.36328125" style="79" customWidth="1"/>
    <col min="4880" max="4880" width="16" style="79" customWidth="1"/>
    <col min="4881" max="5121" width="9" style="79"/>
    <col min="5122" max="5122" width="3.6328125" style="79" customWidth="1"/>
    <col min="5123" max="5123" width="13.36328125" style="79" customWidth="1"/>
    <col min="5124" max="5124" width="45.08984375" style="79" customWidth="1"/>
    <col min="5125" max="5125" width="3.90625" style="79" customWidth="1"/>
    <col min="5126" max="5126" width="7.08984375" style="79" customWidth="1"/>
    <col min="5127" max="5127" width="9.36328125" style="79" customWidth="1"/>
    <col min="5128" max="5128" width="10.54296875" style="79" customWidth="1"/>
    <col min="5129" max="5129" width="15.453125" style="79" customWidth="1"/>
    <col min="5130" max="5130" width="15.54296875" style="79" customWidth="1"/>
    <col min="5131" max="5131" width="14.54296875" style="79" customWidth="1"/>
    <col min="5132" max="5133" width="14" style="79" customWidth="1"/>
    <col min="5134" max="5134" width="14.54296875" style="79" customWidth="1"/>
    <col min="5135" max="5135" width="14.36328125" style="79" customWidth="1"/>
    <col min="5136" max="5136" width="16" style="79" customWidth="1"/>
    <col min="5137" max="5377" width="9" style="79"/>
    <col min="5378" max="5378" width="3.6328125" style="79" customWidth="1"/>
    <col min="5379" max="5379" width="13.36328125" style="79" customWidth="1"/>
    <col min="5380" max="5380" width="45.08984375" style="79" customWidth="1"/>
    <col min="5381" max="5381" width="3.90625" style="79" customWidth="1"/>
    <col min="5382" max="5382" width="7.08984375" style="79" customWidth="1"/>
    <col min="5383" max="5383" width="9.36328125" style="79" customWidth="1"/>
    <col min="5384" max="5384" width="10.54296875" style="79" customWidth="1"/>
    <col min="5385" max="5385" width="15.453125" style="79" customWidth="1"/>
    <col min="5386" max="5386" width="15.54296875" style="79" customWidth="1"/>
    <col min="5387" max="5387" width="14.54296875" style="79" customWidth="1"/>
    <col min="5388" max="5389" width="14" style="79" customWidth="1"/>
    <col min="5390" max="5390" width="14.54296875" style="79" customWidth="1"/>
    <col min="5391" max="5391" width="14.36328125" style="79" customWidth="1"/>
    <col min="5392" max="5392" width="16" style="79" customWidth="1"/>
    <col min="5393" max="5633" width="9" style="79"/>
    <col min="5634" max="5634" width="3.6328125" style="79" customWidth="1"/>
    <col min="5635" max="5635" width="13.36328125" style="79" customWidth="1"/>
    <col min="5636" max="5636" width="45.08984375" style="79" customWidth="1"/>
    <col min="5637" max="5637" width="3.90625" style="79" customWidth="1"/>
    <col min="5638" max="5638" width="7.08984375" style="79" customWidth="1"/>
    <col min="5639" max="5639" width="9.36328125" style="79" customWidth="1"/>
    <col min="5640" max="5640" width="10.54296875" style="79" customWidth="1"/>
    <col min="5641" max="5641" width="15.453125" style="79" customWidth="1"/>
    <col min="5642" max="5642" width="15.54296875" style="79" customWidth="1"/>
    <col min="5643" max="5643" width="14.54296875" style="79" customWidth="1"/>
    <col min="5644" max="5645" width="14" style="79" customWidth="1"/>
    <col min="5646" max="5646" width="14.54296875" style="79" customWidth="1"/>
    <col min="5647" max="5647" width="14.36328125" style="79" customWidth="1"/>
    <col min="5648" max="5648" width="16" style="79" customWidth="1"/>
    <col min="5649" max="5889" width="9" style="79"/>
    <col min="5890" max="5890" width="3.6328125" style="79" customWidth="1"/>
    <col min="5891" max="5891" width="13.36328125" style="79" customWidth="1"/>
    <col min="5892" max="5892" width="45.08984375" style="79" customWidth="1"/>
    <col min="5893" max="5893" width="3.90625" style="79" customWidth="1"/>
    <col min="5894" max="5894" width="7.08984375" style="79" customWidth="1"/>
    <col min="5895" max="5895" width="9.36328125" style="79" customWidth="1"/>
    <col min="5896" max="5896" width="10.54296875" style="79" customWidth="1"/>
    <col min="5897" max="5897" width="15.453125" style="79" customWidth="1"/>
    <col min="5898" max="5898" width="15.54296875" style="79" customWidth="1"/>
    <col min="5899" max="5899" width="14.54296875" style="79" customWidth="1"/>
    <col min="5900" max="5901" width="14" style="79" customWidth="1"/>
    <col min="5902" max="5902" width="14.54296875" style="79" customWidth="1"/>
    <col min="5903" max="5903" width="14.36328125" style="79" customWidth="1"/>
    <col min="5904" max="5904" width="16" style="79" customWidth="1"/>
    <col min="5905" max="6145" width="9" style="79"/>
    <col min="6146" max="6146" width="3.6328125" style="79" customWidth="1"/>
    <col min="6147" max="6147" width="13.36328125" style="79" customWidth="1"/>
    <col min="6148" max="6148" width="45.08984375" style="79" customWidth="1"/>
    <col min="6149" max="6149" width="3.90625" style="79" customWidth="1"/>
    <col min="6150" max="6150" width="7.08984375" style="79" customWidth="1"/>
    <col min="6151" max="6151" width="9.36328125" style="79" customWidth="1"/>
    <col min="6152" max="6152" width="10.54296875" style="79" customWidth="1"/>
    <col min="6153" max="6153" width="15.453125" style="79" customWidth="1"/>
    <col min="6154" max="6154" width="15.54296875" style="79" customWidth="1"/>
    <col min="6155" max="6155" width="14.54296875" style="79" customWidth="1"/>
    <col min="6156" max="6157" width="14" style="79" customWidth="1"/>
    <col min="6158" max="6158" width="14.54296875" style="79" customWidth="1"/>
    <col min="6159" max="6159" width="14.36328125" style="79" customWidth="1"/>
    <col min="6160" max="6160" width="16" style="79" customWidth="1"/>
    <col min="6161" max="6401" width="9" style="79"/>
    <col min="6402" max="6402" width="3.6328125" style="79" customWidth="1"/>
    <col min="6403" max="6403" width="13.36328125" style="79" customWidth="1"/>
    <col min="6404" max="6404" width="45.08984375" style="79" customWidth="1"/>
    <col min="6405" max="6405" width="3.90625" style="79" customWidth="1"/>
    <col min="6406" max="6406" width="7.08984375" style="79" customWidth="1"/>
    <col min="6407" max="6407" width="9.36328125" style="79" customWidth="1"/>
    <col min="6408" max="6408" width="10.54296875" style="79" customWidth="1"/>
    <col min="6409" max="6409" width="15.453125" style="79" customWidth="1"/>
    <col min="6410" max="6410" width="15.54296875" style="79" customWidth="1"/>
    <col min="6411" max="6411" width="14.54296875" style="79" customWidth="1"/>
    <col min="6412" max="6413" width="14" style="79" customWidth="1"/>
    <col min="6414" max="6414" width="14.54296875" style="79" customWidth="1"/>
    <col min="6415" max="6415" width="14.36328125" style="79" customWidth="1"/>
    <col min="6416" max="6416" width="16" style="79" customWidth="1"/>
    <col min="6417" max="6657" width="9" style="79"/>
    <col min="6658" max="6658" width="3.6328125" style="79" customWidth="1"/>
    <col min="6659" max="6659" width="13.36328125" style="79" customWidth="1"/>
    <col min="6660" max="6660" width="45.08984375" style="79" customWidth="1"/>
    <col min="6661" max="6661" width="3.90625" style="79" customWidth="1"/>
    <col min="6662" max="6662" width="7.08984375" style="79" customWidth="1"/>
    <col min="6663" max="6663" width="9.36328125" style="79" customWidth="1"/>
    <col min="6664" max="6664" width="10.54296875" style="79" customWidth="1"/>
    <col min="6665" max="6665" width="15.453125" style="79" customWidth="1"/>
    <col min="6666" max="6666" width="15.54296875" style="79" customWidth="1"/>
    <col min="6667" max="6667" width="14.54296875" style="79" customWidth="1"/>
    <col min="6668" max="6669" width="14" style="79" customWidth="1"/>
    <col min="6670" max="6670" width="14.54296875" style="79" customWidth="1"/>
    <col min="6671" max="6671" width="14.36328125" style="79" customWidth="1"/>
    <col min="6672" max="6672" width="16" style="79" customWidth="1"/>
    <col min="6673" max="6913" width="9" style="79"/>
    <col min="6914" max="6914" width="3.6328125" style="79" customWidth="1"/>
    <col min="6915" max="6915" width="13.36328125" style="79" customWidth="1"/>
    <col min="6916" max="6916" width="45.08984375" style="79" customWidth="1"/>
    <col min="6917" max="6917" width="3.90625" style="79" customWidth="1"/>
    <col min="6918" max="6918" width="7.08984375" style="79" customWidth="1"/>
    <col min="6919" max="6919" width="9.36328125" style="79" customWidth="1"/>
    <col min="6920" max="6920" width="10.54296875" style="79" customWidth="1"/>
    <col min="6921" max="6921" width="15.453125" style="79" customWidth="1"/>
    <col min="6922" max="6922" width="15.54296875" style="79" customWidth="1"/>
    <col min="6923" max="6923" width="14.54296875" style="79" customWidth="1"/>
    <col min="6924" max="6925" width="14" style="79" customWidth="1"/>
    <col min="6926" max="6926" width="14.54296875" style="79" customWidth="1"/>
    <col min="6927" max="6927" width="14.36328125" style="79" customWidth="1"/>
    <col min="6928" max="6928" width="16" style="79" customWidth="1"/>
    <col min="6929" max="7169" width="9" style="79"/>
    <col min="7170" max="7170" width="3.6328125" style="79" customWidth="1"/>
    <col min="7171" max="7171" width="13.36328125" style="79" customWidth="1"/>
    <col min="7172" max="7172" width="45.08984375" style="79" customWidth="1"/>
    <col min="7173" max="7173" width="3.90625" style="79" customWidth="1"/>
    <col min="7174" max="7174" width="7.08984375" style="79" customWidth="1"/>
    <col min="7175" max="7175" width="9.36328125" style="79" customWidth="1"/>
    <col min="7176" max="7176" width="10.54296875" style="79" customWidth="1"/>
    <col min="7177" max="7177" width="15.453125" style="79" customWidth="1"/>
    <col min="7178" max="7178" width="15.54296875" style="79" customWidth="1"/>
    <col min="7179" max="7179" width="14.54296875" style="79" customWidth="1"/>
    <col min="7180" max="7181" width="14" style="79" customWidth="1"/>
    <col min="7182" max="7182" width="14.54296875" style="79" customWidth="1"/>
    <col min="7183" max="7183" width="14.36328125" style="79" customWidth="1"/>
    <col min="7184" max="7184" width="16" style="79" customWidth="1"/>
    <col min="7185" max="7425" width="9" style="79"/>
    <col min="7426" max="7426" width="3.6328125" style="79" customWidth="1"/>
    <col min="7427" max="7427" width="13.36328125" style="79" customWidth="1"/>
    <col min="7428" max="7428" width="45.08984375" style="79" customWidth="1"/>
    <col min="7429" max="7429" width="3.90625" style="79" customWidth="1"/>
    <col min="7430" max="7430" width="7.08984375" style="79" customWidth="1"/>
    <col min="7431" max="7431" width="9.36328125" style="79" customWidth="1"/>
    <col min="7432" max="7432" width="10.54296875" style="79" customWidth="1"/>
    <col min="7433" max="7433" width="15.453125" style="79" customWidth="1"/>
    <col min="7434" max="7434" width="15.54296875" style="79" customWidth="1"/>
    <col min="7435" max="7435" width="14.54296875" style="79" customWidth="1"/>
    <col min="7436" max="7437" width="14" style="79" customWidth="1"/>
    <col min="7438" max="7438" width="14.54296875" style="79" customWidth="1"/>
    <col min="7439" max="7439" width="14.36328125" style="79" customWidth="1"/>
    <col min="7440" max="7440" width="16" style="79" customWidth="1"/>
    <col min="7441" max="7681" width="9" style="79"/>
    <col min="7682" max="7682" width="3.6328125" style="79" customWidth="1"/>
    <col min="7683" max="7683" width="13.36328125" style="79" customWidth="1"/>
    <col min="7684" max="7684" width="45.08984375" style="79" customWidth="1"/>
    <col min="7685" max="7685" width="3.90625" style="79" customWidth="1"/>
    <col min="7686" max="7686" width="7.08984375" style="79" customWidth="1"/>
    <col min="7687" max="7687" width="9.36328125" style="79" customWidth="1"/>
    <col min="7688" max="7688" width="10.54296875" style="79" customWidth="1"/>
    <col min="7689" max="7689" width="15.453125" style="79" customWidth="1"/>
    <col min="7690" max="7690" width="15.54296875" style="79" customWidth="1"/>
    <col min="7691" max="7691" width="14.54296875" style="79" customWidth="1"/>
    <col min="7692" max="7693" width="14" style="79" customWidth="1"/>
    <col min="7694" max="7694" width="14.54296875" style="79" customWidth="1"/>
    <col min="7695" max="7695" width="14.36328125" style="79" customWidth="1"/>
    <col min="7696" max="7696" width="16" style="79" customWidth="1"/>
    <col min="7697" max="7937" width="9" style="79"/>
    <col min="7938" max="7938" width="3.6328125" style="79" customWidth="1"/>
    <col min="7939" max="7939" width="13.36328125" style="79" customWidth="1"/>
    <col min="7940" max="7940" width="45.08984375" style="79" customWidth="1"/>
    <col min="7941" max="7941" width="3.90625" style="79" customWidth="1"/>
    <col min="7942" max="7942" width="7.08984375" style="79" customWidth="1"/>
    <col min="7943" max="7943" width="9.36328125" style="79" customWidth="1"/>
    <col min="7944" max="7944" width="10.54296875" style="79" customWidth="1"/>
    <col min="7945" max="7945" width="15.453125" style="79" customWidth="1"/>
    <col min="7946" max="7946" width="15.54296875" style="79" customWidth="1"/>
    <col min="7947" max="7947" width="14.54296875" style="79" customWidth="1"/>
    <col min="7948" max="7949" width="14" style="79" customWidth="1"/>
    <col min="7950" max="7950" width="14.54296875" style="79" customWidth="1"/>
    <col min="7951" max="7951" width="14.36328125" style="79" customWidth="1"/>
    <col min="7952" max="7952" width="16" style="79" customWidth="1"/>
    <col min="7953" max="8193" width="9" style="79"/>
    <col min="8194" max="8194" width="3.6328125" style="79" customWidth="1"/>
    <col min="8195" max="8195" width="13.36328125" style="79" customWidth="1"/>
    <col min="8196" max="8196" width="45.08984375" style="79" customWidth="1"/>
    <col min="8197" max="8197" width="3.90625" style="79" customWidth="1"/>
    <col min="8198" max="8198" width="7.08984375" style="79" customWidth="1"/>
    <col min="8199" max="8199" width="9.36328125" style="79" customWidth="1"/>
    <col min="8200" max="8200" width="10.54296875" style="79" customWidth="1"/>
    <col min="8201" max="8201" width="15.453125" style="79" customWidth="1"/>
    <col min="8202" max="8202" width="15.54296875" style="79" customWidth="1"/>
    <col min="8203" max="8203" width="14.54296875" style="79" customWidth="1"/>
    <col min="8204" max="8205" width="14" style="79" customWidth="1"/>
    <col min="8206" max="8206" width="14.54296875" style="79" customWidth="1"/>
    <col min="8207" max="8207" width="14.36328125" style="79" customWidth="1"/>
    <col min="8208" max="8208" width="16" style="79" customWidth="1"/>
    <col min="8209" max="8449" width="9" style="79"/>
    <col min="8450" max="8450" width="3.6328125" style="79" customWidth="1"/>
    <col min="8451" max="8451" width="13.36328125" style="79" customWidth="1"/>
    <col min="8452" max="8452" width="45.08984375" style="79" customWidth="1"/>
    <col min="8453" max="8453" width="3.90625" style="79" customWidth="1"/>
    <col min="8454" max="8454" width="7.08984375" style="79" customWidth="1"/>
    <col min="8455" max="8455" width="9.36328125" style="79" customWidth="1"/>
    <col min="8456" max="8456" width="10.54296875" style="79" customWidth="1"/>
    <col min="8457" max="8457" width="15.453125" style="79" customWidth="1"/>
    <col min="8458" max="8458" width="15.54296875" style="79" customWidth="1"/>
    <col min="8459" max="8459" width="14.54296875" style="79" customWidth="1"/>
    <col min="8460" max="8461" width="14" style="79" customWidth="1"/>
    <col min="8462" max="8462" width="14.54296875" style="79" customWidth="1"/>
    <col min="8463" max="8463" width="14.36328125" style="79" customWidth="1"/>
    <col min="8464" max="8464" width="16" style="79" customWidth="1"/>
    <col min="8465" max="8705" width="9" style="79"/>
    <col min="8706" max="8706" width="3.6328125" style="79" customWidth="1"/>
    <col min="8707" max="8707" width="13.36328125" style="79" customWidth="1"/>
    <col min="8708" max="8708" width="45.08984375" style="79" customWidth="1"/>
    <col min="8709" max="8709" width="3.90625" style="79" customWidth="1"/>
    <col min="8710" max="8710" width="7.08984375" style="79" customWidth="1"/>
    <col min="8711" max="8711" width="9.36328125" style="79" customWidth="1"/>
    <col min="8712" max="8712" width="10.54296875" style="79" customWidth="1"/>
    <col min="8713" max="8713" width="15.453125" style="79" customWidth="1"/>
    <col min="8714" max="8714" width="15.54296875" style="79" customWidth="1"/>
    <col min="8715" max="8715" width="14.54296875" style="79" customWidth="1"/>
    <col min="8716" max="8717" width="14" style="79" customWidth="1"/>
    <col min="8718" max="8718" width="14.54296875" style="79" customWidth="1"/>
    <col min="8719" max="8719" width="14.36328125" style="79" customWidth="1"/>
    <col min="8720" max="8720" width="16" style="79" customWidth="1"/>
    <col min="8721" max="8961" width="9" style="79"/>
    <col min="8962" max="8962" width="3.6328125" style="79" customWidth="1"/>
    <col min="8963" max="8963" width="13.36328125" style="79" customWidth="1"/>
    <col min="8964" max="8964" width="45.08984375" style="79" customWidth="1"/>
    <col min="8965" max="8965" width="3.90625" style="79" customWidth="1"/>
    <col min="8966" max="8966" width="7.08984375" style="79" customWidth="1"/>
    <col min="8967" max="8967" width="9.36328125" style="79" customWidth="1"/>
    <col min="8968" max="8968" width="10.54296875" style="79" customWidth="1"/>
    <col min="8969" max="8969" width="15.453125" style="79" customWidth="1"/>
    <col min="8970" max="8970" width="15.54296875" style="79" customWidth="1"/>
    <col min="8971" max="8971" width="14.54296875" style="79" customWidth="1"/>
    <col min="8972" max="8973" width="14" style="79" customWidth="1"/>
    <col min="8974" max="8974" width="14.54296875" style="79" customWidth="1"/>
    <col min="8975" max="8975" width="14.36328125" style="79" customWidth="1"/>
    <col min="8976" max="8976" width="16" style="79" customWidth="1"/>
    <col min="8977" max="9217" width="9" style="79"/>
    <col min="9218" max="9218" width="3.6328125" style="79" customWidth="1"/>
    <col min="9219" max="9219" width="13.36328125" style="79" customWidth="1"/>
    <col min="9220" max="9220" width="45.08984375" style="79" customWidth="1"/>
    <col min="9221" max="9221" width="3.90625" style="79" customWidth="1"/>
    <col min="9222" max="9222" width="7.08984375" style="79" customWidth="1"/>
    <col min="9223" max="9223" width="9.36328125" style="79" customWidth="1"/>
    <col min="9224" max="9224" width="10.54296875" style="79" customWidth="1"/>
    <col min="9225" max="9225" width="15.453125" style="79" customWidth="1"/>
    <col min="9226" max="9226" width="15.54296875" style="79" customWidth="1"/>
    <col min="9227" max="9227" width="14.54296875" style="79" customWidth="1"/>
    <col min="9228" max="9229" width="14" style="79" customWidth="1"/>
    <col min="9230" max="9230" width="14.54296875" style="79" customWidth="1"/>
    <col min="9231" max="9231" width="14.36328125" style="79" customWidth="1"/>
    <col min="9232" max="9232" width="16" style="79" customWidth="1"/>
    <col min="9233" max="9473" width="9" style="79"/>
    <col min="9474" max="9474" width="3.6328125" style="79" customWidth="1"/>
    <col min="9475" max="9475" width="13.36328125" style="79" customWidth="1"/>
    <col min="9476" max="9476" width="45.08984375" style="79" customWidth="1"/>
    <col min="9477" max="9477" width="3.90625" style="79" customWidth="1"/>
    <col min="9478" max="9478" width="7.08984375" style="79" customWidth="1"/>
    <col min="9479" max="9479" width="9.36328125" style="79" customWidth="1"/>
    <col min="9480" max="9480" width="10.54296875" style="79" customWidth="1"/>
    <col min="9481" max="9481" width="15.453125" style="79" customWidth="1"/>
    <col min="9482" max="9482" width="15.54296875" style="79" customWidth="1"/>
    <col min="9483" max="9483" width="14.54296875" style="79" customWidth="1"/>
    <col min="9484" max="9485" width="14" style="79" customWidth="1"/>
    <col min="9486" max="9486" width="14.54296875" style="79" customWidth="1"/>
    <col min="9487" max="9487" width="14.36328125" style="79" customWidth="1"/>
    <col min="9488" max="9488" width="16" style="79" customWidth="1"/>
    <col min="9489" max="9729" width="9" style="79"/>
    <col min="9730" max="9730" width="3.6328125" style="79" customWidth="1"/>
    <col min="9731" max="9731" width="13.36328125" style="79" customWidth="1"/>
    <col min="9732" max="9732" width="45.08984375" style="79" customWidth="1"/>
    <col min="9733" max="9733" width="3.90625" style="79" customWidth="1"/>
    <col min="9734" max="9734" width="7.08984375" style="79" customWidth="1"/>
    <col min="9735" max="9735" width="9.36328125" style="79" customWidth="1"/>
    <col min="9736" max="9736" width="10.54296875" style="79" customWidth="1"/>
    <col min="9737" max="9737" width="15.453125" style="79" customWidth="1"/>
    <col min="9738" max="9738" width="15.54296875" style="79" customWidth="1"/>
    <col min="9739" max="9739" width="14.54296875" style="79" customWidth="1"/>
    <col min="9740" max="9741" width="14" style="79" customWidth="1"/>
    <col min="9742" max="9742" width="14.54296875" style="79" customWidth="1"/>
    <col min="9743" max="9743" width="14.36328125" style="79" customWidth="1"/>
    <col min="9744" max="9744" width="16" style="79" customWidth="1"/>
    <col min="9745" max="9985" width="9" style="79"/>
    <col min="9986" max="9986" width="3.6328125" style="79" customWidth="1"/>
    <col min="9987" max="9987" width="13.36328125" style="79" customWidth="1"/>
    <col min="9988" max="9988" width="45.08984375" style="79" customWidth="1"/>
    <col min="9989" max="9989" width="3.90625" style="79" customWidth="1"/>
    <col min="9990" max="9990" width="7.08984375" style="79" customWidth="1"/>
    <col min="9991" max="9991" width="9.36328125" style="79" customWidth="1"/>
    <col min="9992" max="9992" width="10.54296875" style="79" customWidth="1"/>
    <col min="9993" max="9993" width="15.453125" style="79" customWidth="1"/>
    <col min="9994" max="9994" width="15.54296875" style="79" customWidth="1"/>
    <col min="9995" max="9995" width="14.54296875" style="79" customWidth="1"/>
    <col min="9996" max="9997" width="14" style="79" customWidth="1"/>
    <col min="9998" max="9998" width="14.54296875" style="79" customWidth="1"/>
    <col min="9999" max="9999" width="14.36328125" style="79" customWidth="1"/>
    <col min="10000" max="10000" width="16" style="79" customWidth="1"/>
    <col min="10001" max="10241" width="9" style="79"/>
    <col min="10242" max="10242" width="3.6328125" style="79" customWidth="1"/>
    <col min="10243" max="10243" width="13.36328125" style="79" customWidth="1"/>
    <col min="10244" max="10244" width="45.08984375" style="79" customWidth="1"/>
    <col min="10245" max="10245" width="3.90625" style="79" customWidth="1"/>
    <col min="10246" max="10246" width="7.08984375" style="79" customWidth="1"/>
    <col min="10247" max="10247" width="9.36328125" style="79" customWidth="1"/>
    <col min="10248" max="10248" width="10.54296875" style="79" customWidth="1"/>
    <col min="10249" max="10249" width="15.453125" style="79" customWidth="1"/>
    <col min="10250" max="10250" width="15.54296875" style="79" customWidth="1"/>
    <col min="10251" max="10251" width="14.54296875" style="79" customWidth="1"/>
    <col min="10252" max="10253" width="14" style="79" customWidth="1"/>
    <col min="10254" max="10254" width="14.54296875" style="79" customWidth="1"/>
    <col min="10255" max="10255" width="14.36328125" style="79" customWidth="1"/>
    <col min="10256" max="10256" width="16" style="79" customWidth="1"/>
    <col min="10257" max="10497" width="9" style="79"/>
    <col min="10498" max="10498" width="3.6328125" style="79" customWidth="1"/>
    <col min="10499" max="10499" width="13.36328125" style="79" customWidth="1"/>
    <col min="10500" max="10500" width="45.08984375" style="79" customWidth="1"/>
    <col min="10501" max="10501" width="3.90625" style="79" customWidth="1"/>
    <col min="10502" max="10502" width="7.08984375" style="79" customWidth="1"/>
    <col min="10503" max="10503" width="9.36328125" style="79" customWidth="1"/>
    <col min="10504" max="10504" width="10.54296875" style="79" customWidth="1"/>
    <col min="10505" max="10505" width="15.453125" style="79" customWidth="1"/>
    <col min="10506" max="10506" width="15.54296875" style="79" customWidth="1"/>
    <col min="10507" max="10507" width="14.54296875" style="79" customWidth="1"/>
    <col min="10508" max="10509" width="14" style="79" customWidth="1"/>
    <col min="10510" max="10510" width="14.54296875" style="79" customWidth="1"/>
    <col min="10511" max="10511" width="14.36328125" style="79" customWidth="1"/>
    <col min="10512" max="10512" width="16" style="79" customWidth="1"/>
    <col min="10513" max="10753" width="9" style="79"/>
    <col min="10754" max="10754" width="3.6328125" style="79" customWidth="1"/>
    <col min="10755" max="10755" width="13.36328125" style="79" customWidth="1"/>
    <col min="10756" max="10756" width="45.08984375" style="79" customWidth="1"/>
    <col min="10757" max="10757" width="3.90625" style="79" customWidth="1"/>
    <col min="10758" max="10758" width="7.08984375" style="79" customWidth="1"/>
    <col min="10759" max="10759" width="9.36328125" style="79" customWidth="1"/>
    <col min="10760" max="10760" width="10.54296875" style="79" customWidth="1"/>
    <col min="10761" max="10761" width="15.453125" style="79" customWidth="1"/>
    <col min="10762" max="10762" width="15.54296875" style="79" customWidth="1"/>
    <col min="10763" max="10763" width="14.54296875" style="79" customWidth="1"/>
    <col min="10764" max="10765" width="14" style="79" customWidth="1"/>
    <col min="10766" max="10766" width="14.54296875" style="79" customWidth="1"/>
    <col min="10767" max="10767" width="14.36328125" style="79" customWidth="1"/>
    <col min="10768" max="10768" width="16" style="79" customWidth="1"/>
    <col min="10769" max="11009" width="9" style="79"/>
    <col min="11010" max="11010" width="3.6328125" style="79" customWidth="1"/>
    <col min="11011" max="11011" width="13.36328125" style="79" customWidth="1"/>
    <col min="11012" max="11012" width="45.08984375" style="79" customWidth="1"/>
    <col min="11013" max="11013" width="3.90625" style="79" customWidth="1"/>
    <col min="11014" max="11014" width="7.08984375" style="79" customWidth="1"/>
    <col min="11015" max="11015" width="9.36328125" style="79" customWidth="1"/>
    <col min="11016" max="11016" width="10.54296875" style="79" customWidth="1"/>
    <col min="11017" max="11017" width="15.453125" style="79" customWidth="1"/>
    <col min="11018" max="11018" width="15.54296875" style="79" customWidth="1"/>
    <col min="11019" max="11019" width="14.54296875" style="79" customWidth="1"/>
    <col min="11020" max="11021" width="14" style="79" customWidth="1"/>
    <col min="11022" max="11022" width="14.54296875" style="79" customWidth="1"/>
    <col min="11023" max="11023" width="14.36328125" style="79" customWidth="1"/>
    <col min="11024" max="11024" width="16" style="79" customWidth="1"/>
    <col min="11025" max="11265" width="9" style="79"/>
    <col min="11266" max="11266" width="3.6328125" style="79" customWidth="1"/>
    <col min="11267" max="11267" width="13.36328125" style="79" customWidth="1"/>
    <col min="11268" max="11268" width="45.08984375" style="79" customWidth="1"/>
    <col min="11269" max="11269" width="3.90625" style="79" customWidth="1"/>
    <col min="11270" max="11270" width="7.08984375" style="79" customWidth="1"/>
    <col min="11271" max="11271" width="9.36328125" style="79" customWidth="1"/>
    <col min="11272" max="11272" width="10.54296875" style="79" customWidth="1"/>
    <col min="11273" max="11273" width="15.453125" style="79" customWidth="1"/>
    <col min="11274" max="11274" width="15.54296875" style="79" customWidth="1"/>
    <col min="11275" max="11275" width="14.54296875" style="79" customWidth="1"/>
    <col min="11276" max="11277" width="14" style="79" customWidth="1"/>
    <col min="11278" max="11278" width="14.54296875" style="79" customWidth="1"/>
    <col min="11279" max="11279" width="14.36328125" style="79" customWidth="1"/>
    <col min="11280" max="11280" width="16" style="79" customWidth="1"/>
    <col min="11281" max="11521" width="9" style="79"/>
    <col min="11522" max="11522" width="3.6328125" style="79" customWidth="1"/>
    <col min="11523" max="11523" width="13.36328125" style="79" customWidth="1"/>
    <col min="11524" max="11524" width="45.08984375" style="79" customWidth="1"/>
    <col min="11525" max="11525" width="3.90625" style="79" customWidth="1"/>
    <col min="11526" max="11526" width="7.08984375" style="79" customWidth="1"/>
    <col min="11527" max="11527" width="9.36328125" style="79" customWidth="1"/>
    <col min="11528" max="11528" width="10.54296875" style="79" customWidth="1"/>
    <col min="11529" max="11529" width="15.453125" style="79" customWidth="1"/>
    <col min="11530" max="11530" width="15.54296875" style="79" customWidth="1"/>
    <col min="11531" max="11531" width="14.54296875" style="79" customWidth="1"/>
    <col min="11532" max="11533" width="14" style="79" customWidth="1"/>
    <col min="11534" max="11534" width="14.54296875" style="79" customWidth="1"/>
    <col min="11535" max="11535" width="14.36328125" style="79" customWidth="1"/>
    <col min="11536" max="11536" width="16" style="79" customWidth="1"/>
    <col min="11537" max="11777" width="9" style="79"/>
    <col min="11778" max="11778" width="3.6328125" style="79" customWidth="1"/>
    <col min="11779" max="11779" width="13.36328125" style="79" customWidth="1"/>
    <col min="11780" max="11780" width="45.08984375" style="79" customWidth="1"/>
    <col min="11781" max="11781" width="3.90625" style="79" customWidth="1"/>
    <col min="11782" max="11782" width="7.08984375" style="79" customWidth="1"/>
    <col min="11783" max="11783" width="9.36328125" style="79" customWidth="1"/>
    <col min="11784" max="11784" width="10.54296875" style="79" customWidth="1"/>
    <col min="11785" max="11785" width="15.453125" style="79" customWidth="1"/>
    <col min="11786" max="11786" width="15.54296875" style="79" customWidth="1"/>
    <col min="11787" max="11787" width="14.54296875" style="79" customWidth="1"/>
    <col min="11788" max="11789" width="14" style="79" customWidth="1"/>
    <col min="11790" max="11790" width="14.54296875" style="79" customWidth="1"/>
    <col min="11791" max="11791" width="14.36328125" style="79" customWidth="1"/>
    <col min="11792" max="11792" width="16" style="79" customWidth="1"/>
    <col min="11793" max="12033" width="9" style="79"/>
    <col min="12034" max="12034" width="3.6328125" style="79" customWidth="1"/>
    <col min="12035" max="12035" width="13.36328125" style="79" customWidth="1"/>
    <col min="12036" max="12036" width="45.08984375" style="79" customWidth="1"/>
    <col min="12037" max="12037" width="3.90625" style="79" customWidth="1"/>
    <col min="12038" max="12038" width="7.08984375" style="79" customWidth="1"/>
    <col min="12039" max="12039" width="9.36328125" style="79" customWidth="1"/>
    <col min="12040" max="12040" width="10.54296875" style="79" customWidth="1"/>
    <col min="12041" max="12041" width="15.453125" style="79" customWidth="1"/>
    <col min="12042" max="12042" width="15.54296875" style="79" customWidth="1"/>
    <col min="12043" max="12043" width="14.54296875" style="79" customWidth="1"/>
    <col min="12044" max="12045" width="14" style="79" customWidth="1"/>
    <col min="12046" max="12046" width="14.54296875" style="79" customWidth="1"/>
    <col min="12047" max="12047" width="14.36328125" style="79" customWidth="1"/>
    <col min="12048" max="12048" width="16" style="79" customWidth="1"/>
    <col min="12049" max="12289" width="9" style="79"/>
    <col min="12290" max="12290" width="3.6328125" style="79" customWidth="1"/>
    <col min="12291" max="12291" width="13.36328125" style="79" customWidth="1"/>
    <col min="12292" max="12292" width="45.08984375" style="79" customWidth="1"/>
    <col min="12293" max="12293" width="3.90625" style="79" customWidth="1"/>
    <col min="12294" max="12294" width="7.08984375" style="79" customWidth="1"/>
    <col min="12295" max="12295" width="9.36328125" style="79" customWidth="1"/>
    <col min="12296" max="12296" width="10.54296875" style="79" customWidth="1"/>
    <col min="12297" max="12297" width="15.453125" style="79" customWidth="1"/>
    <col min="12298" max="12298" width="15.54296875" style="79" customWidth="1"/>
    <col min="12299" max="12299" width="14.54296875" style="79" customWidth="1"/>
    <col min="12300" max="12301" width="14" style="79" customWidth="1"/>
    <col min="12302" max="12302" width="14.54296875" style="79" customWidth="1"/>
    <col min="12303" max="12303" width="14.36328125" style="79" customWidth="1"/>
    <col min="12304" max="12304" width="16" style="79" customWidth="1"/>
    <col min="12305" max="12545" width="9" style="79"/>
    <col min="12546" max="12546" width="3.6328125" style="79" customWidth="1"/>
    <col min="12547" max="12547" width="13.36328125" style="79" customWidth="1"/>
    <col min="12548" max="12548" width="45.08984375" style="79" customWidth="1"/>
    <col min="12549" max="12549" width="3.90625" style="79" customWidth="1"/>
    <col min="12550" max="12550" width="7.08984375" style="79" customWidth="1"/>
    <col min="12551" max="12551" width="9.36328125" style="79" customWidth="1"/>
    <col min="12552" max="12552" width="10.54296875" style="79" customWidth="1"/>
    <col min="12553" max="12553" width="15.453125" style="79" customWidth="1"/>
    <col min="12554" max="12554" width="15.54296875" style="79" customWidth="1"/>
    <col min="12555" max="12555" width="14.54296875" style="79" customWidth="1"/>
    <col min="12556" max="12557" width="14" style="79" customWidth="1"/>
    <col min="12558" max="12558" width="14.54296875" style="79" customWidth="1"/>
    <col min="12559" max="12559" width="14.36328125" style="79" customWidth="1"/>
    <col min="12560" max="12560" width="16" style="79" customWidth="1"/>
    <col min="12561" max="12801" width="9" style="79"/>
    <col min="12802" max="12802" width="3.6328125" style="79" customWidth="1"/>
    <col min="12803" max="12803" width="13.36328125" style="79" customWidth="1"/>
    <col min="12804" max="12804" width="45.08984375" style="79" customWidth="1"/>
    <col min="12805" max="12805" width="3.90625" style="79" customWidth="1"/>
    <col min="12806" max="12806" width="7.08984375" style="79" customWidth="1"/>
    <col min="12807" max="12807" width="9.36328125" style="79" customWidth="1"/>
    <col min="12808" max="12808" width="10.54296875" style="79" customWidth="1"/>
    <col min="12809" max="12809" width="15.453125" style="79" customWidth="1"/>
    <col min="12810" max="12810" width="15.54296875" style="79" customWidth="1"/>
    <col min="12811" max="12811" width="14.54296875" style="79" customWidth="1"/>
    <col min="12812" max="12813" width="14" style="79" customWidth="1"/>
    <col min="12814" max="12814" width="14.54296875" style="79" customWidth="1"/>
    <col min="12815" max="12815" width="14.36328125" style="79" customWidth="1"/>
    <col min="12816" max="12816" width="16" style="79" customWidth="1"/>
    <col min="12817" max="13057" width="9" style="79"/>
    <col min="13058" max="13058" width="3.6328125" style="79" customWidth="1"/>
    <col min="13059" max="13059" width="13.36328125" style="79" customWidth="1"/>
    <col min="13060" max="13060" width="45.08984375" style="79" customWidth="1"/>
    <col min="13061" max="13061" width="3.90625" style="79" customWidth="1"/>
    <col min="13062" max="13062" width="7.08984375" style="79" customWidth="1"/>
    <col min="13063" max="13063" width="9.36328125" style="79" customWidth="1"/>
    <col min="13064" max="13064" width="10.54296875" style="79" customWidth="1"/>
    <col min="13065" max="13065" width="15.453125" style="79" customWidth="1"/>
    <col min="13066" max="13066" width="15.54296875" style="79" customWidth="1"/>
    <col min="13067" max="13067" width="14.54296875" style="79" customWidth="1"/>
    <col min="13068" max="13069" width="14" style="79" customWidth="1"/>
    <col min="13070" max="13070" width="14.54296875" style="79" customWidth="1"/>
    <col min="13071" max="13071" width="14.36328125" style="79" customWidth="1"/>
    <col min="13072" max="13072" width="16" style="79" customWidth="1"/>
    <col min="13073" max="13313" width="9" style="79"/>
    <col min="13314" max="13314" width="3.6328125" style="79" customWidth="1"/>
    <col min="13315" max="13315" width="13.36328125" style="79" customWidth="1"/>
    <col min="13316" max="13316" width="45.08984375" style="79" customWidth="1"/>
    <col min="13317" max="13317" width="3.90625" style="79" customWidth="1"/>
    <col min="13318" max="13318" width="7.08984375" style="79" customWidth="1"/>
    <col min="13319" max="13319" width="9.36328125" style="79" customWidth="1"/>
    <col min="13320" max="13320" width="10.54296875" style="79" customWidth="1"/>
    <col min="13321" max="13321" width="15.453125" style="79" customWidth="1"/>
    <col min="13322" max="13322" width="15.54296875" style="79" customWidth="1"/>
    <col min="13323" max="13323" width="14.54296875" style="79" customWidth="1"/>
    <col min="13324" max="13325" width="14" style="79" customWidth="1"/>
    <col min="13326" max="13326" width="14.54296875" style="79" customWidth="1"/>
    <col min="13327" max="13327" width="14.36328125" style="79" customWidth="1"/>
    <col min="13328" max="13328" width="16" style="79" customWidth="1"/>
    <col min="13329" max="13569" width="9" style="79"/>
    <col min="13570" max="13570" width="3.6328125" style="79" customWidth="1"/>
    <col min="13571" max="13571" width="13.36328125" style="79" customWidth="1"/>
    <col min="13572" max="13572" width="45.08984375" style="79" customWidth="1"/>
    <col min="13573" max="13573" width="3.90625" style="79" customWidth="1"/>
    <col min="13574" max="13574" width="7.08984375" style="79" customWidth="1"/>
    <col min="13575" max="13575" width="9.36328125" style="79" customWidth="1"/>
    <col min="13576" max="13576" width="10.54296875" style="79" customWidth="1"/>
    <col min="13577" max="13577" width="15.453125" style="79" customWidth="1"/>
    <col min="13578" max="13578" width="15.54296875" style="79" customWidth="1"/>
    <col min="13579" max="13579" width="14.54296875" style="79" customWidth="1"/>
    <col min="13580" max="13581" width="14" style="79" customWidth="1"/>
    <col min="13582" max="13582" width="14.54296875" style="79" customWidth="1"/>
    <col min="13583" max="13583" width="14.36328125" style="79" customWidth="1"/>
    <col min="13584" max="13584" width="16" style="79" customWidth="1"/>
    <col min="13585" max="13825" width="9" style="79"/>
    <col min="13826" max="13826" width="3.6328125" style="79" customWidth="1"/>
    <col min="13827" max="13827" width="13.36328125" style="79" customWidth="1"/>
    <col min="13828" max="13828" width="45.08984375" style="79" customWidth="1"/>
    <col min="13829" max="13829" width="3.90625" style="79" customWidth="1"/>
    <col min="13830" max="13830" width="7.08984375" style="79" customWidth="1"/>
    <col min="13831" max="13831" width="9.36328125" style="79" customWidth="1"/>
    <col min="13832" max="13832" width="10.54296875" style="79" customWidth="1"/>
    <col min="13833" max="13833" width="15.453125" style="79" customWidth="1"/>
    <col min="13834" max="13834" width="15.54296875" style="79" customWidth="1"/>
    <col min="13835" max="13835" width="14.54296875" style="79" customWidth="1"/>
    <col min="13836" max="13837" width="14" style="79" customWidth="1"/>
    <col min="13838" max="13838" width="14.54296875" style="79" customWidth="1"/>
    <col min="13839" max="13839" width="14.36328125" style="79" customWidth="1"/>
    <col min="13840" max="13840" width="16" style="79" customWidth="1"/>
    <col min="13841" max="14081" width="9" style="79"/>
    <col min="14082" max="14082" width="3.6328125" style="79" customWidth="1"/>
    <col min="14083" max="14083" width="13.36328125" style="79" customWidth="1"/>
    <col min="14084" max="14084" width="45.08984375" style="79" customWidth="1"/>
    <col min="14085" max="14085" width="3.90625" style="79" customWidth="1"/>
    <col min="14086" max="14086" width="7.08984375" style="79" customWidth="1"/>
    <col min="14087" max="14087" width="9.36328125" style="79" customWidth="1"/>
    <col min="14088" max="14088" width="10.54296875" style="79" customWidth="1"/>
    <col min="14089" max="14089" width="15.453125" style="79" customWidth="1"/>
    <col min="14090" max="14090" width="15.54296875" style="79" customWidth="1"/>
    <col min="14091" max="14091" width="14.54296875" style="79" customWidth="1"/>
    <col min="14092" max="14093" width="14" style="79" customWidth="1"/>
    <col min="14094" max="14094" width="14.54296875" style="79" customWidth="1"/>
    <col min="14095" max="14095" width="14.36328125" style="79" customWidth="1"/>
    <col min="14096" max="14096" width="16" style="79" customWidth="1"/>
    <col min="14097" max="14337" width="9" style="79"/>
    <col min="14338" max="14338" width="3.6328125" style="79" customWidth="1"/>
    <col min="14339" max="14339" width="13.36328125" style="79" customWidth="1"/>
    <col min="14340" max="14340" width="45.08984375" style="79" customWidth="1"/>
    <col min="14341" max="14341" width="3.90625" style="79" customWidth="1"/>
    <col min="14342" max="14342" width="7.08984375" style="79" customWidth="1"/>
    <col min="14343" max="14343" width="9.36328125" style="79" customWidth="1"/>
    <col min="14344" max="14344" width="10.54296875" style="79" customWidth="1"/>
    <col min="14345" max="14345" width="15.453125" style="79" customWidth="1"/>
    <col min="14346" max="14346" width="15.54296875" style="79" customWidth="1"/>
    <col min="14347" max="14347" width="14.54296875" style="79" customWidth="1"/>
    <col min="14348" max="14349" width="14" style="79" customWidth="1"/>
    <col min="14350" max="14350" width="14.54296875" style="79" customWidth="1"/>
    <col min="14351" max="14351" width="14.36328125" style="79" customWidth="1"/>
    <col min="14352" max="14352" width="16" style="79" customWidth="1"/>
    <col min="14353" max="14593" width="9" style="79"/>
    <col min="14594" max="14594" width="3.6328125" style="79" customWidth="1"/>
    <col min="14595" max="14595" width="13.36328125" style="79" customWidth="1"/>
    <col min="14596" max="14596" width="45.08984375" style="79" customWidth="1"/>
    <col min="14597" max="14597" width="3.90625" style="79" customWidth="1"/>
    <col min="14598" max="14598" width="7.08984375" style="79" customWidth="1"/>
    <col min="14599" max="14599" width="9.36328125" style="79" customWidth="1"/>
    <col min="14600" max="14600" width="10.54296875" style="79" customWidth="1"/>
    <col min="14601" max="14601" width="15.453125" style="79" customWidth="1"/>
    <col min="14602" max="14602" width="15.54296875" style="79" customWidth="1"/>
    <col min="14603" max="14603" width="14.54296875" style="79" customWidth="1"/>
    <col min="14604" max="14605" width="14" style="79" customWidth="1"/>
    <col min="14606" max="14606" width="14.54296875" style="79" customWidth="1"/>
    <col min="14607" max="14607" width="14.36328125" style="79" customWidth="1"/>
    <col min="14608" max="14608" width="16" style="79" customWidth="1"/>
    <col min="14609" max="14849" width="9" style="79"/>
    <col min="14850" max="14850" width="3.6328125" style="79" customWidth="1"/>
    <col min="14851" max="14851" width="13.36328125" style="79" customWidth="1"/>
    <col min="14852" max="14852" width="45.08984375" style="79" customWidth="1"/>
    <col min="14853" max="14853" width="3.90625" style="79" customWidth="1"/>
    <col min="14854" max="14854" width="7.08984375" style="79" customWidth="1"/>
    <col min="14855" max="14855" width="9.36328125" style="79" customWidth="1"/>
    <col min="14856" max="14856" width="10.54296875" style="79" customWidth="1"/>
    <col min="14857" max="14857" width="15.453125" style="79" customWidth="1"/>
    <col min="14858" max="14858" width="15.54296875" style="79" customWidth="1"/>
    <col min="14859" max="14859" width="14.54296875" style="79" customWidth="1"/>
    <col min="14860" max="14861" width="14" style="79" customWidth="1"/>
    <col min="14862" max="14862" width="14.54296875" style="79" customWidth="1"/>
    <col min="14863" max="14863" width="14.36328125" style="79" customWidth="1"/>
    <col min="14864" max="14864" width="16" style="79" customWidth="1"/>
    <col min="14865" max="15105" width="9" style="79"/>
    <col min="15106" max="15106" width="3.6328125" style="79" customWidth="1"/>
    <col min="15107" max="15107" width="13.36328125" style="79" customWidth="1"/>
    <col min="15108" max="15108" width="45.08984375" style="79" customWidth="1"/>
    <col min="15109" max="15109" width="3.90625" style="79" customWidth="1"/>
    <col min="15110" max="15110" width="7.08984375" style="79" customWidth="1"/>
    <col min="15111" max="15111" width="9.36328125" style="79" customWidth="1"/>
    <col min="15112" max="15112" width="10.54296875" style="79" customWidth="1"/>
    <col min="15113" max="15113" width="15.453125" style="79" customWidth="1"/>
    <col min="15114" max="15114" width="15.54296875" style="79" customWidth="1"/>
    <col min="15115" max="15115" width="14.54296875" style="79" customWidth="1"/>
    <col min="15116" max="15117" width="14" style="79" customWidth="1"/>
    <col min="15118" max="15118" width="14.54296875" style="79" customWidth="1"/>
    <col min="15119" max="15119" width="14.36328125" style="79" customWidth="1"/>
    <col min="15120" max="15120" width="16" style="79" customWidth="1"/>
    <col min="15121" max="15361" width="9" style="79"/>
    <col min="15362" max="15362" width="3.6328125" style="79" customWidth="1"/>
    <col min="15363" max="15363" width="13.36328125" style="79" customWidth="1"/>
    <col min="15364" max="15364" width="45.08984375" style="79" customWidth="1"/>
    <col min="15365" max="15365" width="3.90625" style="79" customWidth="1"/>
    <col min="15366" max="15366" width="7.08984375" style="79" customWidth="1"/>
    <col min="15367" max="15367" width="9.36328125" style="79" customWidth="1"/>
    <col min="15368" max="15368" width="10.54296875" style="79" customWidth="1"/>
    <col min="15369" max="15369" width="15.453125" style="79" customWidth="1"/>
    <col min="15370" max="15370" width="15.54296875" style="79" customWidth="1"/>
    <col min="15371" max="15371" width="14.54296875" style="79" customWidth="1"/>
    <col min="15372" max="15373" width="14" style="79" customWidth="1"/>
    <col min="15374" max="15374" width="14.54296875" style="79" customWidth="1"/>
    <col min="15375" max="15375" width="14.36328125" style="79" customWidth="1"/>
    <col min="15376" max="15376" width="16" style="79" customWidth="1"/>
    <col min="15377" max="15617" width="9" style="79"/>
    <col min="15618" max="15618" width="3.6328125" style="79" customWidth="1"/>
    <col min="15619" max="15619" width="13.36328125" style="79" customWidth="1"/>
    <col min="15620" max="15620" width="45.08984375" style="79" customWidth="1"/>
    <col min="15621" max="15621" width="3.90625" style="79" customWidth="1"/>
    <col min="15622" max="15622" width="7.08984375" style="79" customWidth="1"/>
    <col min="15623" max="15623" width="9.36328125" style="79" customWidth="1"/>
    <col min="15624" max="15624" width="10.54296875" style="79" customWidth="1"/>
    <col min="15625" max="15625" width="15.453125" style="79" customWidth="1"/>
    <col min="15626" max="15626" width="15.54296875" style="79" customWidth="1"/>
    <col min="15627" max="15627" width="14.54296875" style="79" customWidth="1"/>
    <col min="15628" max="15629" width="14" style="79" customWidth="1"/>
    <col min="15630" max="15630" width="14.54296875" style="79" customWidth="1"/>
    <col min="15631" max="15631" width="14.36328125" style="79" customWidth="1"/>
    <col min="15632" max="15632" width="16" style="79" customWidth="1"/>
    <col min="15633" max="15873" width="9" style="79"/>
    <col min="15874" max="15874" width="3.6328125" style="79" customWidth="1"/>
    <col min="15875" max="15875" width="13.36328125" style="79" customWidth="1"/>
    <col min="15876" max="15876" width="45.08984375" style="79" customWidth="1"/>
    <col min="15877" max="15877" width="3.90625" style="79" customWidth="1"/>
    <col min="15878" max="15878" width="7.08984375" style="79" customWidth="1"/>
    <col min="15879" max="15879" width="9.36328125" style="79" customWidth="1"/>
    <col min="15880" max="15880" width="10.54296875" style="79" customWidth="1"/>
    <col min="15881" max="15881" width="15.453125" style="79" customWidth="1"/>
    <col min="15882" max="15882" width="15.54296875" style="79" customWidth="1"/>
    <col min="15883" max="15883" width="14.54296875" style="79" customWidth="1"/>
    <col min="15884" max="15885" width="14" style="79" customWidth="1"/>
    <col min="15886" max="15886" width="14.54296875" style="79" customWidth="1"/>
    <col min="15887" max="15887" width="14.36328125" style="79" customWidth="1"/>
    <col min="15888" max="15888" width="16" style="79" customWidth="1"/>
    <col min="15889" max="16129" width="9" style="79"/>
    <col min="16130" max="16130" width="3.6328125" style="79" customWidth="1"/>
    <col min="16131" max="16131" width="13.36328125" style="79" customWidth="1"/>
    <col min="16132" max="16132" width="45.08984375" style="79" customWidth="1"/>
    <col min="16133" max="16133" width="3.90625" style="79" customWidth="1"/>
    <col min="16134" max="16134" width="7.08984375" style="79" customWidth="1"/>
    <col min="16135" max="16135" width="9.36328125" style="79" customWidth="1"/>
    <col min="16136" max="16136" width="10.54296875" style="79" customWidth="1"/>
    <col min="16137" max="16137" width="15.453125" style="79" customWidth="1"/>
    <col min="16138" max="16138" width="15.54296875" style="79" customWidth="1"/>
    <col min="16139" max="16139" width="14.54296875" style="79" customWidth="1"/>
    <col min="16140" max="16141" width="14" style="79" customWidth="1"/>
    <col min="16142" max="16142" width="14.54296875" style="79" customWidth="1"/>
    <col min="16143" max="16143" width="14.36328125" style="79" customWidth="1"/>
    <col min="16144" max="16144" width="16" style="79" customWidth="1"/>
    <col min="16145" max="16384" width="9" style="79"/>
  </cols>
  <sheetData>
    <row r="1" spans="1:30" ht="18" x14ac:dyDescent="0.35">
      <c r="A1" s="253" t="s">
        <v>0</v>
      </c>
      <c r="B1" s="253"/>
      <c r="C1" s="254"/>
      <c r="D1" s="253"/>
      <c r="E1" s="253"/>
      <c r="F1" s="253"/>
      <c r="G1" s="253"/>
      <c r="H1" s="253"/>
      <c r="I1" s="253"/>
      <c r="J1" s="253"/>
      <c r="K1" s="253"/>
      <c r="L1" s="253"/>
      <c r="M1" s="253"/>
      <c r="N1" s="253"/>
      <c r="O1" s="253"/>
      <c r="P1" s="253"/>
      <c r="R1" s="117"/>
      <c r="S1" s="117"/>
    </row>
    <row r="2" spans="1:30" x14ac:dyDescent="0.25">
      <c r="A2" s="118" t="s">
        <v>1</v>
      </c>
      <c r="B2" s="119"/>
      <c r="C2" s="7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R2" s="119"/>
      <c r="S2" s="119"/>
    </row>
    <row r="3" spans="1:30" x14ac:dyDescent="0.25">
      <c r="A3" s="118" t="s">
        <v>2921</v>
      </c>
      <c r="B3" s="119"/>
      <c r="C3" s="79"/>
      <c r="D3" s="119"/>
      <c r="E3" s="119"/>
      <c r="F3" s="119"/>
      <c r="G3" s="119"/>
      <c r="H3" s="119"/>
      <c r="I3" s="119"/>
      <c r="J3" s="255"/>
      <c r="K3" s="256"/>
      <c r="L3" s="120"/>
      <c r="M3" s="119"/>
      <c r="N3" s="119"/>
      <c r="O3" s="119"/>
      <c r="P3" s="119"/>
      <c r="R3" s="119"/>
      <c r="S3" s="119"/>
    </row>
    <row r="4" spans="1:30" x14ac:dyDescent="0.25">
      <c r="A4" s="118" t="s">
        <v>3</v>
      </c>
      <c r="B4" s="119"/>
      <c r="C4" s="79"/>
      <c r="D4" s="119"/>
      <c r="E4" s="119"/>
      <c r="F4" s="119"/>
      <c r="G4" s="119"/>
      <c r="H4" s="119"/>
      <c r="I4" s="119"/>
      <c r="J4" s="255"/>
      <c r="K4" s="256"/>
      <c r="L4" s="120"/>
      <c r="M4" s="119"/>
      <c r="N4" s="119"/>
      <c r="O4" s="119"/>
      <c r="P4" s="119"/>
      <c r="R4" s="119"/>
      <c r="S4" s="119"/>
    </row>
    <row r="5" spans="1:30" x14ac:dyDescent="0.35">
      <c r="A5" s="121"/>
      <c r="B5" s="122"/>
      <c r="C5" s="79"/>
      <c r="D5" s="123"/>
      <c r="E5" s="124"/>
      <c r="F5" s="124"/>
      <c r="G5" s="125"/>
      <c r="H5" s="125"/>
      <c r="I5" s="125"/>
      <c r="J5" s="257"/>
      <c r="K5" s="258"/>
      <c r="L5" s="125"/>
      <c r="M5" s="125"/>
      <c r="N5" s="125"/>
      <c r="O5" s="125"/>
      <c r="P5" s="125"/>
      <c r="R5" s="125"/>
      <c r="S5" s="125"/>
    </row>
    <row r="6" spans="1:30" x14ac:dyDescent="0.25">
      <c r="A6" s="126" t="s">
        <v>4</v>
      </c>
      <c r="B6" s="119"/>
      <c r="C6" s="79"/>
      <c r="D6" s="127"/>
      <c r="E6" s="128"/>
      <c r="F6" s="128"/>
      <c r="G6" s="129"/>
      <c r="H6" s="129"/>
      <c r="I6" s="129"/>
      <c r="J6" s="259"/>
      <c r="K6" s="260"/>
      <c r="L6" s="129"/>
      <c r="M6" s="129"/>
      <c r="N6" s="129"/>
      <c r="O6" s="129"/>
      <c r="P6" s="129"/>
      <c r="R6" s="129"/>
      <c r="S6" s="129"/>
    </row>
    <row r="7" spans="1:30" x14ac:dyDescent="0.25">
      <c r="A7" s="126" t="s">
        <v>5</v>
      </c>
      <c r="B7" s="119"/>
      <c r="C7" s="79"/>
      <c r="D7" s="127"/>
      <c r="E7" s="128"/>
      <c r="F7" s="128"/>
      <c r="G7" s="129"/>
      <c r="H7" s="129"/>
      <c r="I7" s="129"/>
      <c r="J7" s="259"/>
      <c r="K7" s="260"/>
      <c r="L7" s="129"/>
      <c r="M7" s="129"/>
      <c r="N7" s="126" t="s">
        <v>6</v>
      </c>
      <c r="O7" s="129"/>
      <c r="P7" s="129"/>
      <c r="R7" s="129"/>
      <c r="S7" s="129"/>
    </row>
    <row r="8" spans="1:30" s="132" customFormat="1" ht="13" x14ac:dyDescent="0.3">
      <c r="A8" s="130" t="s">
        <v>7</v>
      </c>
      <c r="B8" s="131"/>
      <c r="D8" s="133"/>
      <c r="E8" s="134"/>
      <c r="F8" s="135"/>
      <c r="G8" s="136"/>
      <c r="H8" s="261" t="s">
        <v>3238</v>
      </c>
      <c r="I8" s="262"/>
      <c r="J8" s="262"/>
      <c r="K8" s="262"/>
      <c r="L8" s="262"/>
      <c r="M8" s="262"/>
      <c r="N8" s="262"/>
      <c r="O8" s="262"/>
      <c r="P8" s="262"/>
      <c r="Q8" s="262"/>
      <c r="R8" s="263"/>
      <c r="S8" s="136"/>
      <c r="T8" s="137"/>
      <c r="U8" s="137"/>
      <c r="V8" s="137"/>
      <c r="W8" s="137"/>
      <c r="X8" s="137"/>
      <c r="Y8" s="250" t="s">
        <v>3239</v>
      </c>
      <c r="Z8" s="251"/>
      <c r="AA8" s="251"/>
      <c r="AB8" s="252"/>
      <c r="AC8" s="138"/>
    </row>
    <row r="9" spans="1:30" s="132" customFormat="1" ht="13" x14ac:dyDescent="0.3">
      <c r="F9" s="139" t="s">
        <v>3240</v>
      </c>
      <c r="G9" s="139" t="s">
        <v>3241</v>
      </c>
      <c r="H9" s="139" t="s">
        <v>3242</v>
      </c>
      <c r="I9" s="139"/>
      <c r="J9" s="139"/>
      <c r="K9" s="139"/>
      <c r="L9" s="139"/>
      <c r="M9" s="139"/>
      <c r="N9" s="139"/>
      <c r="O9" s="139"/>
      <c r="P9" s="139"/>
      <c r="Q9" s="139"/>
      <c r="R9" s="139" t="s">
        <v>3243</v>
      </c>
      <c r="S9" s="139"/>
      <c r="T9" s="139" t="s">
        <v>3244</v>
      </c>
      <c r="U9" s="139" t="s">
        <v>3245</v>
      </c>
      <c r="V9" s="139" t="s">
        <v>3246</v>
      </c>
      <c r="W9" s="139" t="s">
        <v>3247</v>
      </c>
      <c r="X9" s="139" t="s">
        <v>3248</v>
      </c>
      <c r="Y9" s="139" t="s">
        <v>3249</v>
      </c>
      <c r="Z9" s="139" t="s">
        <v>3250</v>
      </c>
      <c r="AA9" s="139" t="s">
        <v>3251</v>
      </c>
      <c r="AB9" s="139" t="s">
        <v>98</v>
      </c>
      <c r="AC9" s="139" t="s">
        <v>3252</v>
      </c>
    </row>
    <row r="10" spans="1:30" s="132" customFormat="1" ht="117.5" thickBot="1" x14ac:dyDescent="0.4">
      <c r="A10" s="140" t="s">
        <v>3253</v>
      </c>
      <c r="B10" s="140" t="s">
        <v>3254</v>
      </c>
      <c r="C10" s="140" t="s">
        <v>3255</v>
      </c>
      <c r="D10" s="140" t="s">
        <v>8</v>
      </c>
      <c r="E10" s="140" t="s">
        <v>9</v>
      </c>
      <c r="F10" s="141" t="s">
        <v>3256</v>
      </c>
      <c r="G10" s="142" t="s">
        <v>3257</v>
      </c>
      <c r="H10" s="92" t="s">
        <v>3258</v>
      </c>
      <c r="I10" s="140" t="s">
        <v>10</v>
      </c>
      <c r="J10" s="140" t="s">
        <v>11</v>
      </c>
      <c r="K10" s="140" t="s">
        <v>12</v>
      </c>
      <c r="L10" s="140" t="s">
        <v>13</v>
      </c>
      <c r="M10" s="140" t="s">
        <v>14</v>
      </c>
      <c r="N10" s="140" t="s">
        <v>15</v>
      </c>
      <c r="O10" s="140" t="s">
        <v>16</v>
      </c>
      <c r="P10" s="140" t="s">
        <v>17</v>
      </c>
      <c r="R10" s="143" t="s">
        <v>3259</v>
      </c>
      <c r="S10" s="140" t="s">
        <v>11</v>
      </c>
      <c r="T10" s="92" t="s">
        <v>3260</v>
      </c>
      <c r="U10" s="92" t="s">
        <v>3261</v>
      </c>
      <c r="V10" s="92" t="s">
        <v>3262</v>
      </c>
      <c r="W10" s="92" t="s">
        <v>3263</v>
      </c>
      <c r="X10" s="92" t="s">
        <v>3264</v>
      </c>
      <c r="Y10" s="92">
        <v>2018</v>
      </c>
      <c r="Z10" s="92">
        <v>2019</v>
      </c>
      <c r="AA10" s="92">
        <v>2020</v>
      </c>
      <c r="AB10" s="92" t="s">
        <v>3265</v>
      </c>
      <c r="AC10" s="144" t="s">
        <v>3266</v>
      </c>
    </row>
    <row r="11" spans="1:30" ht="15" thickBot="1" x14ac:dyDescent="0.4">
      <c r="A11" s="79"/>
      <c r="C11" s="79"/>
      <c r="D11" s="79"/>
      <c r="E11" s="79"/>
      <c r="F11" s="79"/>
      <c r="G11" s="79"/>
      <c r="H11" s="79"/>
      <c r="I11" s="79"/>
      <c r="J11" s="79"/>
      <c r="K11" s="79"/>
      <c r="L11" s="79"/>
      <c r="M11" s="79"/>
      <c r="N11" s="79"/>
      <c r="O11" s="79"/>
      <c r="P11" s="79"/>
      <c r="R11" s="79"/>
      <c r="S11" s="79"/>
    </row>
    <row r="12" spans="1:30" ht="15" thickBot="1" x14ac:dyDescent="0.35">
      <c r="A12" s="146"/>
      <c r="B12" s="147" t="s">
        <v>33</v>
      </c>
      <c r="C12" s="148" t="s">
        <v>34</v>
      </c>
      <c r="D12" s="148"/>
      <c r="E12" s="149"/>
      <c r="F12" s="149"/>
      <c r="G12" s="150"/>
      <c r="H12" s="150"/>
      <c r="I12" s="150">
        <v>515570.76</v>
      </c>
      <c r="J12" s="150">
        <v>246825.91408935</v>
      </c>
      <c r="K12" s="150">
        <v>70182.178507200006</v>
      </c>
      <c r="L12" s="150">
        <v>14309.8946892</v>
      </c>
      <c r="M12" s="150">
        <v>0</v>
      </c>
      <c r="N12" s="150">
        <v>23721.576335433601</v>
      </c>
      <c r="O12" s="150">
        <v>70038.9909980503</v>
      </c>
      <c r="P12" s="150">
        <v>32084.450746161001</v>
      </c>
      <c r="R12" s="150"/>
      <c r="S12" s="150">
        <v>361522.8410671</v>
      </c>
      <c r="X12" s="145">
        <f>SUBTOTAL(9,X13:X127)</f>
        <v>107089.20575972415</v>
      </c>
    </row>
    <row r="13" spans="1:30" ht="15" thickBot="1" x14ac:dyDescent="0.35">
      <c r="A13" s="151"/>
      <c r="B13" s="152" t="s">
        <v>18</v>
      </c>
      <c r="C13" s="153" t="s">
        <v>35</v>
      </c>
      <c r="D13" s="153"/>
      <c r="E13" s="154"/>
      <c r="F13" s="154"/>
      <c r="G13" s="155"/>
      <c r="H13" s="155"/>
      <c r="I13" s="155">
        <v>120576.32000000001</v>
      </c>
      <c r="J13" s="155">
        <v>27647.1</v>
      </c>
      <c r="K13" s="155">
        <v>18370.115840400002</v>
      </c>
      <c r="L13" s="155">
        <v>1761.7339199999999</v>
      </c>
      <c r="M13" s="155">
        <v>0</v>
      </c>
      <c r="N13" s="155">
        <v>6209.0991540552004</v>
      </c>
      <c r="O13" s="155">
        <v>22015.665142952399</v>
      </c>
      <c r="P13" s="155">
        <v>11412.4447957251</v>
      </c>
      <c r="R13" s="155"/>
      <c r="S13" s="155">
        <v>56570.22</v>
      </c>
    </row>
    <row r="14" spans="1:30" ht="20.5" thickBot="1" x14ac:dyDescent="0.25">
      <c r="A14" s="96">
        <v>1</v>
      </c>
      <c r="B14" s="97" t="s">
        <v>2922</v>
      </c>
      <c r="C14" s="99" t="s">
        <v>2923</v>
      </c>
      <c r="D14" s="99" t="s">
        <v>95</v>
      </c>
      <c r="E14" s="100">
        <v>0</v>
      </c>
      <c r="F14" s="100">
        <v>179.03800000000001</v>
      </c>
      <c r="G14" s="101">
        <v>171.75</v>
      </c>
      <c r="H14" s="101">
        <v>181.45</v>
      </c>
      <c r="I14" s="101">
        <v>32486.45</v>
      </c>
      <c r="J14" s="101">
        <v>0</v>
      </c>
      <c r="K14" s="101">
        <v>7421.3578494000003</v>
      </c>
      <c r="L14" s="101">
        <v>0</v>
      </c>
      <c r="M14" s="101">
        <v>0</v>
      </c>
      <c r="N14" s="101">
        <v>2508.4189530971998</v>
      </c>
      <c r="O14" s="101">
        <v>7696.0917638839601</v>
      </c>
      <c r="P14" s="102">
        <v>3989.4875684133599</v>
      </c>
      <c r="R14" s="101">
        <v>202.62</v>
      </c>
      <c r="S14" s="101">
        <v>0</v>
      </c>
      <c r="T14" s="80"/>
      <c r="U14" s="80"/>
      <c r="V14" s="81"/>
      <c r="W14" s="81"/>
      <c r="X14" s="81"/>
      <c r="Y14" s="80"/>
      <c r="Z14" s="80"/>
      <c r="AA14" s="80"/>
      <c r="AB14" s="80"/>
      <c r="AD14" s="82"/>
    </row>
    <row r="15" spans="1:30" ht="20.5" thickBot="1" x14ac:dyDescent="0.25">
      <c r="A15" s="96">
        <v>4</v>
      </c>
      <c r="B15" s="97" t="s">
        <v>2141</v>
      </c>
      <c r="C15" s="99" t="s">
        <v>2142</v>
      </c>
      <c r="D15" s="99" t="s">
        <v>95</v>
      </c>
      <c r="E15" s="100">
        <v>0</v>
      </c>
      <c r="F15" s="100">
        <v>304.90800000000002</v>
      </c>
      <c r="G15" s="101">
        <v>62.68</v>
      </c>
      <c r="H15" s="101">
        <v>70.290000000000006</v>
      </c>
      <c r="I15" s="101">
        <v>21431.98</v>
      </c>
      <c r="J15" s="101">
        <v>0</v>
      </c>
      <c r="K15" s="101">
        <v>2000.3184432</v>
      </c>
      <c r="L15" s="101">
        <v>0</v>
      </c>
      <c r="M15" s="101">
        <v>0</v>
      </c>
      <c r="N15" s="101">
        <v>676.10763380159995</v>
      </c>
      <c r="O15" s="101">
        <v>5077.3742473705897</v>
      </c>
      <c r="P15" s="102">
        <v>2632.0010287721102</v>
      </c>
      <c r="R15" s="101">
        <v>79.22</v>
      </c>
      <c r="S15" s="101">
        <v>0</v>
      </c>
      <c r="T15" s="80"/>
      <c r="U15" s="80"/>
      <c r="V15" s="81"/>
      <c r="W15" s="81"/>
      <c r="X15" s="81"/>
      <c r="Y15" s="80"/>
      <c r="Z15" s="80"/>
      <c r="AA15" s="80"/>
      <c r="AB15" s="80"/>
      <c r="AD15" s="82"/>
    </row>
    <row r="16" spans="1:30" ht="20.5" thickBot="1" x14ac:dyDescent="0.25">
      <c r="A16" s="96">
        <v>5</v>
      </c>
      <c r="B16" s="97" t="s">
        <v>246</v>
      </c>
      <c r="C16" s="99" t="s">
        <v>247</v>
      </c>
      <c r="D16" s="99" t="s">
        <v>95</v>
      </c>
      <c r="E16" s="100">
        <v>0</v>
      </c>
      <c r="F16" s="100">
        <v>26.584</v>
      </c>
      <c r="G16" s="101">
        <v>375.39</v>
      </c>
      <c r="H16" s="101">
        <v>249.58</v>
      </c>
      <c r="I16" s="101">
        <v>6634.83</v>
      </c>
      <c r="J16" s="101">
        <v>0</v>
      </c>
      <c r="K16" s="101">
        <v>344.83967280000002</v>
      </c>
      <c r="L16" s="101">
        <v>0</v>
      </c>
      <c r="M16" s="101">
        <v>0</v>
      </c>
      <c r="N16" s="101">
        <v>116.5558094064</v>
      </c>
      <c r="O16" s="101">
        <v>1571.8324817443699</v>
      </c>
      <c r="P16" s="102">
        <v>814.80397296910701</v>
      </c>
      <c r="R16" s="101">
        <v>297.85000000000002</v>
      </c>
      <c r="S16" s="101">
        <v>0</v>
      </c>
      <c r="T16" s="80"/>
      <c r="U16" s="80"/>
      <c r="V16" s="81"/>
      <c r="W16" s="81"/>
      <c r="X16" s="81"/>
      <c r="Y16" s="80"/>
      <c r="Z16" s="80"/>
      <c r="AA16" s="80"/>
      <c r="AB16" s="80"/>
      <c r="AD16" s="82"/>
    </row>
    <row r="17" spans="1:30" ht="20.5" thickBot="1" x14ac:dyDescent="0.25">
      <c r="A17" s="96">
        <v>6</v>
      </c>
      <c r="B17" s="97" t="s">
        <v>248</v>
      </c>
      <c r="C17" s="99" t="s">
        <v>249</v>
      </c>
      <c r="D17" s="99" t="s">
        <v>95</v>
      </c>
      <c r="E17" s="100">
        <v>0</v>
      </c>
      <c r="F17" s="100">
        <v>132.91999999999999</v>
      </c>
      <c r="G17" s="101">
        <v>27.37</v>
      </c>
      <c r="H17" s="101">
        <v>18.91</v>
      </c>
      <c r="I17" s="101">
        <v>2513.52</v>
      </c>
      <c r="J17" s="101">
        <v>0</v>
      </c>
      <c r="K17" s="101">
        <v>99.091859999999997</v>
      </c>
      <c r="L17" s="101">
        <v>0</v>
      </c>
      <c r="M17" s="101">
        <v>0</v>
      </c>
      <c r="N17" s="101">
        <v>33.493048680000001</v>
      </c>
      <c r="O17" s="101">
        <v>595.49984061160001</v>
      </c>
      <c r="P17" s="102">
        <v>308.69424170082402</v>
      </c>
      <c r="R17" s="101">
        <v>23.05</v>
      </c>
      <c r="S17" s="101">
        <v>0</v>
      </c>
      <c r="T17" s="80"/>
      <c r="U17" s="80"/>
      <c r="V17" s="81"/>
      <c r="W17" s="81"/>
      <c r="X17" s="81"/>
      <c r="Y17" s="80"/>
      <c r="Z17" s="80"/>
      <c r="AA17" s="80"/>
      <c r="AB17" s="80"/>
      <c r="AD17" s="82"/>
    </row>
    <row r="18" spans="1:30" ht="20.5" thickBot="1" x14ac:dyDescent="0.25">
      <c r="A18" s="96">
        <v>7</v>
      </c>
      <c r="B18" s="97" t="s">
        <v>2143</v>
      </c>
      <c r="C18" s="99" t="s">
        <v>2144</v>
      </c>
      <c r="D18" s="99" t="s">
        <v>95</v>
      </c>
      <c r="E18" s="100">
        <v>0</v>
      </c>
      <c r="F18" s="100">
        <v>152.45400000000001</v>
      </c>
      <c r="G18" s="101">
        <v>943.07</v>
      </c>
      <c r="H18" s="101">
        <v>44.67</v>
      </c>
      <c r="I18" s="101">
        <v>6810.12</v>
      </c>
      <c r="J18" s="101">
        <v>0</v>
      </c>
      <c r="K18" s="101">
        <v>1521.0792942</v>
      </c>
      <c r="L18" s="101">
        <v>0</v>
      </c>
      <c r="M18" s="101">
        <v>0</v>
      </c>
      <c r="N18" s="101">
        <v>514.12480143959999</v>
      </c>
      <c r="O18" s="101">
        <v>1613.4502791146499</v>
      </c>
      <c r="P18" s="102">
        <v>836.37773928159504</v>
      </c>
      <c r="R18" s="101">
        <v>50.18</v>
      </c>
      <c r="S18" s="101">
        <v>0</v>
      </c>
      <c r="T18" s="80"/>
      <c r="U18" s="80"/>
      <c r="V18" s="81"/>
      <c r="W18" s="81"/>
      <c r="X18" s="81"/>
      <c r="Y18" s="80"/>
      <c r="Z18" s="80"/>
      <c r="AA18" s="80"/>
      <c r="AB18" s="80"/>
      <c r="AD18" s="82"/>
    </row>
    <row r="19" spans="1:30" ht="20.5" thickBot="1" x14ac:dyDescent="0.25">
      <c r="A19" s="96">
        <v>8</v>
      </c>
      <c r="B19" s="97" t="s">
        <v>250</v>
      </c>
      <c r="C19" s="99" t="s">
        <v>229</v>
      </c>
      <c r="D19" s="99" t="s">
        <v>114</v>
      </c>
      <c r="E19" s="100">
        <v>0</v>
      </c>
      <c r="F19" s="100">
        <v>42.533999999999999</v>
      </c>
      <c r="G19" s="101">
        <v>394.13</v>
      </c>
      <c r="H19" s="101">
        <v>650</v>
      </c>
      <c r="I19" s="101">
        <v>27647.1</v>
      </c>
      <c r="J19" s="101">
        <v>27647.1</v>
      </c>
      <c r="K19" s="101">
        <v>0</v>
      </c>
      <c r="L19" s="101">
        <v>0</v>
      </c>
      <c r="M19" s="101">
        <v>0</v>
      </c>
      <c r="N19" s="101">
        <v>0</v>
      </c>
      <c r="O19" s="101">
        <v>0</v>
      </c>
      <c r="P19" s="102">
        <v>0</v>
      </c>
      <c r="R19" s="101">
        <v>1330</v>
      </c>
      <c r="S19" s="101">
        <v>56570.22</v>
      </c>
      <c r="T19" s="80"/>
      <c r="U19" s="80"/>
      <c r="V19" s="81"/>
      <c r="W19" s="81"/>
      <c r="X19" s="81"/>
      <c r="Y19" s="80"/>
      <c r="Z19" s="80"/>
      <c r="AA19" s="80"/>
      <c r="AB19" s="80"/>
      <c r="AD19" s="82"/>
    </row>
    <row r="20" spans="1:30" ht="18.5" thickBot="1" x14ac:dyDescent="0.25">
      <c r="A20" s="108"/>
      <c r="B20" s="109" t="s">
        <v>230</v>
      </c>
      <c r="C20" s="110" t="s">
        <v>231</v>
      </c>
      <c r="D20" s="110" t="s">
        <v>114</v>
      </c>
      <c r="E20" s="111">
        <v>1</v>
      </c>
      <c r="F20" s="111">
        <v>42.533999999999999</v>
      </c>
      <c r="G20" s="77">
        <v>650</v>
      </c>
      <c r="H20" s="77">
        <v>650</v>
      </c>
      <c r="I20" s="77">
        <v>27647.1</v>
      </c>
      <c r="J20" s="77">
        <v>27647.1</v>
      </c>
      <c r="K20" s="77"/>
      <c r="L20" s="77"/>
      <c r="M20" s="77"/>
      <c r="N20" s="77"/>
      <c r="O20" s="77"/>
      <c r="P20" s="77"/>
      <c r="R20" s="77">
        <v>1330</v>
      </c>
      <c r="S20" s="77">
        <v>56570.22</v>
      </c>
      <c r="T20" s="80">
        <f t="shared" ref="T20:T45" si="0">R20/H20</f>
        <v>2.046153846153846</v>
      </c>
      <c r="U20" s="80">
        <f t="shared" ref="U20:U45" si="1">T20-AB20</f>
        <v>2.0205018346150125</v>
      </c>
      <c r="V20" s="81">
        <f t="shared" ref="V20:V45" si="2">G20*U20</f>
        <v>1313.3261924997582</v>
      </c>
      <c r="W20" s="81">
        <f t="shared" ref="W20:W45" si="3">V20-G20</f>
        <v>663.32619249975824</v>
      </c>
      <c r="X20" s="81">
        <f t="shared" ref="X20:X45" si="4">F20*W20</f>
        <v>28213.916271784718</v>
      </c>
      <c r="Y20" s="80">
        <f t="shared" ref="Y20:Y45" si="5">104.584835545197%-100%</f>
        <v>4.5848355451969969E-2</v>
      </c>
      <c r="Z20" s="80">
        <f t="shared" ref="Z20:Z45" si="6">101.199262415129%-100%</f>
        <v>1.1992624151289988E-2</v>
      </c>
      <c r="AA20" s="80">
        <f t="shared" ref="AA20:AA45" si="7">101.911505501324%-100%</f>
        <v>1.9115055013239957E-2</v>
      </c>
      <c r="AB20" s="80">
        <f t="shared" ref="AB20:AB45" si="8">AVERAGE(Y20:AA20)</f>
        <v>2.5652011538833303E-2</v>
      </c>
      <c r="AD20" s="82"/>
    </row>
    <row r="21" spans="1:30" x14ac:dyDescent="0.2">
      <c r="A21" s="156">
        <v>19</v>
      </c>
      <c r="B21" s="157" t="s">
        <v>251</v>
      </c>
      <c r="C21" s="158" t="s">
        <v>252</v>
      </c>
      <c r="D21" s="158" t="s">
        <v>95</v>
      </c>
      <c r="E21" s="159">
        <v>0</v>
      </c>
      <c r="F21" s="159">
        <v>179.03800000000001</v>
      </c>
      <c r="G21" s="160">
        <v>22.43</v>
      </c>
      <c r="H21" s="160">
        <v>18.170000000000002</v>
      </c>
      <c r="I21" s="160">
        <v>3253.12</v>
      </c>
      <c r="J21" s="160">
        <v>0</v>
      </c>
      <c r="K21" s="160">
        <v>240.25109219999999</v>
      </c>
      <c r="L21" s="160">
        <v>1761.7339199999999</v>
      </c>
      <c r="M21" s="160">
        <v>0</v>
      </c>
      <c r="N21" s="160">
        <v>81.204869163599994</v>
      </c>
      <c r="O21" s="160">
        <v>770.78025610453199</v>
      </c>
      <c r="P21" s="161">
        <v>399.555819245539</v>
      </c>
      <c r="R21" s="160">
        <v>20.72</v>
      </c>
      <c r="S21" s="160">
        <v>0</v>
      </c>
      <c r="T21" s="80"/>
      <c r="U21" s="80"/>
      <c r="V21" s="81"/>
      <c r="W21" s="81"/>
      <c r="X21" s="81"/>
      <c r="Y21" s="80"/>
      <c r="Z21" s="80"/>
      <c r="AA21" s="80"/>
      <c r="AB21" s="80"/>
      <c r="AD21" s="82"/>
    </row>
    <row r="22" spans="1:30" ht="15" thickBot="1" x14ac:dyDescent="0.25">
      <c r="A22" s="162">
        <v>9</v>
      </c>
      <c r="B22" s="163" t="s">
        <v>253</v>
      </c>
      <c r="C22" s="164" t="s">
        <v>254</v>
      </c>
      <c r="D22" s="164" t="s">
        <v>95</v>
      </c>
      <c r="E22" s="165">
        <v>0</v>
      </c>
      <c r="F22" s="165">
        <v>152.45400000000001</v>
      </c>
      <c r="G22" s="112">
        <v>165.84</v>
      </c>
      <c r="H22" s="112">
        <v>129.87</v>
      </c>
      <c r="I22" s="112">
        <v>19799.2</v>
      </c>
      <c r="J22" s="112">
        <v>0</v>
      </c>
      <c r="K22" s="112">
        <v>6743.1776286000004</v>
      </c>
      <c r="L22" s="112">
        <v>0</v>
      </c>
      <c r="M22" s="112">
        <v>0</v>
      </c>
      <c r="N22" s="112">
        <v>2279.1940384668001</v>
      </c>
      <c r="O22" s="112">
        <v>4690.6362741227204</v>
      </c>
      <c r="P22" s="166">
        <v>2431.5244253425299</v>
      </c>
      <c r="R22" s="112">
        <v>143.35</v>
      </c>
      <c r="S22" s="112">
        <v>0</v>
      </c>
      <c r="T22" s="80"/>
      <c r="U22" s="80"/>
      <c r="V22" s="81"/>
      <c r="W22" s="81"/>
      <c r="X22" s="81"/>
      <c r="Y22" s="80"/>
      <c r="Z22" s="80"/>
      <c r="AA22" s="80"/>
      <c r="AB22" s="80"/>
      <c r="AD22" s="82"/>
    </row>
    <row r="23" spans="1:30" ht="15" thickBot="1" x14ac:dyDescent="0.35">
      <c r="A23" s="151"/>
      <c r="B23" s="152" t="s">
        <v>20</v>
      </c>
      <c r="C23" s="153" t="s">
        <v>329</v>
      </c>
      <c r="D23" s="153"/>
      <c r="E23" s="154"/>
      <c r="F23" s="154"/>
      <c r="G23" s="155"/>
      <c r="H23" s="155"/>
      <c r="I23" s="155">
        <v>366510.24</v>
      </c>
      <c r="J23" s="155">
        <v>207023.29745894999</v>
      </c>
      <c r="K23" s="155">
        <v>49271.216828099998</v>
      </c>
      <c r="L23" s="155">
        <v>10841.894007000001</v>
      </c>
      <c r="M23" s="155">
        <v>0</v>
      </c>
      <c r="N23" s="155">
        <v>16653.6712878978</v>
      </c>
      <c r="O23" s="155">
        <v>45373.411685173298</v>
      </c>
      <c r="P23" s="155">
        <v>19586.189377433198</v>
      </c>
      <c r="R23" s="155"/>
      <c r="S23" s="155">
        <v>291314.40630550002</v>
      </c>
      <c r="T23" s="80"/>
      <c r="U23" s="80"/>
      <c r="V23" s="81"/>
      <c r="W23" s="81"/>
      <c r="X23" s="81"/>
      <c r="Y23" s="80"/>
      <c r="Z23" s="80"/>
      <c r="AA23" s="80"/>
      <c r="AB23" s="80"/>
      <c r="AD23" s="82"/>
    </row>
    <row r="24" spans="1:30" ht="15" thickBot="1" x14ac:dyDescent="0.25">
      <c r="A24" s="96">
        <v>10</v>
      </c>
      <c r="B24" s="97" t="s">
        <v>2924</v>
      </c>
      <c r="C24" s="99" t="s">
        <v>2925</v>
      </c>
      <c r="D24" s="99" t="s">
        <v>95</v>
      </c>
      <c r="E24" s="100">
        <v>0</v>
      </c>
      <c r="F24" s="100">
        <v>25.4</v>
      </c>
      <c r="G24" s="101">
        <v>4036.78</v>
      </c>
      <c r="H24" s="101">
        <v>3315.81</v>
      </c>
      <c r="I24" s="101">
        <v>84221.57</v>
      </c>
      <c r="J24" s="101">
        <v>79176.864023400005</v>
      </c>
      <c r="K24" s="101">
        <v>1784.5252599999999</v>
      </c>
      <c r="L24" s="101">
        <v>0</v>
      </c>
      <c r="M24" s="101">
        <v>0</v>
      </c>
      <c r="N24" s="101">
        <v>603.16953788000001</v>
      </c>
      <c r="O24" s="101">
        <v>1435.2180047423999</v>
      </c>
      <c r="P24" s="102">
        <v>619.53577204713599</v>
      </c>
      <c r="R24" s="101">
        <v>3670.5</v>
      </c>
      <c r="S24" s="101">
        <v>87568.877033600002</v>
      </c>
      <c r="T24" s="80"/>
      <c r="U24" s="80"/>
      <c r="V24" s="81"/>
      <c r="W24" s="81"/>
      <c r="X24" s="81"/>
      <c r="Y24" s="80"/>
      <c r="Z24" s="80"/>
      <c r="AA24" s="80"/>
      <c r="AB24" s="80"/>
      <c r="AD24" s="82"/>
    </row>
    <row r="25" spans="1:30" x14ac:dyDescent="0.2">
      <c r="A25" s="108"/>
      <c r="B25" s="109" t="s">
        <v>204</v>
      </c>
      <c r="C25" s="110" t="s">
        <v>205</v>
      </c>
      <c r="D25" s="110" t="s">
        <v>95</v>
      </c>
      <c r="E25" s="111">
        <v>0.14002999999999999</v>
      </c>
      <c r="F25" s="111">
        <v>3.556762</v>
      </c>
      <c r="G25" s="77">
        <v>45.7</v>
      </c>
      <c r="H25" s="77">
        <v>45.7</v>
      </c>
      <c r="I25" s="77">
        <v>162.54402339999999</v>
      </c>
      <c r="J25" s="77">
        <v>162.54402339999999</v>
      </c>
      <c r="K25" s="77"/>
      <c r="L25" s="77"/>
      <c r="M25" s="77"/>
      <c r="N25" s="77"/>
      <c r="O25" s="77"/>
      <c r="P25" s="77"/>
      <c r="R25" s="77">
        <v>52.8</v>
      </c>
      <c r="S25" s="77">
        <v>187.79703359999999</v>
      </c>
      <c r="T25" s="80">
        <f t="shared" si="0"/>
        <v>1.1553610503282274</v>
      </c>
      <c r="U25" s="80">
        <f t="shared" si="1"/>
        <v>1.1297090387893942</v>
      </c>
      <c r="V25" s="81">
        <f t="shared" si="2"/>
        <v>51.627703072675317</v>
      </c>
      <c r="W25" s="81">
        <f t="shared" si="3"/>
        <v>5.9277030726753139</v>
      </c>
      <c r="X25" s="81">
        <f t="shared" si="4"/>
        <v>21.083429036174795</v>
      </c>
      <c r="Y25" s="80">
        <f t="shared" si="5"/>
        <v>4.5848355451969969E-2</v>
      </c>
      <c r="Z25" s="80">
        <f t="shared" si="6"/>
        <v>1.1992624151289988E-2</v>
      </c>
      <c r="AA25" s="80">
        <f t="shared" si="7"/>
        <v>1.9115055013239957E-2</v>
      </c>
      <c r="AB25" s="80">
        <f t="shared" si="8"/>
        <v>2.5652011538833303E-2</v>
      </c>
      <c r="AD25" s="82"/>
    </row>
    <row r="26" spans="1:30" ht="15" thickBot="1" x14ac:dyDescent="0.25">
      <c r="A26" s="108"/>
      <c r="B26" s="109" t="s">
        <v>264</v>
      </c>
      <c r="C26" s="110" t="s">
        <v>265</v>
      </c>
      <c r="D26" s="110" t="s">
        <v>95</v>
      </c>
      <c r="E26" s="111">
        <v>1.01</v>
      </c>
      <c r="F26" s="111">
        <v>25.654</v>
      </c>
      <c r="G26" s="77">
        <v>3080</v>
      </c>
      <c r="H26" s="77">
        <v>3080</v>
      </c>
      <c r="I26" s="77">
        <v>79014.320000000007</v>
      </c>
      <c r="J26" s="77">
        <v>79014.320000000007</v>
      </c>
      <c r="K26" s="77"/>
      <c r="L26" s="77"/>
      <c r="M26" s="77"/>
      <c r="N26" s="77"/>
      <c r="O26" s="77"/>
      <c r="P26" s="77"/>
      <c r="R26" s="77">
        <v>3340</v>
      </c>
      <c r="S26" s="77">
        <v>87381.08</v>
      </c>
      <c r="T26" s="80">
        <f t="shared" si="0"/>
        <v>1.0844155844155845</v>
      </c>
      <c r="U26" s="80">
        <f t="shared" si="1"/>
        <v>1.0587635728767513</v>
      </c>
      <c r="V26" s="81">
        <f t="shared" si="2"/>
        <v>3260.9918044603937</v>
      </c>
      <c r="W26" s="81">
        <f t="shared" si="3"/>
        <v>180.99180446039372</v>
      </c>
      <c r="X26" s="81">
        <f t="shared" si="4"/>
        <v>4643.1637516269402</v>
      </c>
      <c r="Y26" s="80">
        <f t="shared" si="5"/>
        <v>4.5848355451969969E-2</v>
      </c>
      <c r="Z26" s="80">
        <f t="shared" si="6"/>
        <v>1.1992624151289988E-2</v>
      </c>
      <c r="AA26" s="80">
        <f t="shared" si="7"/>
        <v>1.9115055013239957E-2</v>
      </c>
      <c r="AB26" s="80">
        <f t="shared" si="8"/>
        <v>2.5652011538833303E-2</v>
      </c>
      <c r="AD26" s="82"/>
    </row>
    <row r="27" spans="1:30" ht="15" thickBot="1" x14ac:dyDescent="0.25">
      <c r="A27" s="96">
        <v>11</v>
      </c>
      <c r="B27" s="97" t="s">
        <v>2926</v>
      </c>
      <c r="C27" s="99" t="s">
        <v>2927</v>
      </c>
      <c r="D27" s="99" t="s">
        <v>38</v>
      </c>
      <c r="E27" s="100">
        <v>0</v>
      </c>
      <c r="F27" s="100">
        <v>129.89500000000001</v>
      </c>
      <c r="G27" s="101">
        <v>862.56</v>
      </c>
      <c r="H27" s="101">
        <v>656.06</v>
      </c>
      <c r="I27" s="101">
        <v>85218.91</v>
      </c>
      <c r="J27" s="101">
        <v>20665.339771750001</v>
      </c>
      <c r="K27" s="101">
        <v>20194.372975499999</v>
      </c>
      <c r="L27" s="101">
        <v>0</v>
      </c>
      <c r="M27" s="101">
        <v>0</v>
      </c>
      <c r="N27" s="101">
        <v>6825.6980657189997</v>
      </c>
      <c r="O27" s="101">
        <v>18365.1564951451</v>
      </c>
      <c r="P27" s="102">
        <v>7927.6258870709798</v>
      </c>
      <c r="R27" s="101">
        <v>757.38</v>
      </c>
      <c r="S27" s="101">
        <v>25787.4230603</v>
      </c>
      <c r="T27" s="80"/>
      <c r="U27" s="80"/>
      <c r="V27" s="81"/>
      <c r="W27" s="81"/>
      <c r="X27" s="81"/>
      <c r="Y27" s="80"/>
      <c r="Z27" s="80"/>
      <c r="AA27" s="80"/>
      <c r="AB27" s="80"/>
      <c r="AD27" s="82"/>
    </row>
    <row r="28" spans="1:30" x14ac:dyDescent="0.2">
      <c r="A28" s="108"/>
      <c r="B28" s="109" t="s">
        <v>528</v>
      </c>
      <c r="C28" s="110" t="s">
        <v>529</v>
      </c>
      <c r="D28" s="110" t="s">
        <v>95</v>
      </c>
      <c r="E28" s="111">
        <v>7.5000000000000002E-4</v>
      </c>
      <c r="F28" s="111">
        <v>9.7421250000000001E-2</v>
      </c>
      <c r="G28" s="77">
        <v>939</v>
      </c>
      <c r="H28" s="77">
        <v>939</v>
      </c>
      <c r="I28" s="77">
        <v>91.478553750000003</v>
      </c>
      <c r="J28" s="77">
        <v>91.478553750000003</v>
      </c>
      <c r="K28" s="77"/>
      <c r="L28" s="77"/>
      <c r="M28" s="77"/>
      <c r="N28" s="77"/>
      <c r="O28" s="77"/>
      <c r="P28" s="77"/>
      <c r="R28" s="77">
        <v>2570</v>
      </c>
      <c r="S28" s="77">
        <v>250.3726125</v>
      </c>
      <c r="T28" s="80">
        <f t="shared" si="0"/>
        <v>2.736954206602769</v>
      </c>
      <c r="U28" s="80">
        <f t="shared" si="1"/>
        <v>2.7113021950639355</v>
      </c>
      <c r="V28" s="81">
        <f t="shared" si="2"/>
        <v>2545.9127611650356</v>
      </c>
      <c r="W28" s="81">
        <f t="shared" si="3"/>
        <v>1606.9127611650356</v>
      </c>
      <c r="X28" s="81">
        <f t="shared" si="4"/>
        <v>156.54744983364924</v>
      </c>
      <c r="Y28" s="80">
        <f t="shared" si="5"/>
        <v>4.5848355451969969E-2</v>
      </c>
      <c r="Z28" s="80">
        <f t="shared" si="6"/>
        <v>1.1992624151289988E-2</v>
      </c>
      <c r="AA28" s="80">
        <f t="shared" si="7"/>
        <v>1.9115055013239957E-2</v>
      </c>
      <c r="AB28" s="80">
        <f t="shared" si="8"/>
        <v>2.5652011538833303E-2</v>
      </c>
      <c r="AD28" s="82"/>
    </row>
    <row r="29" spans="1:30" x14ac:dyDescent="0.2">
      <c r="A29" s="108"/>
      <c r="B29" s="109" t="s">
        <v>99</v>
      </c>
      <c r="C29" s="110" t="s">
        <v>100</v>
      </c>
      <c r="D29" s="110" t="s">
        <v>101</v>
      </c>
      <c r="E29" s="111">
        <v>8.3999999999999995E-3</v>
      </c>
      <c r="F29" s="111">
        <v>1.091118</v>
      </c>
      <c r="G29" s="77">
        <v>36.5</v>
      </c>
      <c r="H29" s="77">
        <v>36.5</v>
      </c>
      <c r="I29" s="77">
        <v>39.825806999999998</v>
      </c>
      <c r="J29" s="77">
        <v>39.825806999999998</v>
      </c>
      <c r="K29" s="77"/>
      <c r="L29" s="77"/>
      <c r="M29" s="77"/>
      <c r="N29" s="77"/>
      <c r="O29" s="77"/>
      <c r="P29" s="77"/>
      <c r="R29" s="77">
        <v>57.6</v>
      </c>
      <c r="S29" s="77">
        <v>62.848396800000003</v>
      </c>
      <c r="T29" s="80">
        <f t="shared" si="0"/>
        <v>1.5780821917808219</v>
      </c>
      <c r="U29" s="80">
        <f t="shared" si="1"/>
        <v>1.5524301802419886</v>
      </c>
      <c r="V29" s="81">
        <f t="shared" si="2"/>
        <v>56.663701578832587</v>
      </c>
      <c r="W29" s="81">
        <f t="shared" si="3"/>
        <v>20.163701578832587</v>
      </c>
      <c r="X29" s="81">
        <f t="shared" si="4"/>
        <v>22.000977739292654</v>
      </c>
      <c r="Y29" s="80">
        <f t="shared" si="5"/>
        <v>4.5848355451969969E-2</v>
      </c>
      <c r="Z29" s="80">
        <f t="shared" si="6"/>
        <v>1.1992624151289988E-2</v>
      </c>
      <c r="AA29" s="80">
        <f t="shared" si="7"/>
        <v>1.9115055013239957E-2</v>
      </c>
      <c r="AB29" s="80">
        <f t="shared" si="8"/>
        <v>2.5652011538833303E-2</v>
      </c>
      <c r="AD29" s="82"/>
    </row>
    <row r="30" spans="1:30" x14ac:dyDescent="0.2">
      <c r="A30" s="108"/>
      <c r="B30" s="109" t="s">
        <v>400</v>
      </c>
      <c r="C30" s="110" t="s">
        <v>401</v>
      </c>
      <c r="D30" s="110" t="s">
        <v>402</v>
      </c>
      <c r="E30" s="111">
        <v>0.1648</v>
      </c>
      <c r="F30" s="111">
        <v>21.406696</v>
      </c>
      <c r="G30" s="77">
        <v>145</v>
      </c>
      <c r="H30" s="77">
        <v>145</v>
      </c>
      <c r="I30" s="77">
        <v>3103.9709200000002</v>
      </c>
      <c r="J30" s="77">
        <v>3103.9709200000002</v>
      </c>
      <c r="K30" s="77"/>
      <c r="L30" s="77"/>
      <c r="M30" s="77"/>
      <c r="N30" s="77"/>
      <c r="O30" s="77"/>
      <c r="P30" s="77"/>
      <c r="R30" s="77">
        <v>188</v>
      </c>
      <c r="S30" s="77">
        <v>4024.4588480000002</v>
      </c>
      <c r="T30" s="80">
        <f t="shared" si="0"/>
        <v>1.296551724137931</v>
      </c>
      <c r="U30" s="80">
        <f t="shared" si="1"/>
        <v>1.2708997125990977</v>
      </c>
      <c r="V30" s="81">
        <f t="shared" si="2"/>
        <v>184.28045832686917</v>
      </c>
      <c r="W30" s="81">
        <f t="shared" si="3"/>
        <v>39.280458326869166</v>
      </c>
      <c r="X30" s="81">
        <f t="shared" si="4"/>
        <v>840.86483014395685</v>
      </c>
      <c r="Y30" s="80">
        <f t="shared" si="5"/>
        <v>4.5848355451969969E-2</v>
      </c>
      <c r="Z30" s="80">
        <f t="shared" si="6"/>
        <v>1.1992624151289988E-2</v>
      </c>
      <c r="AA30" s="80">
        <f t="shared" si="7"/>
        <v>1.9115055013239957E-2</v>
      </c>
      <c r="AB30" s="80">
        <f t="shared" si="8"/>
        <v>2.5652011538833303E-2</v>
      </c>
      <c r="AD30" s="82"/>
    </row>
    <row r="31" spans="1:30" x14ac:dyDescent="0.2">
      <c r="A31" s="108"/>
      <c r="B31" s="109" t="s">
        <v>2928</v>
      </c>
      <c r="C31" s="110" t="s">
        <v>2929</v>
      </c>
      <c r="D31" s="110" t="s">
        <v>101</v>
      </c>
      <c r="E31" s="111">
        <v>0.03</v>
      </c>
      <c r="F31" s="111">
        <v>3.8968500000000001</v>
      </c>
      <c r="G31" s="77">
        <v>43.2</v>
      </c>
      <c r="H31" s="77">
        <v>43.2</v>
      </c>
      <c r="I31" s="77">
        <v>168.34392</v>
      </c>
      <c r="J31" s="77">
        <v>168.34392</v>
      </c>
      <c r="K31" s="77"/>
      <c r="L31" s="77"/>
      <c r="M31" s="77"/>
      <c r="N31" s="77"/>
      <c r="O31" s="77"/>
      <c r="P31" s="77"/>
      <c r="R31" s="77">
        <v>72.099999999999994</v>
      </c>
      <c r="S31" s="77">
        <v>280.96288500000003</v>
      </c>
      <c r="T31" s="80">
        <f t="shared" si="0"/>
        <v>1.6689814814814812</v>
      </c>
      <c r="U31" s="80">
        <f t="shared" si="1"/>
        <v>1.6433294699426479</v>
      </c>
      <c r="V31" s="81">
        <f t="shared" si="2"/>
        <v>70.991833101522403</v>
      </c>
      <c r="W31" s="81">
        <f t="shared" si="3"/>
        <v>27.7918331015224</v>
      </c>
      <c r="X31" s="81">
        <f t="shared" si="4"/>
        <v>108.30060482166756</v>
      </c>
      <c r="Y31" s="80">
        <f t="shared" si="5"/>
        <v>4.5848355451969969E-2</v>
      </c>
      <c r="Z31" s="80">
        <f t="shared" si="6"/>
        <v>1.1992624151289988E-2</v>
      </c>
      <c r="AA31" s="80">
        <f t="shared" si="7"/>
        <v>1.9115055013239957E-2</v>
      </c>
      <c r="AB31" s="80">
        <f t="shared" si="8"/>
        <v>2.5652011538833303E-2</v>
      </c>
      <c r="AD31" s="82"/>
    </row>
    <row r="32" spans="1:30" x14ac:dyDescent="0.2">
      <c r="A32" s="108"/>
      <c r="B32" s="109" t="s">
        <v>317</v>
      </c>
      <c r="C32" s="110" t="s">
        <v>318</v>
      </c>
      <c r="D32" s="110" t="s">
        <v>38</v>
      </c>
      <c r="E32" s="111">
        <v>5.9100000000000003E-3</v>
      </c>
      <c r="F32" s="111">
        <v>0.76767945000000004</v>
      </c>
      <c r="G32" s="77">
        <v>20000</v>
      </c>
      <c r="H32" s="77">
        <v>20000</v>
      </c>
      <c r="I32" s="77">
        <v>15353.589</v>
      </c>
      <c r="J32" s="77">
        <v>15353.589</v>
      </c>
      <c r="K32" s="77"/>
      <c r="L32" s="77"/>
      <c r="M32" s="77"/>
      <c r="N32" s="77"/>
      <c r="O32" s="77"/>
      <c r="P32" s="77"/>
      <c r="R32" s="77">
        <v>23400</v>
      </c>
      <c r="S32" s="77">
        <v>17963.699130000001</v>
      </c>
      <c r="T32" s="80">
        <f t="shared" si="0"/>
        <v>1.17</v>
      </c>
      <c r="U32" s="80">
        <f t="shared" si="1"/>
        <v>1.1443479884611667</v>
      </c>
      <c r="V32" s="81">
        <f t="shared" si="2"/>
        <v>22886.959769223333</v>
      </c>
      <c r="W32" s="81">
        <f t="shared" si="3"/>
        <v>2886.9597692233328</v>
      </c>
      <c r="X32" s="81">
        <f t="shared" si="4"/>
        <v>2216.2596878094951</v>
      </c>
      <c r="Y32" s="80">
        <f t="shared" si="5"/>
        <v>4.5848355451969969E-2</v>
      </c>
      <c r="Z32" s="80">
        <f t="shared" si="6"/>
        <v>1.1992624151289988E-2</v>
      </c>
      <c r="AA32" s="80">
        <f t="shared" si="7"/>
        <v>1.9115055013239957E-2</v>
      </c>
      <c r="AB32" s="80">
        <f t="shared" si="8"/>
        <v>2.5652011538833303E-2</v>
      </c>
      <c r="AD32" s="82"/>
    </row>
    <row r="33" spans="1:30" x14ac:dyDescent="0.2">
      <c r="A33" s="108"/>
      <c r="B33" s="109" t="s">
        <v>104</v>
      </c>
      <c r="C33" s="110" t="s">
        <v>105</v>
      </c>
      <c r="D33" s="110" t="s">
        <v>95</v>
      </c>
      <c r="E33" s="111">
        <v>2.7E-4</v>
      </c>
      <c r="F33" s="111">
        <v>3.5071650000000003E-2</v>
      </c>
      <c r="G33" s="77">
        <v>4650</v>
      </c>
      <c r="H33" s="77">
        <v>4650</v>
      </c>
      <c r="I33" s="77">
        <v>163.08317249999999</v>
      </c>
      <c r="J33" s="77">
        <v>163.08317249999999</v>
      </c>
      <c r="K33" s="77"/>
      <c r="L33" s="77"/>
      <c r="M33" s="77"/>
      <c r="N33" s="77"/>
      <c r="O33" s="77"/>
      <c r="P33" s="77"/>
      <c r="R33" s="77">
        <v>7820</v>
      </c>
      <c r="S33" s="77">
        <v>274.26030300000002</v>
      </c>
      <c r="T33" s="80">
        <f t="shared" si="0"/>
        <v>1.6817204301075268</v>
      </c>
      <c r="U33" s="80">
        <f t="shared" si="1"/>
        <v>1.6560684185686936</v>
      </c>
      <c r="V33" s="81">
        <f t="shared" si="2"/>
        <v>7700.7181463444249</v>
      </c>
      <c r="W33" s="81">
        <f t="shared" si="3"/>
        <v>3050.7181463444249</v>
      </c>
      <c r="X33" s="81">
        <f t="shared" si="4"/>
        <v>106.99371907724046</v>
      </c>
      <c r="Y33" s="80">
        <f t="shared" si="5"/>
        <v>4.5848355451969969E-2</v>
      </c>
      <c r="Z33" s="80">
        <f t="shared" si="6"/>
        <v>1.1992624151289988E-2</v>
      </c>
      <c r="AA33" s="80">
        <f t="shared" si="7"/>
        <v>1.9115055013239957E-2</v>
      </c>
      <c r="AB33" s="80">
        <f t="shared" si="8"/>
        <v>2.5652011538833303E-2</v>
      </c>
      <c r="AD33" s="82"/>
    </row>
    <row r="34" spans="1:30" ht="15" thickBot="1" x14ac:dyDescent="0.25">
      <c r="A34" s="108"/>
      <c r="B34" s="109" t="s">
        <v>106</v>
      </c>
      <c r="C34" s="110" t="s">
        <v>107</v>
      </c>
      <c r="D34" s="110" t="s">
        <v>95</v>
      </c>
      <c r="E34" s="111">
        <v>2.0699999999999998E-3</v>
      </c>
      <c r="F34" s="111">
        <v>0.26888265</v>
      </c>
      <c r="G34" s="77">
        <v>6490</v>
      </c>
      <c r="H34" s="77">
        <v>6490</v>
      </c>
      <c r="I34" s="77">
        <v>1745.0483985000001</v>
      </c>
      <c r="J34" s="77">
        <v>1745.0483985000001</v>
      </c>
      <c r="K34" s="77"/>
      <c r="L34" s="77"/>
      <c r="M34" s="77"/>
      <c r="N34" s="77"/>
      <c r="O34" s="77"/>
      <c r="P34" s="77"/>
      <c r="R34" s="77">
        <v>10900</v>
      </c>
      <c r="S34" s="77">
        <v>2930.8208850000001</v>
      </c>
      <c r="T34" s="80">
        <f t="shared" si="0"/>
        <v>1.6795069337442219</v>
      </c>
      <c r="U34" s="80">
        <f t="shared" si="1"/>
        <v>1.6538549222053887</v>
      </c>
      <c r="V34" s="81">
        <f t="shared" si="2"/>
        <v>10733.518445112972</v>
      </c>
      <c r="W34" s="81">
        <f t="shared" si="3"/>
        <v>4243.5184451129717</v>
      </c>
      <c r="X34" s="81">
        <f t="shared" si="4"/>
        <v>1141.0084848458553</v>
      </c>
      <c r="Y34" s="80">
        <f t="shared" si="5"/>
        <v>4.5848355451969969E-2</v>
      </c>
      <c r="Z34" s="80">
        <f t="shared" si="6"/>
        <v>1.1992624151289988E-2</v>
      </c>
      <c r="AA34" s="80">
        <f t="shared" si="7"/>
        <v>1.9115055013239957E-2</v>
      </c>
      <c r="AB34" s="80">
        <f t="shared" si="8"/>
        <v>2.5652011538833303E-2</v>
      </c>
      <c r="AD34" s="82"/>
    </row>
    <row r="35" spans="1:30" x14ac:dyDescent="0.2">
      <c r="A35" s="156">
        <v>12</v>
      </c>
      <c r="B35" s="157" t="s">
        <v>2930</v>
      </c>
      <c r="C35" s="158" t="s">
        <v>2931</v>
      </c>
      <c r="D35" s="158" t="s">
        <v>38</v>
      </c>
      <c r="E35" s="159">
        <v>0</v>
      </c>
      <c r="F35" s="159">
        <v>129.89500000000001</v>
      </c>
      <c r="G35" s="160">
        <v>349.62</v>
      </c>
      <c r="H35" s="160">
        <v>302.08</v>
      </c>
      <c r="I35" s="160">
        <v>39238.68</v>
      </c>
      <c r="J35" s="160">
        <v>0</v>
      </c>
      <c r="K35" s="160">
        <v>9278.8674719999999</v>
      </c>
      <c r="L35" s="160">
        <v>10841.894007000001</v>
      </c>
      <c r="M35" s="160">
        <v>0</v>
      </c>
      <c r="N35" s="160">
        <v>3136.2572055360001</v>
      </c>
      <c r="O35" s="160">
        <v>11163.368968577301</v>
      </c>
      <c r="P35" s="161">
        <v>4818.85427143586</v>
      </c>
      <c r="R35" s="160">
        <v>340.14</v>
      </c>
      <c r="S35" s="160">
        <v>0</v>
      </c>
      <c r="T35" s="80"/>
      <c r="U35" s="80"/>
      <c r="V35" s="81"/>
      <c r="W35" s="81"/>
      <c r="X35" s="81"/>
      <c r="Y35" s="80"/>
      <c r="Z35" s="80"/>
      <c r="AA35" s="80"/>
      <c r="AB35" s="80"/>
      <c r="AD35" s="82"/>
    </row>
    <row r="36" spans="1:30" ht="15" thickBot="1" x14ac:dyDescent="0.25">
      <c r="A36" s="162">
        <v>13</v>
      </c>
      <c r="B36" s="163" t="s">
        <v>2932</v>
      </c>
      <c r="C36" s="164" t="s">
        <v>2933</v>
      </c>
      <c r="D36" s="164" t="s">
        <v>114</v>
      </c>
      <c r="E36" s="165">
        <v>0</v>
      </c>
      <c r="F36" s="165">
        <v>3.302</v>
      </c>
      <c r="G36" s="112">
        <v>37377.629999999997</v>
      </c>
      <c r="H36" s="112">
        <v>47798.63</v>
      </c>
      <c r="I36" s="112">
        <v>157831.07999999999</v>
      </c>
      <c r="J36" s="112">
        <v>107181.0936638</v>
      </c>
      <c r="K36" s="112">
        <v>18013.451120599999</v>
      </c>
      <c r="L36" s="112">
        <v>0</v>
      </c>
      <c r="M36" s="112">
        <v>0</v>
      </c>
      <c r="N36" s="112">
        <v>6088.5464787627998</v>
      </c>
      <c r="O36" s="112">
        <v>14409.6682167085</v>
      </c>
      <c r="P36" s="166">
        <v>6220.1734468791901</v>
      </c>
      <c r="R36" s="112">
        <v>71021.5</v>
      </c>
      <c r="S36" s="112">
        <v>177958.10621160001</v>
      </c>
      <c r="T36" s="80"/>
      <c r="U36" s="80"/>
      <c r="V36" s="81"/>
      <c r="W36" s="81"/>
      <c r="X36" s="81"/>
      <c r="Y36" s="80"/>
      <c r="Z36" s="80"/>
      <c r="AA36" s="80"/>
      <c r="AB36" s="80"/>
      <c r="AD36" s="82"/>
    </row>
    <row r="37" spans="1:30" ht="18" x14ac:dyDescent="0.2">
      <c r="A37" s="108"/>
      <c r="B37" s="109" t="s">
        <v>325</v>
      </c>
      <c r="C37" s="110" t="s">
        <v>326</v>
      </c>
      <c r="D37" s="110" t="s">
        <v>114</v>
      </c>
      <c r="E37" s="111">
        <v>0.92700000000000005</v>
      </c>
      <c r="F37" s="111">
        <v>3.0609540000000002</v>
      </c>
      <c r="G37" s="77">
        <v>30300</v>
      </c>
      <c r="H37" s="77">
        <v>30300</v>
      </c>
      <c r="I37" s="77">
        <v>92746.906199999998</v>
      </c>
      <c r="J37" s="77">
        <v>92746.906199999998</v>
      </c>
      <c r="K37" s="77"/>
      <c r="L37" s="77"/>
      <c r="M37" s="77"/>
      <c r="N37" s="77"/>
      <c r="O37" s="77"/>
      <c r="P37" s="77"/>
      <c r="R37" s="77">
        <v>51100</v>
      </c>
      <c r="S37" s="77">
        <v>156414.7494</v>
      </c>
      <c r="T37" s="80">
        <f t="shared" si="0"/>
        <v>1.6864686468646866</v>
      </c>
      <c r="U37" s="80">
        <f t="shared" si="1"/>
        <v>1.6608166353258533</v>
      </c>
      <c r="V37" s="81">
        <f t="shared" si="2"/>
        <v>50322.744050373352</v>
      </c>
      <c r="W37" s="81">
        <f t="shared" si="3"/>
        <v>20022.744050373352</v>
      </c>
      <c r="X37" s="81">
        <f t="shared" si="4"/>
        <v>61288.698491966519</v>
      </c>
      <c r="Y37" s="80">
        <f t="shared" si="5"/>
        <v>4.5848355451969969E-2</v>
      </c>
      <c r="Z37" s="80">
        <f t="shared" si="6"/>
        <v>1.1992624151289988E-2</v>
      </c>
      <c r="AA37" s="80">
        <f t="shared" si="7"/>
        <v>1.9115055013239957E-2</v>
      </c>
      <c r="AB37" s="80">
        <f t="shared" si="8"/>
        <v>2.5652011538833303E-2</v>
      </c>
      <c r="AD37" s="82"/>
    </row>
    <row r="38" spans="1:30" ht="18" x14ac:dyDescent="0.2">
      <c r="A38" s="108"/>
      <c r="B38" s="109" t="s">
        <v>278</v>
      </c>
      <c r="C38" s="110" t="s">
        <v>279</v>
      </c>
      <c r="D38" s="110" t="s">
        <v>114</v>
      </c>
      <c r="E38" s="111">
        <v>0.10299999999999999</v>
      </c>
      <c r="F38" s="111">
        <v>0.34010600000000002</v>
      </c>
      <c r="G38" s="77">
        <v>26600</v>
      </c>
      <c r="H38" s="77">
        <v>26600</v>
      </c>
      <c r="I38" s="77">
        <v>9046.8196000000007</v>
      </c>
      <c r="J38" s="77">
        <v>9046.8196000000007</v>
      </c>
      <c r="K38" s="77"/>
      <c r="L38" s="77"/>
      <c r="M38" s="77"/>
      <c r="N38" s="77"/>
      <c r="O38" s="77"/>
      <c r="P38" s="77"/>
      <c r="R38" s="77">
        <v>43100</v>
      </c>
      <c r="S38" s="77">
        <v>14658.568600000001</v>
      </c>
      <c r="T38" s="80">
        <f t="shared" si="0"/>
        <v>1.6203007518796992</v>
      </c>
      <c r="U38" s="80">
        <f t="shared" si="1"/>
        <v>1.594648740340866</v>
      </c>
      <c r="V38" s="81">
        <f t="shared" si="2"/>
        <v>42417.656493067036</v>
      </c>
      <c r="W38" s="81">
        <f t="shared" si="3"/>
        <v>15817.656493067036</v>
      </c>
      <c r="X38" s="81">
        <f t="shared" si="4"/>
        <v>5379.6798792310574</v>
      </c>
      <c r="Y38" s="80">
        <f t="shared" si="5"/>
        <v>4.5848355451969969E-2</v>
      </c>
      <c r="Z38" s="80">
        <f t="shared" si="6"/>
        <v>1.1992624151289988E-2</v>
      </c>
      <c r="AA38" s="80">
        <f t="shared" si="7"/>
        <v>1.9115055013239957E-2</v>
      </c>
      <c r="AB38" s="80">
        <f t="shared" si="8"/>
        <v>2.5652011538833303E-2</v>
      </c>
      <c r="AD38" s="82"/>
    </row>
    <row r="39" spans="1:30" x14ac:dyDescent="0.2">
      <c r="A39" s="108"/>
      <c r="B39" s="109" t="s">
        <v>282</v>
      </c>
      <c r="C39" s="110" t="s">
        <v>283</v>
      </c>
      <c r="D39" s="110" t="s">
        <v>101</v>
      </c>
      <c r="E39" s="111">
        <v>5.0289999999999999</v>
      </c>
      <c r="F39" s="111">
        <v>16.605758000000002</v>
      </c>
      <c r="G39" s="77">
        <v>34.1</v>
      </c>
      <c r="H39" s="77">
        <v>34.1</v>
      </c>
      <c r="I39" s="77">
        <v>566.25634779999996</v>
      </c>
      <c r="J39" s="77">
        <v>566.25634779999996</v>
      </c>
      <c r="K39" s="77"/>
      <c r="L39" s="77"/>
      <c r="M39" s="77"/>
      <c r="N39" s="77"/>
      <c r="O39" s="77"/>
      <c r="P39" s="77"/>
      <c r="R39" s="77">
        <v>56.2</v>
      </c>
      <c r="S39" s="77">
        <v>933.24359960000004</v>
      </c>
      <c r="T39" s="80">
        <f t="shared" si="0"/>
        <v>1.6480938416422288</v>
      </c>
      <c r="U39" s="80">
        <f t="shared" si="1"/>
        <v>1.6224418301033956</v>
      </c>
      <c r="V39" s="81">
        <f t="shared" si="2"/>
        <v>55.325266406525792</v>
      </c>
      <c r="W39" s="81">
        <f t="shared" si="3"/>
        <v>21.22526640652579</v>
      </c>
      <c r="X39" s="81">
        <f t="shared" si="4"/>
        <v>352.46163743229692</v>
      </c>
      <c r="Y39" s="80">
        <f t="shared" si="5"/>
        <v>4.5848355451969969E-2</v>
      </c>
      <c r="Z39" s="80">
        <f t="shared" si="6"/>
        <v>1.1992624151289988E-2</v>
      </c>
      <c r="AA39" s="80">
        <f t="shared" si="7"/>
        <v>1.9115055013239957E-2</v>
      </c>
      <c r="AB39" s="80">
        <f t="shared" si="8"/>
        <v>2.5652011538833303E-2</v>
      </c>
      <c r="AD39" s="82"/>
    </row>
    <row r="40" spans="1:30" ht="18" x14ac:dyDescent="0.2">
      <c r="A40" s="108"/>
      <c r="B40" s="109" t="s">
        <v>360</v>
      </c>
      <c r="C40" s="110" t="s">
        <v>361</v>
      </c>
      <c r="D40" s="110" t="s">
        <v>286</v>
      </c>
      <c r="E40" s="111">
        <v>1.9259999999999999</v>
      </c>
      <c r="F40" s="111">
        <v>6.3596519999999996</v>
      </c>
      <c r="G40" s="77">
        <v>733</v>
      </c>
      <c r="H40" s="77">
        <v>733</v>
      </c>
      <c r="I40" s="77">
        <v>4661.6249159999998</v>
      </c>
      <c r="J40" s="77">
        <v>4661.6249159999998</v>
      </c>
      <c r="K40" s="77"/>
      <c r="L40" s="77"/>
      <c r="M40" s="77"/>
      <c r="N40" s="77"/>
      <c r="O40" s="77"/>
      <c r="P40" s="77"/>
      <c r="R40" s="77">
        <v>886</v>
      </c>
      <c r="S40" s="77">
        <v>5634.651672</v>
      </c>
      <c r="T40" s="80">
        <f t="shared" si="0"/>
        <v>1.2087312414733971</v>
      </c>
      <c r="U40" s="80">
        <f t="shared" si="1"/>
        <v>1.1830792299345638</v>
      </c>
      <c r="V40" s="81">
        <f t="shared" si="2"/>
        <v>867.19707554203524</v>
      </c>
      <c r="W40" s="81">
        <f t="shared" si="3"/>
        <v>134.19707554203524</v>
      </c>
      <c r="X40" s="81">
        <f t="shared" si="4"/>
        <v>853.44669986505539</v>
      </c>
      <c r="Y40" s="80">
        <f t="shared" si="5"/>
        <v>4.5848355451969969E-2</v>
      </c>
      <c r="Z40" s="80">
        <f t="shared" si="6"/>
        <v>1.1992624151289988E-2</v>
      </c>
      <c r="AA40" s="80">
        <f t="shared" si="7"/>
        <v>1.9115055013239957E-2</v>
      </c>
      <c r="AB40" s="80">
        <f t="shared" si="8"/>
        <v>2.5652011538833303E-2</v>
      </c>
      <c r="AD40" s="82"/>
    </row>
    <row r="41" spans="1:30" x14ac:dyDescent="0.2">
      <c r="A41" s="108"/>
      <c r="B41" s="109" t="s">
        <v>327</v>
      </c>
      <c r="C41" s="110" t="s">
        <v>328</v>
      </c>
      <c r="D41" s="110" t="s">
        <v>101</v>
      </c>
      <c r="E41" s="111">
        <v>1.05</v>
      </c>
      <c r="F41" s="111">
        <v>3.4670999999999998</v>
      </c>
      <c r="G41" s="77">
        <v>46</v>
      </c>
      <c r="H41" s="77">
        <v>46</v>
      </c>
      <c r="I41" s="77">
        <v>159.48660000000001</v>
      </c>
      <c r="J41" s="77">
        <v>159.48660000000001</v>
      </c>
      <c r="K41" s="77"/>
      <c r="L41" s="77"/>
      <c r="M41" s="77"/>
      <c r="N41" s="77"/>
      <c r="O41" s="77"/>
      <c r="P41" s="77"/>
      <c r="R41" s="77">
        <v>91.4</v>
      </c>
      <c r="S41" s="77">
        <v>316.89294000000001</v>
      </c>
      <c r="T41" s="80">
        <f t="shared" si="0"/>
        <v>1.9869565217391305</v>
      </c>
      <c r="U41" s="80">
        <f t="shared" si="1"/>
        <v>1.9613045102002973</v>
      </c>
      <c r="V41" s="81">
        <f t="shared" si="2"/>
        <v>90.22000746921367</v>
      </c>
      <c r="W41" s="81">
        <f t="shared" si="3"/>
        <v>44.22000746921367</v>
      </c>
      <c r="X41" s="81">
        <f t="shared" si="4"/>
        <v>153.31518789651071</v>
      </c>
      <c r="Y41" s="80">
        <f t="shared" si="5"/>
        <v>4.5848355451969969E-2</v>
      </c>
      <c r="Z41" s="80">
        <f t="shared" si="6"/>
        <v>1.1992624151289988E-2</v>
      </c>
      <c r="AA41" s="80">
        <f t="shared" si="7"/>
        <v>1.9115055013239957E-2</v>
      </c>
      <c r="AB41" s="80">
        <f t="shared" si="8"/>
        <v>2.5652011538833303E-2</v>
      </c>
      <c r="AD41" s="82"/>
    </row>
    <row r="42" spans="1:30" ht="15" thickBot="1" x14ac:dyDescent="0.35">
      <c r="A42" s="151"/>
      <c r="B42" s="152" t="s">
        <v>23</v>
      </c>
      <c r="C42" s="153" t="s">
        <v>545</v>
      </c>
      <c r="D42" s="153"/>
      <c r="E42" s="154"/>
      <c r="F42" s="154"/>
      <c r="G42" s="155"/>
      <c r="H42" s="155"/>
      <c r="I42" s="155">
        <v>16114.41</v>
      </c>
      <c r="J42" s="155">
        <v>12155.516630399999</v>
      </c>
      <c r="K42" s="155">
        <v>1653.158052</v>
      </c>
      <c r="L42" s="155">
        <v>0</v>
      </c>
      <c r="M42" s="155">
        <v>0</v>
      </c>
      <c r="N42" s="155">
        <v>558.76742157599995</v>
      </c>
      <c r="O42" s="155">
        <v>1260.79751993832</v>
      </c>
      <c r="P42" s="155">
        <v>486.18121909200499</v>
      </c>
      <c r="R42" s="155"/>
      <c r="S42" s="155">
        <v>13638.2147616</v>
      </c>
      <c r="T42" s="80"/>
      <c r="U42" s="80"/>
      <c r="V42" s="81"/>
      <c r="W42" s="81"/>
      <c r="X42" s="81"/>
      <c r="Y42" s="80"/>
      <c r="Z42" s="80"/>
      <c r="AA42" s="80"/>
      <c r="AB42" s="80"/>
      <c r="AD42" s="82"/>
    </row>
    <row r="43" spans="1:30" ht="20.5" thickBot="1" x14ac:dyDescent="0.25">
      <c r="A43" s="96">
        <v>14</v>
      </c>
      <c r="B43" s="97" t="s">
        <v>618</v>
      </c>
      <c r="C43" s="99" t="s">
        <v>619</v>
      </c>
      <c r="D43" s="99" t="s">
        <v>95</v>
      </c>
      <c r="E43" s="100">
        <v>0</v>
      </c>
      <c r="F43" s="100">
        <v>4.6020000000000003</v>
      </c>
      <c r="G43" s="101">
        <v>4002.28</v>
      </c>
      <c r="H43" s="101">
        <v>3501.61</v>
      </c>
      <c r="I43" s="101">
        <v>16114.41</v>
      </c>
      <c r="J43" s="101">
        <v>12155.516630399999</v>
      </c>
      <c r="K43" s="101">
        <v>1653.158052</v>
      </c>
      <c r="L43" s="101">
        <v>0</v>
      </c>
      <c r="M43" s="101">
        <v>0</v>
      </c>
      <c r="N43" s="101">
        <v>558.76742157599995</v>
      </c>
      <c r="O43" s="101">
        <v>1260.79751993832</v>
      </c>
      <c r="P43" s="102">
        <v>486.18121909200499</v>
      </c>
      <c r="R43" s="101">
        <v>4006.43</v>
      </c>
      <c r="S43" s="101">
        <v>13638.2147616</v>
      </c>
      <c r="T43" s="80"/>
      <c r="U43" s="80"/>
      <c r="V43" s="81"/>
      <c r="W43" s="81"/>
      <c r="X43" s="81"/>
      <c r="Y43" s="80"/>
      <c r="Z43" s="80"/>
      <c r="AA43" s="80"/>
      <c r="AB43" s="80"/>
      <c r="AD43" s="82"/>
    </row>
    <row r="44" spans="1:30" x14ac:dyDescent="0.2">
      <c r="A44" s="108"/>
      <c r="B44" s="109" t="s">
        <v>204</v>
      </c>
      <c r="C44" s="110" t="s">
        <v>205</v>
      </c>
      <c r="D44" s="110" t="s">
        <v>95</v>
      </c>
      <c r="E44" s="111">
        <v>0.33600000000000002</v>
      </c>
      <c r="F44" s="111">
        <v>1.5462720000000001</v>
      </c>
      <c r="G44" s="77">
        <v>45.7</v>
      </c>
      <c r="H44" s="77">
        <v>45.7</v>
      </c>
      <c r="I44" s="77">
        <v>70.664630399999993</v>
      </c>
      <c r="J44" s="77">
        <v>70.664630399999993</v>
      </c>
      <c r="K44" s="77"/>
      <c r="L44" s="77"/>
      <c r="M44" s="77"/>
      <c r="N44" s="77"/>
      <c r="O44" s="77"/>
      <c r="P44" s="77"/>
      <c r="R44" s="77">
        <v>52.8</v>
      </c>
      <c r="S44" s="77">
        <v>81.643161599999999</v>
      </c>
      <c r="T44" s="80">
        <f t="shared" si="0"/>
        <v>1.1553610503282274</v>
      </c>
      <c r="U44" s="80">
        <f t="shared" si="1"/>
        <v>1.1297090387893942</v>
      </c>
      <c r="V44" s="81">
        <f t="shared" si="2"/>
        <v>51.627703072675317</v>
      </c>
      <c r="W44" s="81">
        <f t="shared" si="3"/>
        <v>5.9277030726753139</v>
      </c>
      <c r="X44" s="81">
        <f t="shared" si="4"/>
        <v>9.165841285591803</v>
      </c>
      <c r="Y44" s="80">
        <f t="shared" si="5"/>
        <v>4.5848355451969969E-2</v>
      </c>
      <c r="Z44" s="80">
        <f t="shared" si="6"/>
        <v>1.1992624151289988E-2</v>
      </c>
      <c r="AA44" s="80">
        <f t="shared" si="7"/>
        <v>1.9115055013239957E-2</v>
      </c>
      <c r="AB44" s="80">
        <f t="shared" si="8"/>
        <v>2.5652011538833303E-2</v>
      </c>
      <c r="AD44" s="82"/>
    </row>
    <row r="45" spans="1:30" x14ac:dyDescent="0.2">
      <c r="A45" s="108"/>
      <c r="B45" s="109" t="s">
        <v>620</v>
      </c>
      <c r="C45" s="110" t="s">
        <v>621</v>
      </c>
      <c r="D45" s="110" t="s">
        <v>95</v>
      </c>
      <c r="E45" s="111">
        <v>1.01</v>
      </c>
      <c r="F45" s="111">
        <v>4.6480199999999998</v>
      </c>
      <c r="G45" s="77">
        <v>2600</v>
      </c>
      <c r="H45" s="77">
        <v>2600</v>
      </c>
      <c r="I45" s="77">
        <v>12084.852000000001</v>
      </c>
      <c r="J45" s="77">
        <v>12084.852000000001</v>
      </c>
      <c r="K45" s="77"/>
      <c r="L45" s="77"/>
      <c r="M45" s="77"/>
      <c r="N45" s="77"/>
      <c r="O45" s="77"/>
      <c r="P45" s="77"/>
      <c r="R45" s="77">
        <v>2860</v>
      </c>
      <c r="S45" s="77">
        <v>13556.571599999999</v>
      </c>
      <c r="T45" s="80">
        <f t="shared" si="0"/>
        <v>1.1000000000000001</v>
      </c>
      <c r="U45" s="80">
        <f t="shared" si="1"/>
        <v>1.0743479884611669</v>
      </c>
      <c r="V45" s="81">
        <f t="shared" si="2"/>
        <v>2793.3047699990339</v>
      </c>
      <c r="W45" s="81">
        <f t="shared" si="3"/>
        <v>193.30476999903385</v>
      </c>
      <c r="X45" s="81">
        <f t="shared" si="4"/>
        <v>898.48443705090926</v>
      </c>
      <c r="Y45" s="80">
        <f t="shared" si="5"/>
        <v>4.5848355451969969E-2</v>
      </c>
      <c r="Z45" s="80">
        <f t="shared" si="6"/>
        <v>1.1992624151289988E-2</v>
      </c>
      <c r="AA45" s="80">
        <f t="shared" si="7"/>
        <v>1.9115055013239957E-2</v>
      </c>
      <c r="AB45" s="80">
        <f t="shared" si="8"/>
        <v>2.5652011538833303E-2</v>
      </c>
      <c r="AD45" s="82"/>
    </row>
    <row r="46" spans="1:30" ht="15" thickBot="1" x14ac:dyDescent="0.35">
      <c r="A46" s="151"/>
      <c r="B46" s="152" t="s">
        <v>26</v>
      </c>
      <c r="C46" s="153" t="s">
        <v>144</v>
      </c>
      <c r="D46" s="153"/>
      <c r="E46" s="154"/>
      <c r="F46" s="154"/>
      <c r="G46" s="155"/>
      <c r="H46" s="155"/>
      <c r="I46" s="155">
        <v>7487.04</v>
      </c>
      <c r="J46" s="155">
        <v>0</v>
      </c>
      <c r="K46" s="155">
        <v>0</v>
      </c>
      <c r="L46" s="155">
        <v>0</v>
      </c>
      <c r="M46" s="155">
        <v>0</v>
      </c>
      <c r="N46" s="155">
        <v>0</v>
      </c>
      <c r="O46" s="155">
        <v>0</v>
      </c>
      <c r="P46" s="155">
        <v>0</v>
      </c>
      <c r="R46" s="155"/>
      <c r="S46" s="155">
        <v>0</v>
      </c>
      <c r="T46" s="80"/>
      <c r="U46" s="80"/>
      <c r="V46" s="81"/>
      <c r="W46" s="81"/>
      <c r="X46" s="81"/>
      <c r="Y46" s="80"/>
      <c r="Z46" s="80"/>
      <c r="AA46" s="80"/>
      <c r="AB46" s="80"/>
      <c r="AD46" s="82"/>
    </row>
    <row r="47" spans="1:30" ht="15" thickBot="1" x14ac:dyDescent="0.25">
      <c r="A47" s="96">
        <v>15</v>
      </c>
      <c r="B47" s="97" t="s">
        <v>2934</v>
      </c>
      <c r="C47" s="98" t="s">
        <v>2935</v>
      </c>
      <c r="D47" s="99" t="s">
        <v>98</v>
      </c>
      <c r="E47" s="100">
        <v>0</v>
      </c>
      <c r="F47" s="100">
        <v>10.85</v>
      </c>
      <c r="G47" s="101">
        <v>690.05</v>
      </c>
      <c r="H47" s="101"/>
      <c r="I47" s="101">
        <v>7487.04</v>
      </c>
      <c r="J47" s="101">
        <v>0</v>
      </c>
      <c r="K47" s="101">
        <v>0</v>
      </c>
      <c r="L47" s="101">
        <v>0</v>
      </c>
      <c r="M47" s="101">
        <v>0</v>
      </c>
      <c r="N47" s="101">
        <v>0</v>
      </c>
      <c r="O47" s="101">
        <v>0</v>
      </c>
      <c r="P47" s="102">
        <v>0</v>
      </c>
      <c r="R47" s="101"/>
      <c r="S47" s="101">
        <v>0</v>
      </c>
      <c r="T47" s="80"/>
      <c r="U47" s="80"/>
      <c r="V47" s="81"/>
      <c r="W47" s="81"/>
      <c r="X47" s="81"/>
      <c r="Y47" s="80"/>
      <c r="Z47" s="80"/>
      <c r="AA47" s="80"/>
      <c r="AB47" s="80"/>
      <c r="AD47" s="82"/>
    </row>
    <row r="48" spans="1:30" x14ac:dyDescent="0.2">
      <c r="A48" s="108"/>
      <c r="B48" s="109">
        <v>28611113</v>
      </c>
      <c r="C48" s="110" t="s">
        <v>3565</v>
      </c>
      <c r="D48" s="110" t="s">
        <v>98</v>
      </c>
      <c r="E48" s="111">
        <v>0.33600000000000002</v>
      </c>
      <c r="F48" s="111">
        <f>F47</f>
        <v>10.85</v>
      </c>
      <c r="G48" s="77">
        <v>116</v>
      </c>
      <c r="H48" s="77">
        <v>116</v>
      </c>
      <c r="I48" s="77">
        <v>70.664630399999993</v>
      </c>
      <c r="J48" s="77">
        <v>70.664630399999993</v>
      </c>
      <c r="K48" s="77"/>
      <c r="L48" s="77"/>
      <c r="M48" s="77"/>
      <c r="N48" s="77"/>
      <c r="O48" s="77"/>
      <c r="P48" s="77"/>
      <c r="R48" s="77">
        <v>182</v>
      </c>
      <c r="S48" s="77">
        <v>81.643161599999999</v>
      </c>
      <c r="T48" s="80">
        <f t="shared" ref="T48" si="9">R48/H48</f>
        <v>1.5689655172413792</v>
      </c>
      <c r="U48" s="80">
        <f t="shared" ref="U48" si="10">T48-AB48</f>
        <v>1.543313505702546</v>
      </c>
      <c r="V48" s="81">
        <f t="shared" ref="V48" si="11">G48*U48</f>
        <v>179.02436666149532</v>
      </c>
      <c r="W48" s="81">
        <f t="shared" ref="W48" si="12">V48-G48</f>
        <v>63.024366661495321</v>
      </c>
      <c r="X48" s="81">
        <f t="shared" ref="X48" si="13">F48*W48</f>
        <v>683.81437827722425</v>
      </c>
      <c r="Y48" s="80">
        <f t="shared" ref="Y48" si="14">104.584835545197%-100%</f>
        <v>4.5848355451969969E-2</v>
      </c>
      <c r="Z48" s="80">
        <f t="shared" ref="Z48" si="15">101.199262415129%-100%</f>
        <v>1.1992624151289988E-2</v>
      </c>
      <c r="AA48" s="80">
        <f t="shared" ref="AA48" si="16">101.911505501324%-100%</f>
        <v>1.9115055013239957E-2</v>
      </c>
      <c r="AB48" s="80">
        <f t="shared" ref="AB48" si="17">AVERAGE(Y48:AA48)</f>
        <v>2.5652011538833303E-2</v>
      </c>
      <c r="AD48" s="82"/>
    </row>
    <row r="49" spans="1:30" ht="15" thickBot="1" x14ac:dyDescent="0.35">
      <c r="A49" s="151"/>
      <c r="B49" s="152" t="s">
        <v>785</v>
      </c>
      <c r="C49" s="153" t="s">
        <v>786</v>
      </c>
      <c r="D49" s="153"/>
      <c r="E49" s="154"/>
      <c r="F49" s="154"/>
      <c r="G49" s="155"/>
      <c r="H49" s="155"/>
      <c r="I49" s="155">
        <v>4882.75</v>
      </c>
      <c r="J49" s="155">
        <v>0</v>
      </c>
      <c r="K49" s="155">
        <v>887.68778669999995</v>
      </c>
      <c r="L49" s="155">
        <v>1706.2667621999999</v>
      </c>
      <c r="M49" s="155">
        <v>0</v>
      </c>
      <c r="N49" s="155">
        <v>300.03847190459999</v>
      </c>
      <c r="O49" s="155">
        <v>1389.1166499862099</v>
      </c>
      <c r="P49" s="155">
        <v>599.63535391071298</v>
      </c>
      <c r="R49" s="155"/>
      <c r="S49" s="155">
        <v>0</v>
      </c>
      <c r="T49" s="80"/>
      <c r="U49" s="80"/>
      <c r="V49" s="81"/>
      <c r="W49" s="81"/>
      <c r="X49" s="81"/>
      <c r="Y49" s="80"/>
      <c r="Z49" s="80"/>
      <c r="AA49" s="80"/>
      <c r="AB49" s="80"/>
      <c r="AD49" s="82"/>
    </row>
    <row r="50" spans="1:30" ht="15" thickBot="1" x14ac:dyDescent="0.25">
      <c r="A50" s="96">
        <v>16</v>
      </c>
      <c r="B50" s="97" t="s">
        <v>2936</v>
      </c>
      <c r="C50" s="99" t="s">
        <v>2937</v>
      </c>
      <c r="D50" s="99" t="s">
        <v>114</v>
      </c>
      <c r="E50" s="100">
        <v>0</v>
      </c>
      <c r="F50" s="100">
        <v>14.157</v>
      </c>
      <c r="G50" s="101">
        <v>449.68</v>
      </c>
      <c r="H50" s="101">
        <v>344.9</v>
      </c>
      <c r="I50" s="101">
        <v>4882.75</v>
      </c>
      <c r="J50" s="101">
        <v>0</v>
      </c>
      <c r="K50" s="101">
        <v>887.68778669999995</v>
      </c>
      <c r="L50" s="101">
        <v>1706.2667621999999</v>
      </c>
      <c r="M50" s="101">
        <v>0</v>
      </c>
      <c r="N50" s="101">
        <v>300.03847190459999</v>
      </c>
      <c r="O50" s="101">
        <v>1389.1166499862099</v>
      </c>
      <c r="P50" s="102">
        <v>599.63535391071298</v>
      </c>
      <c r="R50" s="101">
        <v>374.71</v>
      </c>
      <c r="S50" s="101">
        <v>0</v>
      </c>
      <c r="T50" s="80"/>
      <c r="U50" s="80"/>
      <c r="V50" s="81"/>
      <c r="W50" s="81"/>
      <c r="X50" s="81"/>
      <c r="Y50" s="80"/>
      <c r="Z50" s="80"/>
      <c r="AA50" s="80"/>
      <c r="AB50" s="80"/>
      <c r="AD50" s="82"/>
    </row>
    <row r="51" spans="1:30" x14ac:dyDescent="0.3">
      <c r="A51" s="146"/>
      <c r="B51" s="147" t="s">
        <v>789</v>
      </c>
      <c r="C51" s="148" t="s">
        <v>790</v>
      </c>
      <c r="D51" s="148"/>
      <c r="E51" s="149"/>
      <c r="F51" s="149"/>
      <c r="G51" s="150"/>
      <c r="H51" s="150"/>
      <c r="I51" s="150">
        <v>218519.41</v>
      </c>
      <c r="J51" s="150">
        <v>0</v>
      </c>
      <c r="K51" s="150">
        <v>0</v>
      </c>
      <c r="L51" s="150">
        <v>0</v>
      </c>
      <c r="M51" s="150">
        <v>0</v>
      </c>
      <c r="N51" s="150">
        <v>0</v>
      </c>
      <c r="O51" s="150">
        <v>0</v>
      </c>
      <c r="P51" s="150">
        <v>0</v>
      </c>
      <c r="R51" s="150"/>
      <c r="S51" s="150">
        <v>0</v>
      </c>
      <c r="T51" s="80"/>
      <c r="U51" s="80"/>
      <c r="V51" s="81"/>
      <c r="W51" s="81"/>
      <c r="X51" s="81"/>
      <c r="Y51" s="80"/>
      <c r="Z51" s="80"/>
      <c r="AA51" s="80"/>
      <c r="AB51" s="80"/>
      <c r="AD51" s="82"/>
    </row>
    <row r="52" spans="1:30" ht="15" thickBot="1" x14ac:dyDescent="0.35">
      <c r="A52" s="151"/>
      <c r="B52" s="152" t="s">
        <v>1187</v>
      </c>
      <c r="C52" s="153" t="s">
        <v>1188</v>
      </c>
      <c r="D52" s="153"/>
      <c r="E52" s="154"/>
      <c r="F52" s="154"/>
      <c r="G52" s="155"/>
      <c r="H52" s="155"/>
      <c r="I52" s="155">
        <v>218519.41</v>
      </c>
      <c r="J52" s="155">
        <v>0</v>
      </c>
      <c r="K52" s="155">
        <v>0</v>
      </c>
      <c r="L52" s="155">
        <v>0</v>
      </c>
      <c r="M52" s="155">
        <v>0</v>
      </c>
      <c r="N52" s="155">
        <v>0</v>
      </c>
      <c r="O52" s="155">
        <v>0</v>
      </c>
      <c r="P52" s="155">
        <v>0</v>
      </c>
      <c r="R52" s="155"/>
      <c r="S52" s="155">
        <v>0</v>
      </c>
      <c r="T52" s="80"/>
      <c r="U52" s="80"/>
      <c r="V52" s="81"/>
      <c r="W52" s="81"/>
      <c r="X52" s="81"/>
      <c r="Y52" s="80"/>
      <c r="Z52" s="80"/>
      <c r="AA52" s="80"/>
      <c r="AB52" s="80"/>
      <c r="AD52" s="82"/>
    </row>
    <row r="53" spans="1:30" ht="15" thickBot="1" x14ac:dyDescent="0.25">
      <c r="A53" s="96">
        <v>17</v>
      </c>
      <c r="B53" s="97" t="s">
        <v>2938</v>
      </c>
      <c r="C53" s="99" t="s">
        <v>2939</v>
      </c>
      <c r="D53" s="99" t="s">
        <v>139</v>
      </c>
      <c r="E53" s="100">
        <v>0</v>
      </c>
      <c r="F53" s="100">
        <v>1</v>
      </c>
      <c r="G53" s="101">
        <v>218515.36</v>
      </c>
      <c r="H53" s="101"/>
      <c r="I53" s="101">
        <v>218515.36</v>
      </c>
      <c r="J53" s="101">
        <v>0</v>
      </c>
      <c r="K53" s="101">
        <v>0</v>
      </c>
      <c r="L53" s="101">
        <v>0</v>
      </c>
      <c r="M53" s="101">
        <v>0</v>
      </c>
      <c r="N53" s="101">
        <v>0</v>
      </c>
      <c r="O53" s="101">
        <v>0</v>
      </c>
      <c r="P53" s="102">
        <v>0</v>
      </c>
      <c r="R53" s="101"/>
      <c r="S53" s="101">
        <v>0</v>
      </c>
      <c r="T53" s="80"/>
      <c r="U53" s="80"/>
      <c r="V53" s="81"/>
      <c r="W53" s="81"/>
      <c r="X53" s="81"/>
      <c r="Y53" s="80"/>
      <c r="Z53" s="80"/>
      <c r="AA53" s="80"/>
      <c r="AB53" s="80"/>
      <c r="AD53" s="82"/>
    </row>
    <row r="54" spans="1:30" ht="20.5" thickBot="1" x14ac:dyDescent="0.25">
      <c r="A54" s="96">
        <v>18</v>
      </c>
      <c r="B54" s="97" t="s">
        <v>2940</v>
      </c>
      <c r="C54" s="99" t="s">
        <v>2941</v>
      </c>
      <c r="D54" s="99" t="s">
        <v>821</v>
      </c>
      <c r="E54" s="100">
        <v>0</v>
      </c>
      <c r="F54" s="100">
        <v>3</v>
      </c>
      <c r="G54" s="101">
        <v>2185.15</v>
      </c>
      <c r="H54" s="101"/>
      <c r="I54" s="101">
        <v>4.05</v>
      </c>
      <c r="J54" s="101">
        <v>0</v>
      </c>
      <c r="K54" s="101">
        <v>0</v>
      </c>
      <c r="L54" s="101">
        <v>0</v>
      </c>
      <c r="M54" s="101">
        <v>0</v>
      </c>
      <c r="N54" s="101">
        <v>0</v>
      </c>
      <c r="O54" s="101">
        <v>0</v>
      </c>
      <c r="P54" s="102">
        <v>0</v>
      </c>
      <c r="R54" s="101"/>
      <c r="S54" s="101">
        <v>0</v>
      </c>
      <c r="T54" s="80"/>
      <c r="U54" s="80"/>
      <c r="V54" s="81"/>
      <c r="W54" s="81"/>
      <c r="X54" s="81"/>
      <c r="Y54" s="80"/>
      <c r="Z54" s="80"/>
      <c r="AA54" s="80"/>
      <c r="AB54" s="80"/>
      <c r="AD54" s="82"/>
    </row>
  </sheetData>
  <mergeCells count="8">
    <mergeCell ref="Y8:AB8"/>
    <mergeCell ref="A1:P1"/>
    <mergeCell ref="J3:K3"/>
    <mergeCell ref="J4:K4"/>
    <mergeCell ref="J5:K5"/>
    <mergeCell ref="J6:K6"/>
    <mergeCell ref="J7:K7"/>
    <mergeCell ref="H8:R8"/>
  </mergeCells>
  <conditionalFormatting sqref="W8:X8 W10">
    <cfRule type="cellIs" dxfId="72" priority="6" operator="lessThan">
      <formula>0</formula>
    </cfRule>
  </conditionalFormatting>
  <conditionalFormatting sqref="W14:X14">
    <cfRule type="cellIs" dxfId="71" priority="5" operator="lessThan">
      <formula>0</formula>
    </cfRule>
  </conditionalFormatting>
  <conditionalFormatting sqref="W15:X54">
    <cfRule type="cellIs" dxfId="70" priority="4" operator="lessThan">
      <formula>0</formula>
    </cfRule>
  </conditionalFormatting>
  <conditionalFormatting sqref="X10">
    <cfRule type="cellIs" dxfId="69" priority="3" operator="lessThan">
      <formula>0</formula>
    </cfRule>
  </conditionalFormatting>
  <conditionalFormatting sqref="X12">
    <cfRule type="cellIs" dxfId="68" priority="2" operator="lessThan">
      <formula>0</formula>
    </cfRule>
  </conditionalFormatting>
  <pageMargins left="0.7" right="0.7" top="0.78740157499999996" bottom="0.78740157499999996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9"/>
  <sheetViews>
    <sheetView topLeftCell="A10" workbookViewId="0">
      <selection activeCell="T13" sqref="T13"/>
    </sheetView>
  </sheetViews>
  <sheetFormatPr defaultColWidth="9" defaultRowHeight="14.5" x14ac:dyDescent="0.35"/>
  <cols>
    <col min="1" max="1" width="3.6328125" style="193" customWidth="1"/>
    <col min="2" max="2" width="13.36328125" style="79" customWidth="1"/>
    <col min="3" max="3" width="45.08984375" style="194" customWidth="1"/>
    <col min="4" max="4" width="3.90625" style="194" customWidth="1"/>
    <col min="5" max="5" width="7.08984375" style="195" hidden="1" customWidth="1"/>
    <col min="6" max="6" width="9.36328125" style="195" customWidth="1"/>
    <col min="7" max="8" width="10.54296875" style="78" customWidth="1"/>
    <col min="9" max="9" width="15.453125" style="78" hidden="1" customWidth="1"/>
    <col min="10" max="10" width="15.54296875" style="78" hidden="1" customWidth="1"/>
    <col min="11" max="11" width="14.54296875" style="78" hidden="1" customWidth="1"/>
    <col min="12" max="13" width="14" style="78" hidden="1" customWidth="1"/>
    <col min="14" max="14" width="14.54296875" style="78" hidden="1" customWidth="1"/>
    <col min="15" max="15" width="14.36328125" style="78" hidden="1" customWidth="1"/>
    <col min="16" max="16" width="16" style="78" hidden="1" customWidth="1"/>
    <col min="17" max="17" width="0" style="79" hidden="1" customWidth="1"/>
    <col min="18" max="18" width="9.54296875" style="78" customWidth="1"/>
    <col min="19" max="19" width="14.08984375" style="78" hidden="1" customWidth="1"/>
    <col min="20" max="23" width="9" style="79"/>
    <col min="24" max="24" width="15.453125" style="79" customWidth="1"/>
    <col min="25" max="28" width="9" style="79"/>
    <col min="29" max="29" width="27" style="79" customWidth="1"/>
    <col min="30" max="254" width="9" style="79"/>
    <col min="255" max="255" width="3.6328125" style="79" customWidth="1"/>
    <col min="256" max="256" width="13.36328125" style="79" customWidth="1"/>
    <col min="257" max="257" width="45.08984375" style="79" customWidth="1"/>
    <col min="258" max="258" width="3.90625" style="79" customWidth="1"/>
    <col min="259" max="259" width="7.08984375" style="79" customWidth="1"/>
    <col min="260" max="260" width="9.36328125" style="79" customWidth="1"/>
    <col min="261" max="261" width="10.54296875" style="79" customWidth="1"/>
    <col min="262" max="262" width="15.453125" style="79" customWidth="1"/>
    <col min="263" max="263" width="15.54296875" style="79" customWidth="1"/>
    <col min="264" max="264" width="14.54296875" style="79" customWidth="1"/>
    <col min="265" max="266" width="14" style="79" customWidth="1"/>
    <col min="267" max="267" width="14.54296875" style="79" customWidth="1"/>
    <col min="268" max="268" width="14.36328125" style="79" customWidth="1"/>
    <col min="269" max="269" width="16" style="79" customWidth="1"/>
    <col min="270" max="510" width="9" style="79"/>
    <col min="511" max="511" width="3.6328125" style="79" customWidth="1"/>
    <col min="512" max="512" width="13.36328125" style="79" customWidth="1"/>
    <col min="513" max="513" width="45.08984375" style="79" customWidth="1"/>
    <col min="514" max="514" width="3.90625" style="79" customWidth="1"/>
    <col min="515" max="515" width="7.08984375" style="79" customWidth="1"/>
    <col min="516" max="516" width="9.36328125" style="79" customWidth="1"/>
    <col min="517" max="517" width="10.54296875" style="79" customWidth="1"/>
    <col min="518" max="518" width="15.453125" style="79" customWidth="1"/>
    <col min="519" max="519" width="15.54296875" style="79" customWidth="1"/>
    <col min="520" max="520" width="14.54296875" style="79" customWidth="1"/>
    <col min="521" max="522" width="14" style="79" customWidth="1"/>
    <col min="523" max="523" width="14.54296875" style="79" customWidth="1"/>
    <col min="524" max="524" width="14.36328125" style="79" customWidth="1"/>
    <col min="525" max="525" width="16" style="79" customWidth="1"/>
    <col min="526" max="766" width="9" style="79"/>
    <col min="767" max="767" width="3.6328125" style="79" customWidth="1"/>
    <col min="768" max="768" width="13.36328125" style="79" customWidth="1"/>
    <col min="769" max="769" width="45.08984375" style="79" customWidth="1"/>
    <col min="770" max="770" width="3.90625" style="79" customWidth="1"/>
    <col min="771" max="771" width="7.08984375" style="79" customWidth="1"/>
    <col min="772" max="772" width="9.36328125" style="79" customWidth="1"/>
    <col min="773" max="773" width="10.54296875" style="79" customWidth="1"/>
    <col min="774" max="774" width="15.453125" style="79" customWidth="1"/>
    <col min="775" max="775" width="15.54296875" style="79" customWidth="1"/>
    <col min="776" max="776" width="14.54296875" style="79" customWidth="1"/>
    <col min="777" max="778" width="14" style="79" customWidth="1"/>
    <col min="779" max="779" width="14.54296875" style="79" customWidth="1"/>
    <col min="780" max="780" width="14.36328125" style="79" customWidth="1"/>
    <col min="781" max="781" width="16" style="79" customWidth="1"/>
    <col min="782" max="1022" width="9" style="79"/>
    <col min="1023" max="1023" width="3.6328125" style="79" customWidth="1"/>
    <col min="1024" max="1024" width="13.36328125" style="79" customWidth="1"/>
    <col min="1025" max="1025" width="45.08984375" style="79" customWidth="1"/>
    <col min="1026" max="1026" width="3.90625" style="79" customWidth="1"/>
    <col min="1027" max="1027" width="7.08984375" style="79" customWidth="1"/>
    <col min="1028" max="1028" width="9.36328125" style="79" customWidth="1"/>
    <col min="1029" max="1029" width="10.54296875" style="79" customWidth="1"/>
    <col min="1030" max="1030" width="15.453125" style="79" customWidth="1"/>
    <col min="1031" max="1031" width="15.54296875" style="79" customWidth="1"/>
    <col min="1032" max="1032" width="14.54296875" style="79" customWidth="1"/>
    <col min="1033" max="1034" width="14" style="79" customWidth="1"/>
    <col min="1035" max="1035" width="14.54296875" style="79" customWidth="1"/>
    <col min="1036" max="1036" width="14.36328125" style="79" customWidth="1"/>
    <col min="1037" max="1037" width="16" style="79" customWidth="1"/>
    <col min="1038" max="1278" width="9" style="79"/>
    <col min="1279" max="1279" width="3.6328125" style="79" customWidth="1"/>
    <col min="1280" max="1280" width="13.36328125" style="79" customWidth="1"/>
    <col min="1281" max="1281" width="45.08984375" style="79" customWidth="1"/>
    <col min="1282" max="1282" width="3.90625" style="79" customWidth="1"/>
    <col min="1283" max="1283" width="7.08984375" style="79" customWidth="1"/>
    <col min="1284" max="1284" width="9.36328125" style="79" customWidth="1"/>
    <col min="1285" max="1285" width="10.54296875" style="79" customWidth="1"/>
    <col min="1286" max="1286" width="15.453125" style="79" customWidth="1"/>
    <col min="1287" max="1287" width="15.54296875" style="79" customWidth="1"/>
    <col min="1288" max="1288" width="14.54296875" style="79" customWidth="1"/>
    <col min="1289" max="1290" width="14" style="79" customWidth="1"/>
    <col min="1291" max="1291" width="14.54296875" style="79" customWidth="1"/>
    <col min="1292" max="1292" width="14.36328125" style="79" customWidth="1"/>
    <col min="1293" max="1293" width="16" style="79" customWidth="1"/>
    <col min="1294" max="1534" width="9" style="79"/>
    <col min="1535" max="1535" width="3.6328125" style="79" customWidth="1"/>
    <col min="1536" max="1536" width="13.36328125" style="79" customWidth="1"/>
    <col min="1537" max="1537" width="45.08984375" style="79" customWidth="1"/>
    <col min="1538" max="1538" width="3.90625" style="79" customWidth="1"/>
    <col min="1539" max="1539" width="7.08984375" style="79" customWidth="1"/>
    <col min="1540" max="1540" width="9.36328125" style="79" customWidth="1"/>
    <col min="1541" max="1541" width="10.54296875" style="79" customWidth="1"/>
    <col min="1542" max="1542" width="15.453125" style="79" customWidth="1"/>
    <col min="1543" max="1543" width="15.54296875" style="79" customWidth="1"/>
    <col min="1544" max="1544" width="14.54296875" style="79" customWidth="1"/>
    <col min="1545" max="1546" width="14" style="79" customWidth="1"/>
    <col min="1547" max="1547" width="14.54296875" style="79" customWidth="1"/>
    <col min="1548" max="1548" width="14.36328125" style="79" customWidth="1"/>
    <col min="1549" max="1549" width="16" style="79" customWidth="1"/>
    <col min="1550" max="1790" width="9" style="79"/>
    <col min="1791" max="1791" width="3.6328125" style="79" customWidth="1"/>
    <col min="1792" max="1792" width="13.36328125" style="79" customWidth="1"/>
    <col min="1793" max="1793" width="45.08984375" style="79" customWidth="1"/>
    <col min="1794" max="1794" width="3.90625" style="79" customWidth="1"/>
    <col min="1795" max="1795" width="7.08984375" style="79" customWidth="1"/>
    <col min="1796" max="1796" width="9.36328125" style="79" customWidth="1"/>
    <col min="1797" max="1797" width="10.54296875" style="79" customWidth="1"/>
    <col min="1798" max="1798" width="15.453125" style="79" customWidth="1"/>
    <col min="1799" max="1799" width="15.54296875" style="79" customWidth="1"/>
    <col min="1800" max="1800" width="14.54296875" style="79" customWidth="1"/>
    <col min="1801" max="1802" width="14" style="79" customWidth="1"/>
    <col min="1803" max="1803" width="14.54296875" style="79" customWidth="1"/>
    <col min="1804" max="1804" width="14.36328125" style="79" customWidth="1"/>
    <col min="1805" max="1805" width="16" style="79" customWidth="1"/>
    <col min="1806" max="2046" width="9" style="79"/>
    <col min="2047" max="2047" width="3.6328125" style="79" customWidth="1"/>
    <col min="2048" max="2048" width="13.36328125" style="79" customWidth="1"/>
    <col min="2049" max="2049" width="45.08984375" style="79" customWidth="1"/>
    <col min="2050" max="2050" width="3.90625" style="79" customWidth="1"/>
    <col min="2051" max="2051" width="7.08984375" style="79" customWidth="1"/>
    <col min="2052" max="2052" width="9.36328125" style="79" customWidth="1"/>
    <col min="2053" max="2053" width="10.54296875" style="79" customWidth="1"/>
    <col min="2054" max="2054" width="15.453125" style="79" customWidth="1"/>
    <col min="2055" max="2055" width="15.54296875" style="79" customWidth="1"/>
    <col min="2056" max="2056" width="14.54296875" style="79" customWidth="1"/>
    <col min="2057" max="2058" width="14" style="79" customWidth="1"/>
    <col min="2059" max="2059" width="14.54296875" style="79" customWidth="1"/>
    <col min="2060" max="2060" width="14.36328125" style="79" customWidth="1"/>
    <col min="2061" max="2061" width="16" style="79" customWidth="1"/>
    <col min="2062" max="2302" width="9" style="79"/>
    <col min="2303" max="2303" width="3.6328125" style="79" customWidth="1"/>
    <col min="2304" max="2304" width="13.36328125" style="79" customWidth="1"/>
    <col min="2305" max="2305" width="45.08984375" style="79" customWidth="1"/>
    <col min="2306" max="2306" width="3.90625" style="79" customWidth="1"/>
    <col min="2307" max="2307" width="7.08984375" style="79" customWidth="1"/>
    <col min="2308" max="2308" width="9.36328125" style="79" customWidth="1"/>
    <col min="2309" max="2309" width="10.54296875" style="79" customWidth="1"/>
    <col min="2310" max="2310" width="15.453125" style="79" customWidth="1"/>
    <col min="2311" max="2311" width="15.54296875" style="79" customWidth="1"/>
    <col min="2312" max="2312" width="14.54296875" style="79" customWidth="1"/>
    <col min="2313" max="2314" width="14" style="79" customWidth="1"/>
    <col min="2315" max="2315" width="14.54296875" style="79" customWidth="1"/>
    <col min="2316" max="2316" width="14.36328125" style="79" customWidth="1"/>
    <col min="2317" max="2317" width="16" style="79" customWidth="1"/>
    <col min="2318" max="2558" width="9" style="79"/>
    <col min="2559" max="2559" width="3.6328125" style="79" customWidth="1"/>
    <col min="2560" max="2560" width="13.36328125" style="79" customWidth="1"/>
    <col min="2561" max="2561" width="45.08984375" style="79" customWidth="1"/>
    <col min="2562" max="2562" width="3.90625" style="79" customWidth="1"/>
    <col min="2563" max="2563" width="7.08984375" style="79" customWidth="1"/>
    <col min="2564" max="2564" width="9.36328125" style="79" customWidth="1"/>
    <col min="2565" max="2565" width="10.54296875" style="79" customWidth="1"/>
    <col min="2566" max="2566" width="15.453125" style="79" customWidth="1"/>
    <col min="2567" max="2567" width="15.54296875" style="79" customWidth="1"/>
    <col min="2568" max="2568" width="14.54296875" style="79" customWidth="1"/>
    <col min="2569" max="2570" width="14" style="79" customWidth="1"/>
    <col min="2571" max="2571" width="14.54296875" style="79" customWidth="1"/>
    <col min="2572" max="2572" width="14.36328125" style="79" customWidth="1"/>
    <col min="2573" max="2573" width="16" style="79" customWidth="1"/>
    <col min="2574" max="2814" width="9" style="79"/>
    <col min="2815" max="2815" width="3.6328125" style="79" customWidth="1"/>
    <col min="2816" max="2816" width="13.36328125" style="79" customWidth="1"/>
    <col min="2817" max="2817" width="45.08984375" style="79" customWidth="1"/>
    <col min="2818" max="2818" width="3.90625" style="79" customWidth="1"/>
    <col min="2819" max="2819" width="7.08984375" style="79" customWidth="1"/>
    <col min="2820" max="2820" width="9.36328125" style="79" customWidth="1"/>
    <col min="2821" max="2821" width="10.54296875" style="79" customWidth="1"/>
    <col min="2822" max="2822" width="15.453125" style="79" customWidth="1"/>
    <col min="2823" max="2823" width="15.54296875" style="79" customWidth="1"/>
    <col min="2824" max="2824" width="14.54296875" style="79" customWidth="1"/>
    <col min="2825" max="2826" width="14" style="79" customWidth="1"/>
    <col min="2827" max="2827" width="14.54296875" style="79" customWidth="1"/>
    <col min="2828" max="2828" width="14.36328125" style="79" customWidth="1"/>
    <col min="2829" max="2829" width="16" style="79" customWidth="1"/>
    <col min="2830" max="3070" width="9" style="79"/>
    <col min="3071" max="3071" width="3.6328125" style="79" customWidth="1"/>
    <col min="3072" max="3072" width="13.36328125" style="79" customWidth="1"/>
    <col min="3073" max="3073" width="45.08984375" style="79" customWidth="1"/>
    <col min="3074" max="3074" width="3.90625" style="79" customWidth="1"/>
    <col min="3075" max="3075" width="7.08984375" style="79" customWidth="1"/>
    <col min="3076" max="3076" width="9.36328125" style="79" customWidth="1"/>
    <col min="3077" max="3077" width="10.54296875" style="79" customWidth="1"/>
    <col min="3078" max="3078" width="15.453125" style="79" customWidth="1"/>
    <col min="3079" max="3079" width="15.54296875" style="79" customWidth="1"/>
    <col min="3080" max="3080" width="14.54296875" style="79" customWidth="1"/>
    <col min="3081" max="3082" width="14" style="79" customWidth="1"/>
    <col min="3083" max="3083" width="14.54296875" style="79" customWidth="1"/>
    <col min="3084" max="3084" width="14.36328125" style="79" customWidth="1"/>
    <col min="3085" max="3085" width="16" style="79" customWidth="1"/>
    <col min="3086" max="3326" width="9" style="79"/>
    <col min="3327" max="3327" width="3.6328125" style="79" customWidth="1"/>
    <col min="3328" max="3328" width="13.36328125" style="79" customWidth="1"/>
    <col min="3329" max="3329" width="45.08984375" style="79" customWidth="1"/>
    <col min="3330" max="3330" width="3.90625" style="79" customWidth="1"/>
    <col min="3331" max="3331" width="7.08984375" style="79" customWidth="1"/>
    <col min="3332" max="3332" width="9.36328125" style="79" customWidth="1"/>
    <col min="3333" max="3333" width="10.54296875" style="79" customWidth="1"/>
    <col min="3334" max="3334" width="15.453125" style="79" customWidth="1"/>
    <col min="3335" max="3335" width="15.54296875" style="79" customWidth="1"/>
    <col min="3336" max="3336" width="14.54296875" style="79" customWidth="1"/>
    <col min="3337" max="3338" width="14" style="79" customWidth="1"/>
    <col min="3339" max="3339" width="14.54296875" style="79" customWidth="1"/>
    <col min="3340" max="3340" width="14.36328125" style="79" customWidth="1"/>
    <col min="3341" max="3341" width="16" style="79" customWidth="1"/>
    <col min="3342" max="3582" width="9" style="79"/>
    <col min="3583" max="3583" width="3.6328125" style="79" customWidth="1"/>
    <col min="3584" max="3584" width="13.36328125" style="79" customWidth="1"/>
    <col min="3585" max="3585" width="45.08984375" style="79" customWidth="1"/>
    <col min="3586" max="3586" width="3.90625" style="79" customWidth="1"/>
    <col min="3587" max="3587" width="7.08984375" style="79" customWidth="1"/>
    <col min="3588" max="3588" width="9.36328125" style="79" customWidth="1"/>
    <col min="3589" max="3589" width="10.54296875" style="79" customWidth="1"/>
    <col min="3590" max="3590" width="15.453125" style="79" customWidth="1"/>
    <col min="3591" max="3591" width="15.54296875" style="79" customWidth="1"/>
    <col min="3592" max="3592" width="14.54296875" style="79" customWidth="1"/>
    <col min="3593" max="3594" width="14" style="79" customWidth="1"/>
    <col min="3595" max="3595" width="14.54296875" style="79" customWidth="1"/>
    <col min="3596" max="3596" width="14.36328125" style="79" customWidth="1"/>
    <col min="3597" max="3597" width="16" style="79" customWidth="1"/>
    <col min="3598" max="3838" width="9" style="79"/>
    <col min="3839" max="3839" width="3.6328125" style="79" customWidth="1"/>
    <col min="3840" max="3840" width="13.36328125" style="79" customWidth="1"/>
    <col min="3841" max="3841" width="45.08984375" style="79" customWidth="1"/>
    <col min="3842" max="3842" width="3.90625" style="79" customWidth="1"/>
    <col min="3843" max="3843" width="7.08984375" style="79" customWidth="1"/>
    <col min="3844" max="3844" width="9.36328125" style="79" customWidth="1"/>
    <col min="3845" max="3845" width="10.54296875" style="79" customWidth="1"/>
    <col min="3846" max="3846" width="15.453125" style="79" customWidth="1"/>
    <col min="3847" max="3847" width="15.54296875" style="79" customWidth="1"/>
    <col min="3848" max="3848" width="14.54296875" style="79" customWidth="1"/>
    <col min="3849" max="3850" width="14" style="79" customWidth="1"/>
    <col min="3851" max="3851" width="14.54296875" style="79" customWidth="1"/>
    <col min="3852" max="3852" width="14.36328125" style="79" customWidth="1"/>
    <col min="3853" max="3853" width="16" style="79" customWidth="1"/>
    <col min="3854" max="4094" width="9" style="79"/>
    <col min="4095" max="4095" width="3.6328125" style="79" customWidth="1"/>
    <col min="4096" max="4096" width="13.36328125" style="79" customWidth="1"/>
    <col min="4097" max="4097" width="45.08984375" style="79" customWidth="1"/>
    <col min="4098" max="4098" width="3.90625" style="79" customWidth="1"/>
    <col min="4099" max="4099" width="7.08984375" style="79" customWidth="1"/>
    <col min="4100" max="4100" width="9.36328125" style="79" customWidth="1"/>
    <col min="4101" max="4101" width="10.54296875" style="79" customWidth="1"/>
    <col min="4102" max="4102" width="15.453125" style="79" customWidth="1"/>
    <col min="4103" max="4103" width="15.54296875" style="79" customWidth="1"/>
    <col min="4104" max="4104" width="14.54296875" style="79" customWidth="1"/>
    <col min="4105" max="4106" width="14" style="79" customWidth="1"/>
    <col min="4107" max="4107" width="14.54296875" style="79" customWidth="1"/>
    <col min="4108" max="4108" width="14.36328125" style="79" customWidth="1"/>
    <col min="4109" max="4109" width="16" style="79" customWidth="1"/>
    <col min="4110" max="4350" width="9" style="79"/>
    <col min="4351" max="4351" width="3.6328125" style="79" customWidth="1"/>
    <col min="4352" max="4352" width="13.36328125" style="79" customWidth="1"/>
    <col min="4353" max="4353" width="45.08984375" style="79" customWidth="1"/>
    <col min="4354" max="4354" width="3.90625" style="79" customWidth="1"/>
    <col min="4355" max="4355" width="7.08984375" style="79" customWidth="1"/>
    <col min="4356" max="4356" width="9.36328125" style="79" customWidth="1"/>
    <col min="4357" max="4357" width="10.54296875" style="79" customWidth="1"/>
    <col min="4358" max="4358" width="15.453125" style="79" customWidth="1"/>
    <col min="4359" max="4359" width="15.54296875" style="79" customWidth="1"/>
    <col min="4360" max="4360" width="14.54296875" style="79" customWidth="1"/>
    <col min="4361" max="4362" width="14" style="79" customWidth="1"/>
    <col min="4363" max="4363" width="14.54296875" style="79" customWidth="1"/>
    <col min="4364" max="4364" width="14.36328125" style="79" customWidth="1"/>
    <col min="4365" max="4365" width="16" style="79" customWidth="1"/>
    <col min="4366" max="4606" width="9" style="79"/>
    <col min="4607" max="4607" width="3.6328125" style="79" customWidth="1"/>
    <col min="4608" max="4608" width="13.36328125" style="79" customWidth="1"/>
    <col min="4609" max="4609" width="45.08984375" style="79" customWidth="1"/>
    <col min="4610" max="4610" width="3.90625" style="79" customWidth="1"/>
    <col min="4611" max="4611" width="7.08984375" style="79" customWidth="1"/>
    <col min="4612" max="4612" width="9.36328125" style="79" customWidth="1"/>
    <col min="4613" max="4613" width="10.54296875" style="79" customWidth="1"/>
    <col min="4614" max="4614" width="15.453125" style="79" customWidth="1"/>
    <col min="4615" max="4615" width="15.54296875" style="79" customWidth="1"/>
    <col min="4616" max="4616" width="14.54296875" style="79" customWidth="1"/>
    <col min="4617" max="4618" width="14" style="79" customWidth="1"/>
    <col min="4619" max="4619" width="14.54296875" style="79" customWidth="1"/>
    <col min="4620" max="4620" width="14.36328125" style="79" customWidth="1"/>
    <col min="4621" max="4621" width="16" style="79" customWidth="1"/>
    <col min="4622" max="4862" width="9" style="79"/>
    <col min="4863" max="4863" width="3.6328125" style="79" customWidth="1"/>
    <col min="4864" max="4864" width="13.36328125" style="79" customWidth="1"/>
    <col min="4865" max="4865" width="45.08984375" style="79" customWidth="1"/>
    <col min="4866" max="4866" width="3.90625" style="79" customWidth="1"/>
    <col min="4867" max="4867" width="7.08984375" style="79" customWidth="1"/>
    <col min="4868" max="4868" width="9.36328125" style="79" customWidth="1"/>
    <col min="4869" max="4869" width="10.54296875" style="79" customWidth="1"/>
    <col min="4870" max="4870" width="15.453125" style="79" customWidth="1"/>
    <col min="4871" max="4871" width="15.54296875" style="79" customWidth="1"/>
    <col min="4872" max="4872" width="14.54296875" style="79" customWidth="1"/>
    <col min="4873" max="4874" width="14" style="79" customWidth="1"/>
    <col min="4875" max="4875" width="14.54296875" style="79" customWidth="1"/>
    <col min="4876" max="4876" width="14.36328125" style="79" customWidth="1"/>
    <col min="4877" max="4877" width="16" style="79" customWidth="1"/>
    <col min="4878" max="5118" width="9" style="79"/>
    <col min="5119" max="5119" width="3.6328125" style="79" customWidth="1"/>
    <col min="5120" max="5120" width="13.36328125" style="79" customWidth="1"/>
    <col min="5121" max="5121" width="45.08984375" style="79" customWidth="1"/>
    <col min="5122" max="5122" width="3.90625" style="79" customWidth="1"/>
    <col min="5123" max="5123" width="7.08984375" style="79" customWidth="1"/>
    <col min="5124" max="5124" width="9.36328125" style="79" customWidth="1"/>
    <col min="5125" max="5125" width="10.54296875" style="79" customWidth="1"/>
    <col min="5126" max="5126" width="15.453125" style="79" customWidth="1"/>
    <col min="5127" max="5127" width="15.54296875" style="79" customWidth="1"/>
    <col min="5128" max="5128" width="14.54296875" style="79" customWidth="1"/>
    <col min="5129" max="5130" width="14" style="79" customWidth="1"/>
    <col min="5131" max="5131" width="14.54296875" style="79" customWidth="1"/>
    <col min="5132" max="5132" width="14.36328125" style="79" customWidth="1"/>
    <col min="5133" max="5133" width="16" style="79" customWidth="1"/>
    <col min="5134" max="5374" width="9" style="79"/>
    <col min="5375" max="5375" width="3.6328125" style="79" customWidth="1"/>
    <col min="5376" max="5376" width="13.36328125" style="79" customWidth="1"/>
    <col min="5377" max="5377" width="45.08984375" style="79" customWidth="1"/>
    <col min="5378" max="5378" width="3.90625" style="79" customWidth="1"/>
    <col min="5379" max="5379" width="7.08984375" style="79" customWidth="1"/>
    <col min="5380" max="5380" width="9.36328125" style="79" customWidth="1"/>
    <col min="5381" max="5381" width="10.54296875" style="79" customWidth="1"/>
    <col min="5382" max="5382" width="15.453125" style="79" customWidth="1"/>
    <col min="5383" max="5383" width="15.54296875" style="79" customWidth="1"/>
    <col min="5384" max="5384" width="14.54296875" style="79" customWidth="1"/>
    <col min="5385" max="5386" width="14" style="79" customWidth="1"/>
    <col min="5387" max="5387" width="14.54296875" style="79" customWidth="1"/>
    <col min="5388" max="5388" width="14.36328125" style="79" customWidth="1"/>
    <col min="5389" max="5389" width="16" style="79" customWidth="1"/>
    <col min="5390" max="5630" width="9" style="79"/>
    <col min="5631" max="5631" width="3.6328125" style="79" customWidth="1"/>
    <col min="5632" max="5632" width="13.36328125" style="79" customWidth="1"/>
    <col min="5633" max="5633" width="45.08984375" style="79" customWidth="1"/>
    <col min="5634" max="5634" width="3.90625" style="79" customWidth="1"/>
    <col min="5635" max="5635" width="7.08984375" style="79" customWidth="1"/>
    <col min="5636" max="5636" width="9.36328125" style="79" customWidth="1"/>
    <col min="5637" max="5637" width="10.54296875" style="79" customWidth="1"/>
    <col min="5638" max="5638" width="15.453125" style="79" customWidth="1"/>
    <col min="5639" max="5639" width="15.54296875" style="79" customWidth="1"/>
    <col min="5640" max="5640" width="14.54296875" style="79" customWidth="1"/>
    <col min="5641" max="5642" width="14" style="79" customWidth="1"/>
    <col min="5643" max="5643" width="14.54296875" style="79" customWidth="1"/>
    <col min="5644" max="5644" width="14.36328125" style="79" customWidth="1"/>
    <col min="5645" max="5645" width="16" style="79" customWidth="1"/>
    <col min="5646" max="5886" width="9" style="79"/>
    <col min="5887" max="5887" width="3.6328125" style="79" customWidth="1"/>
    <col min="5888" max="5888" width="13.36328125" style="79" customWidth="1"/>
    <col min="5889" max="5889" width="45.08984375" style="79" customWidth="1"/>
    <col min="5890" max="5890" width="3.90625" style="79" customWidth="1"/>
    <col min="5891" max="5891" width="7.08984375" style="79" customWidth="1"/>
    <col min="5892" max="5892" width="9.36328125" style="79" customWidth="1"/>
    <col min="5893" max="5893" width="10.54296875" style="79" customWidth="1"/>
    <col min="5894" max="5894" width="15.453125" style="79" customWidth="1"/>
    <col min="5895" max="5895" width="15.54296875" style="79" customWidth="1"/>
    <col min="5896" max="5896" width="14.54296875" style="79" customWidth="1"/>
    <col min="5897" max="5898" width="14" style="79" customWidth="1"/>
    <col min="5899" max="5899" width="14.54296875" style="79" customWidth="1"/>
    <col min="5900" max="5900" width="14.36328125" style="79" customWidth="1"/>
    <col min="5901" max="5901" width="16" style="79" customWidth="1"/>
    <col min="5902" max="6142" width="9" style="79"/>
    <col min="6143" max="6143" width="3.6328125" style="79" customWidth="1"/>
    <col min="6144" max="6144" width="13.36328125" style="79" customWidth="1"/>
    <col min="6145" max="6145" width="45.08984375" style="79" customWidth="1"/>
    <col min="6146" max="6146" width="3.90625" style="79" customWidth="1"/>
    <col min="6147" max="6147" width="7.08984375" style="79" customWidth="1"/>
    <col min="6148" max="6148" width="9.36328125" style="79" customWidth="1"/>
    <col min="6149" max="6149" width="10.54296875" style="79" customWidth="1"/>
    <col min="6150" max="6150" width="15.453125" style="79" customWidth="1"/>
    <col min="6151" max="6151" width="15.54296875" style="79" customWidth="1"/>
    <col min="6152" max="6152" width="14.54296875" style="79" customWidth="1"/>
    <col min="6153" max="6154" width="14" style="79" customWidth="1"/>
    <col min="6155" max="6155" width="14.54296875" style="79" customWidth="1"/>
    <col min="6156" max="6156" width="14.36328125" style="79" customWidth="1"/>
    <col min="6157" max="6157" width="16" style="79" customWidth="1"/>
    <col min="6158" max="6398" width="9" style="79"/>
    <col min="6399" max="6399" width="3.6328125" style="79" customWidth="1"/>
    <col min="6400" max="6400" width="13.36328125" style="79" customWidth="1"/>
    <col min="6401" max="6401" width="45.08984375" style="79" customWidth="1"/>
    <col min="6402" max="6402" width="3.90625" style="79" customWidth="1"/>
    <col min="6403" max="6403" width="7.08984375" style="79" customWidth="1"/>
    <col min="6404" max="6404" width="9.36328125" style="79" customWidth="1"/>
    <col min="6405" max="6405" width="10.54296875" style="79" customWidth="1"/>
    <col min="6406" max="6406" width="15.453125" style="79" customWidth="1"/>
    <col min="6407" max="6407" width="15.54296875" style="79" customWidth="1"/>
    <col min="6408" max="6408" width="14.54296875" style="79" customWidth="1"/>
    <col min="6409" max="6410" width="14" style="79" customWidth="1"/>
    <col min="6411" max="6411" width="14.54296875" style="79" customWidth="1"/>
    <col min="6412" max="6412" width="14.36328125" style="79" customWidth="1"/>
    <col min="6413" max="6413" width="16" style="79" customWidth="1"/>
    <col min="6414" max="6654" width="9" style="79"/>
    <col min="6655" max="6655" width="3.6328125" style="79" customWidth="1"/>
    <col min="6656" max="6656" width="13.36328125" style="79" customWidth="1"/>
    <col min="6657" max="6657" width="45.08984375" style="79" customWidth="1"/>
    <col min="6658" max="6658" width="3.90625" style="79" customWidth="1"/>
    <col min="6659" max="6659" width="7.08984375" style="79" customWidth="1"/>
    <col min="6660" max="6660" width="9.36328125" style="79" customWidth="1"/>
    <col min="6661" max="6661" width="10.54296875" style="79" customWidth="1"/>
    <col min="6662" max="6662" width="15.453125" style="79" customWidth="1"/>
    <col min="6663" max="6663" width="15.54296875" style="79" customWidth="1"/>
    <col min="6664" max="6664" width="14.54296875" style="79" customWidth="1"/>
    <col min="6665" max="6666" width="14" style="79" customWidth="1"/>
    <col min="6667" max="6667" width="14.54296875" style="79" customWidth="1"/>
    <col min="6668" max="6668" width="14.36328125" style="79" customWidth="1"/>
    <col min="6669" max="6669" width="16" style="79" customWidth="1"/>
    <col min="6670" max="6910" width="9" style="79"/>
    <col min="6911" max="6911" width="3.6328125" style="79" customWidth="1"/>
    <col min="6912" max="6912" width="13.36328125" style="79" customWidth="1"/>
    <col min="6913" max="6913" width="45.08984375" style="79" customWidth="1"/>
    <col min="6914" max="6914" width="3.90625" style="79" customWidth="1"/>
    <col min="6915" max="6915" width="7.08984375" style="79" customWidth="1"/>
    <col min="6916" max="6916" width="9.36328125" style="79" customWidth="1"/>
    <col min="6917" max="6917" width="10.54296875" style="79" customWidth="1"/>
    <col min="6918" max="6918" width="15.453125" style="79" customWidth="1"/>
    <col min="6919" max="6919" width="15.54296875" style="79" customWidth="1"/>
    <col min="6920" max="6920" width="14.54296875" style="79" customWidth="1"/>
    <col min="6921" max="6922" width="14" style="79" customWidth="1"/>
    <col min="6923" max="6923" width="14.54296875" style="79" customWidth="1"/>
    <col min="6924" max="6924" width="14.36328125" style="79" customWidth="1"/>
    <col min="6925" max="6925" width="16" style="79" customWidth="1"/>
    <col min="6926" max="7166" width="9" style="79"/>
    <col min="7167" max="7167" width="3.6328125" style="79" customWidth="1"/>
    <col min="7168" max="7168" width="13.36328125" style="79" customWidth="1"/>
    <col min="7169" max="7169" width="45.08984375" style="79" customWidth="1"/>
    <col min="7170" max="7170" width="3.90625" style="79" customWidth="1"/>
    <col min="7171" max="7171" width="7.08984375" style="79" customWidth="1"/>
    <col min="7172" max="7172" width="9.36328125" style="79" customWidth="1"/>
    <col min="7173" max="7173" width="10.54296875" style="79" customWidth="1"/>
    <col min="7174" max="7174" width="15.453125" style="79" customWidth="1"/>
    <col min="7175" max="7175" width="15.54296875" style="79" customWidth="1"/>
    <col min="7176" max="7176" width="14.54296875" style="79" customWidth="1"/>
    <col min="7177" max="7178" width="14" style="79" customWidth="1"/>
    <col min="7179" max="7179" width="14.54296875" style="79" customWidth="1"/>
    <col min="7180" max="7180" width="14.36328125" style="79" customWidth="1"/>
    <col min="7181" max="7181" width="16" style="79" customWidth="1"/>
    <col min="7182" max="7422" width="9" style="79"/>
    <col min="7423" max="7423" width="3.6328125" style="79" customWidth="1"/>
    <col min="7424" max="7424" width="13.36328125" style="79" customWidth="1"/>
    <col min="7425" max="7425" width="45.08984375" style="79" customWidth="1"/>
    <col min="7426" max="7426" width="3.90625" style="79" customWidth="1"/>
    <col min="7427" max="7427" width="7.08984375" style="79" customWidth="1"/>
    <col min="7428" max="7428" width="9.36328125" style="79" customWidth="1"/>
    <col min="7429" max="7429" width="10.54296875" style="79" customWidth="1"/>
    <col min="7430" max="7430" width="15.453125" style="79" customWidth="1"/>
    <col min="7431" max="7431" width="15.54296875" style="79" customWidth="1"/>
    <col min="7432" max="7432" width="14.54296875" style="79" customWidth="1"/>
    <col min="7433" max="7434" width="14" style="79" customWidth="1"/>
    <col min="7435" max="7435" width="14.54296875" style="79" customWidth="1"/>
    <col min="7436" max="7436" width="14.36328125" style="79" customWidth="1"/>
    <col min="7437" max="7437" width="16" style="79" customWidth="1"/>
    <col min="7438" max="7678" width="9" style="79"/>
    <col min="7679" max="7679" width="3.6328125" style="79" customWidth="1"/>
    <col min="7680" max="7680" width="13.36328125" style="79" customWidth="1"/>
    <col min="7681" max="7681" width="45.08984375" style="79" customWidth="1"/>
    <col min="7682" max="7682" width="3.90625" style="79" customWidth="1"/>
    <col min="7683" max="7683" width="7.08984375" style="79" customWidth="1"/>
    <col min="7684" max="7684" width="9.36328125" style="79" customWidth="1"/>
    <col min="7685" max="7685" width="10.54296875" style="79" customWidth="1"/>
    <col min="7686" max="7686" width="15.453125" style="79" customWidth="1"/>
    <col min="7687" max="7687" width="15.54296875" style="79" customWidth="1"/>
    <col min="7688" max="7688" width="14.54296875" style="79" customWidth="1"/>
    <col min="7689" max="7690" width="14" style="79" customWidth="1"/>
    <col min="7691" max="7691" width="14.54296875" style="79" customWidth="1"/>
    <col min="7692" max="7692" width="14.36328125" style="79" customWidth="1"/>
    <col min="7693" max="7693" width="16" style="79" customWidth="1"/>
    <col min="7694" max="7934" width="9" style="79"/>
    <col min="7935" max="7935" width="3.6328125" style="79" customWidth="1"/>
    <col min="7936" max="7936" width="13.36328125" style="79" customWidth="1"/>
    <col min="7937" max="7937" width="45.08984375" style="79" customWidth="1"/>
    <col min="7938" max="7938" width="3.90625" style="79" customWidth="1"/>
    <col min="7939" max="7939" width="7.08984375" style="79" customWidth="1"/>
    <col min="7940" max="7940" width="9.36328125" style="79" customWidth="1"/>
    <col min="7941" max="7941" width="10.54296875" style="79" customWidth="1"/>
    <col min="7942" max="7942" width="15.453125" style="79" customWidth="1"/>
    <col min="7943" max="7943" width="15.54296875" style="79" customWidth="1"/>
    <col min="7944" max="7944" width="14.54296875" style="79" customWidth="1"/>
    <col min="7945" max="7946" width="14" style="79" customWidth="1"/>
    <col min="7947" max="7947" width="14.54296875" style="79" customWidth="1"/>
    <col min="7948" max="7948" width="14.36328125" style="79" customWidth="1"/>
    <col min="7949" max="7949" width="16" style="79" customWidth="1"/>
    <col min="7950" max="8190" width="9" style="79"/>
    <col min="8191" max="8191" width="3.6328125" style="79" customWidth="1"/>
    <col min="8192" max="8192" width="13.36328125" style="79" customWidth="1"/>
    <col min="8193" max="8193" width="45.08984375" style="79" customWidth="1"/>
    <col min="8194" max="8194" width="3.90625" style="79" customWidth="1"/>
    <col min="8195" max="8195" width="7.08984375" style="79" customWidth="1"/>
    <col min="8196" max="8196" width="9.36328125" style="79" customWidth="1"/>
    <col min="8197" max="8197" width="10.54296875" style="79" customWidth="1"/>
    <col min="8198" max="8198" width="15.453125" style="79" customWidth="1"/>
    <col min="8199" max="8199" width="15.54296875" style="79" customWidth="1"/>
    <col min="8200" max="8200" width="14.54296875" style="79" customWidth="1"/>
    <col min="8201" max="8202" width="14" style="79" customWidth="1"/>
    <col min="8203" max="8203" width="14.54296875" style="79" customWidth="1"/>
    <col min="8204" max="8204" width="14.36328125" style="79" customWidth="1"/>
    <col min="8205" max="8205" width="16" style="79" customWidth="1"/>
    <col min="8206" max="8446" width="9" style="79"/>
    <col min="8447" max="8447" width="3.6328125" style="79" customWidth="1"/>
    <col min="8448" max="8448" width="13.36328125" style="79" customWidth="1"/>
    <col min="8449" max="8449" width="45.08984375" style="79" customWidth="1"/>
    <col min="8450" max="8450" width="3.90625" style="79" customWidth="1"/>
    <col min="8451" max="8451" width="7.08984375" style="79" customWidth="1"/>
    <col min="8452" max="8452" width="9.36328125" style="79" customWidth="1"/>
    <col min="8453" max="8453" width="10.54296875" style="79" customWidth="1"/>
    <col min="8454" max="8454" width="15.453125" style="79" customWidth="1"/>
    <col min="8455" max="8455" width="15.54296875" style="79" customWidth="1"/>
    <col min="8456" max="8456" width="14.54296875" style="79" customWidth="1"/>
    <col min="8457" max="8458" width="14" style="79" customWidth="1"/>
    <col min="8459" max="8459" width="14.54296875" style="79" customWidth="1"/>
    <col min="8460" max="8460" width="14.36328125" style="79" customWidth="1"/>
    <col min="8461" max="8461" width="16" style="79" customWidth="1"/>
    <col min="8462" max="8702" width="9" style="79"/>
    <col min="8703" max="8703" width="3.6328125" style="79" customWidth="1"/>
    <col min="8704" max="8704" width="13.36328125" style="79" customWidth="1"/>
    <col min="8705" max="8705" width="45.08984375" style="79" customWidth="1"/>
    <col min="8706" max="8706" width="3.90625" style="79" customWidth="1"/>
    <col min="8707" max="8707" width="7.08984375" style="79" customWidth="1"/>
    <col min="8708" max="8708" width="9.36328125" style="79" customWidth="1"/>
    <col min="8709" max="8709" width="10.54296875" style="79" customWidth="1"/>
    <col min="8710" max="8710" width="15.453125" style="79" customWidth="1"/>
    <col min="8711" max="8711" width="15.54296875" style="79" customWidth="1"/>
    <col min="8712" max="8712" width="14.54296875" style="79" customWidth="1"/>
    <col min="8713" max="8714" width="14" style="79" customWidth="1"/>
    <col min="8715" max="8715" width="14.54296875" style="79" customWidth="1"/>
    <col min="8716" max="8716" width="14.36328125" style="79" customWidth="1"/>
    <col min="8717" max="8717" width="16" style="79" customWidth="1"/>
    <col min="8718" max="8958" width="9" style="79"/>
    <col min="8959" max="8959" width="3.6328125" style="79" customWidth="1"/>
    <col min="8960" max="8960" width="13.36328125" style="79" customWidth="1"/>
    <col min="8961" max="8961" width="45.08984375" style="79" customWidth="1"/>
    <col min="8962" max="8962" width="3.90625" style="79" customWidth="1"/>
    <col min="8963" max="8963" width="7.08984375" style="79" customWidth="1"/>
    <col min="8964" max="8964" width="9.36328125" style="79" customWidth="1"/>
    <col min="8965" max="8965" width="10.54296875" style="79" customWidth="1"/>
    <col min="8966" max="8966" width="15.453125" style="79" customWidth="1"/>
    <col min="8967" max="8967" width="15.54296875" style="79" customWidth="1"/>
    <col min="8968" max="8968" width="14.54296875" style="79" customWidth="1"/>
    <col min="8969" max="8970" width="14" style="79" customWidth="1"/>
    <col min="8971" max="8971" width="14.54296875" style="79" customWidth="1"/>
    <col min="8972" max="8972" width="14.36328125" style="79" customWidth="1"/>
    <col min="8973" max="8973" width="16" style="79" customWidth="1"/>
    <col min="8974" max="9214" width="9" style="79"/>
    <col min="9215" max="9215" width="3.6328125" style="79" customWidth="1"/>
    <col min="9216" max="9216" width="13.36328125" style="79" customWidth="1"/>
    <col min="9217" max="9217" width="45.08984375" style="79" customWidth="1"/>
    <col min="9218" max="9218" width="3.90625" style="79" customWidth="1"/>
    <col min="9219" max="9219" width="7.08984375" style="79" customWidth="1"/>
    <col min="9220" max="9220" width="9.36328125" style="79" customWidth="1"/>
    <col min="9221" max="9221" width="10.54296875" style="79" customWidth="1"/>
    <col min="9222" max="9222" width="15.453125" style="79" customWidth="1"/>
    <col min="9223" max="9223" width="15.54296875" style="79" customWidth="1"/>
    <col min="9224" max="9224" width="14.54296875" style="79" customWidth="1"/>
    <col min="9225" max="9226" width="14" style="79" customWidth="1"/>
    <col min="9227" max="9227" width="14.54296875" style="79" customWidth="1"/>
    <col min="9228" max="9228" width="14.36328125" style="79" customWidth="1"/>
    <col min="9229" max="9229" width="16" style="79" customWidth="1"/>
    <col min="9230" max="9470" width="9" style="79"/>
    <col min="9471" max="9471" width="3.6328125" style="79" customWidth="1"/>
    <col min="9472" max="9472" width="13.36328125" style="79" customWidth="1"/>
    <col min="9473" max="9473" width="45.08984375" style="79" customWidth="1"/>
    <col min="9474" max="9474" width="3.90625" style="79" customWidth="1"/>
    <col min="9475" max="9475" width="7.08984375" style="79" customWidth="1"/>
    <col min="9476" max="9476" width="9.36328125" style="79" customWidth="1"/>
    <col min="9477" max="9477" width="10.54296875" style="79" customWidth="1"/>
    <col min="9478" max="9478" width="15.453125" style="79" customWidth="1"/>
    <col min="9479" max="9479" width="15.54296875" style="79" customWidth="1"/>
    <col min="9480" max="9480" width="14.54296875" style="79" customWidth="1"/>
    <col min="9481" max="9482" width="14" style="79" customWidth="1"/>
    <col min="9483" max="9483" width="14.54296875" style="79" customWidth="1"/>
    <col min="9484" max="9484" width="14.36328125" style="79" customWidth="1"/>
    <col min="9485" max="9485" width="16" style="79" customWidth="1"/>
    <col min="9486" max="9726" width="9" style="79"/>
    <col min="9727" max="9727" width="3.6328125" style="79" customWidth="1"/>
    <col min="9728" max="9728" width="13.36328125" style="79" customWidth="1"/>
    <col min="9729" max="9729" width="45.08984375" style="79" customWidth="1"/>
    <col min="9730" max="9730" width="3.90625" style="79" customWidth="1"/>
    <col min="9731" max="9731" width="7.08984375" style="79" customWidth="1"/>
    <col min="9732" max="9732" width="9.36328125" style="79" customWidth="1"/>
    <col min="9733" max="9733" width="10.54296875" style="79" customWidth="1"/>
    <col min="9734" max="9734" width="15.453125" style="79" customWidth="1"/>
    <col min="9735" max="9735" width="15.54296875" style="79" customWidth="1"/>
    <col min="9736" max="9736" width="14.54296875" style="79" customWidth="1"/>
    <col min="9737" max="9738" width="14" style="79" customWidth="1"/>
    <col min="9739" max="9739" width="14.54296875" style="79" customWidth="1"/>
    <col min="9740" max="9740" width="14.36328125" style="79" customWidth="1"/>
    <col min="9741" max="9741" width="16" style="79" customWidth="1"/>
    <col min="9742" max="9982" width="9" style="79"/>
    <col min="9983" max="9983" width="3.6328125" style="79" customWidth="1"/>
    <col min="9984" max="9984" width="13.36328125" style="79" customWidth="1"/>
    <col min="9985" max="9985" width="45.08984375" style="79" customWidth="1"/>
    <col min="9986" max="9986" width="3.90625" style="79" customWidth="1"/>
    <col min="9987" max="9987" width="7.08984375" style="79" customWidth="1"/>
    <col min="9988" max="9988" width="9.36328125" style="79" customWidth="1"/>
    <col min="9989" max="9989" width="10.54296875" style="79" customWidth="1"/>
    <col min="9990" max="9990" width="15.453125" style="79" customWidth="1"/>
    <col min="9991" max="9991" width="15.54296875" style="79" customWidth="1"/>
    <col min="9992" max="9992" width="14.54296875" style="79" customWidth="1"/>
    <col min="9993" max="9994" width="14" style="79" customWidth="1"/>
    <col min="9995" max="9995" width="14.54296875" style="79" customWidth="1"/>
    <col min="9996" max="9996" width="14.36328125" style="79" customWidth="1"/>
    <col min="9997" max="9997" width="16" style="79" customWidth="1"/>
    <col min="9998" max="10238" width="9" style="79"/>
    <col min="10239" max="10239" width="3.6328125" style="79" customWidth="1"/>
    <col min="10240" max="10240" width="13.36328125" style="79" customWidth="1"/>
    <col min="10241" max="10241" width="45.08984375" style="79" customWidth="1"/>
    <col min="10242" max="10242" width="3.90625" style="79" customWidth="1"/>
    <col min="10243" max="10243" width="7.08984375" style="79" customWidth="1"/>
    <col min="10244" max="10244" width="9.36328125" style="79" customWidth="1"/>
    <col min="10245" max="10245" width="10.54296875" style="79" customWidth="1"/>
    <col min="10246" max="10246" width="15.453125" style="79" customWidth="1"/>
    <col min="10247" max="10247" width="15.54296875" style="79" customWidth="1"/>
    <col min="10248" max="10248" width="14.54296875" style="79" customWidth="1"/>
    <col min="10249" max="10250" width="14" style="79" customWidth="1"/>
    <col min="10251" max="10251" width="14.54296875" style="79" customWidth="1"/>
    <col min="10252" max="10252" width="14.36328125" style="79" customWidth="1"/>
    <col min="10253" max="10253" width="16" style="79" customWidth="1"/>
    <col min="10254" max="10494" width="9" style="79"/>
    <col min="10495" max="10495" width="3.6328125" style="79" customWidth="1"/>
    <col min="10496" max="10496" width="13.36328125" style="79" customWidth="1"/>
    <col min="10497" max="10497" width="45.08984375" style="79" customWidth="1"/>
    <col min="10498" max="10498" width="3.90625" style="79" customWidth="1"/>
    <col min="10499" max="10499" width="7.08984375" style="79" customWidth="1"/>
    <col min="10500" max="10500" width="9.36328125" style="79" customWidth="1"/>
    <col min="10501" max="10501" width="10.54296875" style="79" customWidth="1"/>
    <col min="10502" max="10502" width="15.453125" style="79" customWidth="1"/>
    <col min="10503" max="10503" width="15.54296875" style="79" customWidth="1"/>
    <col min="10504" max="10504" width="14.54296875" style="79" customWidth="1"/>
    <col min="10505" max="10506" width="14" style="79" customWidth="1"/>
    <col min="10507" max="10507" width="14.54296875" style="79" customWidth="1"/>
    <col min="10508" max="10508" width="14.36328125" style="79" customWidth="1"/>
    <col min="10509" max="10509" width="16" style="79" customWidth="1"/>
    <col min="10510" max="10750" width="9" style="79"/>
    <col min="10751" max="10751" width="3.6328125" style="79" customWidth="1"/>
    <col min="10752" max="10752" width="13.36328125" style="79" customWidth="1"/>
    <col min="10753" max="10753" width="45.08984375" style="79" customWidth="1"/>
    <col min="10754" max="10754" width="3.90625" style="79" customWidth="1"/>
    <col min="10755" max="10755" width="7.08984375" style="79" customWidth="1"/>
    <col min="10756" max="10756" width="9.36328125" style="79" customWidth="1"/>
    <col min="10757" max="10757" width="10.54296875" style="79" customWidth="1"/>
    <col min="10758" max="10758" width="15.453125" style="79" customWidth="1"/>
    <col min="10759" max="10759" width="15.54296875" style="79" customWidth="1"/>
    <col min="10760" max="10760" width="14.54296875" style="79" customWidth="1"/>
    <col min="10761" max="10762" width="14" style="79" customWidth="1"/>
    <col min="10763" max="10763" width="14.54296875" style="79" customWidth="1"/>
    <col min="10764" max="10764" width="14.36328125" style="79" customWidth="1"/>
    <col min="10765" max="10765" width="16" style="79" customWidth="1"/>
    <col min="10766" max="11006" width="9" style="79"/>
    <col min="11007" max="11007" width="3.6328125" style="79" customWidth="1"/>
    <col min="11008" max="11008" width="13.36328125" style="79" customWidth="1"/>
    <col min="11009" max="11009" width="45.08984375" style="79" customWidth="1"/>
    <col min="11010" max="11010" width="3.90625" style="79" customWidth="1"/>
    <col min="11011" max="11011" width="7.08984375" style="79" customWidth="1"/>
    <col min="11012" max="11012" width="9.36328125" style="79" customWidth="1"/>
    <col min="11013" max="11013" width="10.54296875" style="79" customWidth="1"/>
    <col min="11014" max="11014" width="15.453125" style="79" customWidth="1"/>
    <col min="11015" max="11015" width="15.54296875" style="79" customWidth="1"/>
    <col min="11016" max="11016" width="14.54296875" style="79" customWidth="1"/>
    <col min="11017" max="11018" width="14" style="79" customWidth="1"/>
    <col min="11019" max="11019" width="14.54296875" style="79" customWidth="1"/>
    <col min="11020" max="11020" width="14.36328125" style="79" customWidth="1"/>
    <col min="11021" max="11021" width="16" style="79" customWidth="1"/>
    <col min="11022" max="11262" width="9" style="79"/>
    <col min="11263" max="11263" width="3.6328125" style="79" customWidth="1"/>
    <col min="11264" max="11264" width="13.36328125" style="79" customWidth="1"/>
    <col min="11265" max="11265" width="45.08984375" style="79" customWidth="1"/>
    <col min="11266" max="11266" width="3.90625" style="79" customWidth="1"/>
    <col min="11267" max="11267" width="7.08984375" style="79" customWidth="1"/>
    <col min="11268" max="11268" width="9.36328125" style="79" customWidth="1"/>
    <col min="11269" max="11269" width="10.54296875" style="79" customWidth="1"/>
    <col min="11270" max="11270" width="15.453125" style="79" customWidth="1"/>
    <col min="11271" max="11271" width="15.54296875" style="79" customWidth="1"/>
    <col min="11272" max="11272" width="14.54296875" style="79" customWidth="1"/>
    <col min="11273" max="11274" width="14" style="79" customWidth="1"/>
    <col min="11275" max="11275" width="14.54296875" style="79" customWidth="1"/>
    <col min="11276" max="11276" width="14.36328125" style="79" customWidth="1"/>
    <col min="11277" max="11277" width="16" style="79" customWidth="1"/>
    <col min="11278" max="11518" width="9" style="79"/>
    <col min="11519" max="11519" width="3.6328125" style="79" customWidth="1"/>
    <col min="11520" max="11520" width="13.36328125" style="79" customWidth="1"/>
    <col min="11521" max="11521" width="45.08984375" style="79" customWidth="1"/>
    <col min="11522" max="11522" width="3.90625" style="79" customWidth="1"/>
    <col min="11523" max="11523" width="7.08984375" style="79" customWidth="1"/>
    <col min="11524" max="11524" width="9.36328125" style="79" customWidth="1"/>
    <col min="11525" max="11525" width="10.54296875" style="79" customWidth="1"/>
    <col min="11526" max="11526" width="15.453125" style="79" customWidth="1"/>
    <col min="11527" max="11527" width="15.54296875" style="79" customWidth="1"/>
    <col min="11528" max="11528" width="14.54296875" style="79" customWidth="1"/>
    <col min="11529" max="11530" width="14" style="79" customWidth="1"/>
    <col min="11531" max="11531" width="14.54296875" style="79" customWidth="1"/>
    <col min="11532" max="11532" width="14.36328125" style="79" customWidth="1"/>
    <col min="11533" max="11533" width="16" style="79" customWidth="1"/>
    <col min="11534" max="11774" width="9" style="79"/>
    <col min="11775" max="11775" width="3.6328125" style="79" customWidth="1"/>
    <col min="11776" max="11776" width="13.36328125" style="79" customWidth="1"/>
    <col min="11777" max="11777" width="45.08984375" style="79" customWidth="1"/>
    <col min="11778" max="11778" width="3.90625" style="79" customWidth="1"/>
    <col min="11779" max="11779" width="7.08984375" style="79" customWidth="1"/>
    <col min="11780" max="11780" width="9.36328125" style="79" customWidth="1"/>
    <col min="11781" max="11781" width="10.54296875" style="79" customWidth="1"/>
    <col min="11782" max="11782" width="15.453125" style="79" customWidth="1"/>
    <col min="11783" max="11783" width="15.54296875" style="79" customWidth="1"/>
    <col min="11784" max="11784" width="14.54296875" style="79" customWidth="1"/>
    <col min="11785" max="11786" width="14" style="79" customWidth="1"/>
    <col min="11787" max="11787" width="14.54296875" style="79" customWidth="1"/>
    <col min="11788" max="11788" width="14.36328125" style="79" customWidth="1"/>
    <col min="11789" max="11789" width="16" style="79" customWidth="1"/>
    <col min="11790" max="12030" width="9" style="79"/>
    <col min="12031" max="12031" width="3.6328125" style="79" customWidth="1"/>
    <col min="12032" max="12032" width="13.36328125" style="79" customWidth="1"/>
    <col min="12033" max="12033" width="45.08984375" style="79" customWidth="1"/>
    <col min="12034" max="12034" width="3.90625" style="79" customWidth="1"/>
    <col min="12035" max="12035" width="7.08984375" style="79" customWidth="1"/>
    <col min="12036" max="12036" width="9.36328125" style="79" customWidth="1"/>
    <col min="12037" max="12037" width="10.54296875" style="79" customWidth="1"/>
    <col min="12038" max="12038" width="15.453125" style="79" customWidth="1"/>
    <col min="12039" max="12039" width="15.54296875" style="79" customWidth="1"/>
    <col min="12040" max="12040" width="14.54296875" style="79" customWidth="1"/>
    <col min="12041" max="12042" width="14" style="79" customWidth="1"/>
    <col min="12043" max="12043" width="14.54296875" style="79" customWidth="1"/>
    <col min="12044" max="12044" width="14.36328125" style="79" customWidth="1"/>
    <col min="12045" max="12045" width="16" style="79" customWidth="1"/>
    <col min="12046" max="12286" width="9" style="79"/>
    <col min="12287" max="12287" width="3.6328125" style="79" customWidth="1"/>
    <col min="12288" max="12288" width="13.36328125" style="79" customWidth="1"/>
    <col min="12289" max="12289" width="45.08984375" style="79" customWidth="1"/>
    <col min="12290" max="12290" width="3.90625" style="79" customWidth="1"/>
    <col min="12291" max="12291" width="7.08984375" style="79" customWidth="1"/>
    <col min="12292" max="12292" width="9.36328125" style="79" customWidth="1"/>
    <col min="12293" max="12293" width="10.54296875" style="79" customWidth="1"/>
    <col min="12294" max="12294" width="15.453125" style="79" customWidth="1"/>
    <col min="12295" max="12295" width="15.54296875" style="79" customWidth="1"/>
    <col min="12296" max="12296" width="14.54296875" style="79" customWidth="1"/>
    <col min="12297" max="12298" width="14" style="79" customWidth="1"/>
    <col min="12299" max="12299" width="14.54296875" style="79" customWidth="1"/>
    <col min="12300" max="12300" width="14.36328125" style="79" customWidth="1"/>
    <col min="12301" max="12301" width="16" style="79" customWidth="1"/>
    <col min="12302" max="12542" width="9" style="79"/>
    <col min="12543" max="12543" width="3.6328125" style="79" customWidth="1"/>
    <col min="12544" max="12544" width="13.36328125" style="79" customWidth="1"/>
    <col min="12545" max="12545" width="45.08984375" style="79" customWidth="1"/>
    <col min="12546" max="12546" width="3.90625" style="79" customWidth="1"/>
    <col min="12547" max="12547" width="7.08984375" style="79" customWidth="1"/>
    <col min="12548" max="12548" width="9.36328125" style="79" customWidth="1"/>
    <col min="12549" max="12549" width="10.54296875" style="79" customWidth="1"/>
    <col min="12550" max="12550" width="15.453125" style="79" customWidth="1"/>
    <col min="12551" max="12551" width="15.54296875" style="79" customWidth="1"/>
    <col min="12552" max="12552" width="14.54296875" style="79" customWidth="1"/>
    <col min="12553" max="12554" width="14" style="79" customWidth="1"/>
    <col min="12555" max="12555" width="14.54296875" style="79" customWidth="1"/>
    <col min="12556" max="12556" width="14.36328125" style="79" customWidth="1"/>
    <col min="12557" max="12557" width="16" style="79" customWidth="1"/>
    <col min="12558" max="12798" width="9" style="79"/>
    <col min="12799" max="12799" width="3.6328125" style="79" customWidth="1"/>
    <col min="12800" max="12800" width="13.36328125" style="79" customWidth="1"/>
    <col min="12801" max="12801" width="45.08984375" style="79" customWidth="1"/>
    <col min="12802" max="12802" width="3.90625" style="79" customWidth="1"/>
    <col min="12803" max="12803" width="7.08984375" style="79" customWidth="1"/>
    <col min="12804" max="12804" width="9.36328125" style="79" customWidth="1"/>
    <col min="12805" max="12805" width="10.54296875" style="79" customWidth="1"/>
    <col min="12806" max="12806" width="15.453125" style="79" customWidth="1"/>
    <col min="12807" max="12807" width="15.54296875" style="79" customWidth="1"/>
    <col min="12808" max="12808" width="14.54296875" style="79" customWidth="1"/>
    <col min="12809" max="12810" width="14" style="79" customWidth="1"/>
    <col min="12811" max="12811" width="14.54296875" style="79" customWidth="1"/>
    <col min="12812" max="12812" width="14.36328125" style="79" customWidth="1"/>
    <col min="12813" max="12813" width="16" style="79" customWidth="1"/>
    <col min="12814" max="13054" width="9" style="79"/>
    <col min="13055" max="13055" width="3.6328125" style="79" customWidth="1"/>
    <col min="13056" max="13056" width="13.36328125" style="79" customWidth="1"/>
    <col min="13057" max="13057" width="45.08984375" style="79" customWidth="1"/>
    <col min="13058" max="13058" width="3.90625" style="79" customWidth="1"/>
    <col min="13059" max="13059" width="7.08984375" style="79" customWidth="1"/>
    <col min="13060" max="13060" width="9.36328125" style="79" customWidth="1"/>
    <col min="13061" max="13061" width="10.54296875" style="79" customWidth="1"/>
    <col min="13062" max="13062" width="15.453125" style="79" customWidth="1"/>
    <col min="13063" max="13063" width="15.54296875" style="79" customWidth="1"/>
    <col min="13064" max="13064" width="14.54296875" style="79" customWidth="1"/>
    <col min="13065" max="13066" width="14" style="79" customWidth="1"/>
    <col min="13067" max="13067" width="14.54296875" style="79" customWidth="1"/>
    <col min="13068" max="13068" width="14.36328125" style="79" customWidth="1"/>
    <col min="13069" max="13069" width="16" style="79" customWidth="1"/>
    <col min="13070" max="13310" width="9" style="79"/>
    <col min="13311" max="13311" width="3.6328125" style="79" customWidth="1"/>
    <col min="13312" max="13312" width="13.36328125" style="79" customWidth="1"/>
    <col min="13313" max="13313" width="45.08984375" style="79" customWidth="1"/>
    <col min="13314" max="13314" width="3.90625" style="79" customWidth="1"/>
    <col min="13315" max="13315" width="7.08984375" style="79" customWidth="1"/>
    <col min="13316" max="13316" width="9.36328125" style="79" customWidth="1"/>
    <col min="13317" max="13317" width="10.54296875" style="79" customWidth="1"/>
    <col min="13318" max="13318" width="15.453125" style="79" customWidth="1"/>
    <col min="13319" max="13319" width="15.54296875" style="79" customWidth="1"/>
    <col min="13320" max="13320" width="14.54296875" style="79" customWidth="1"/>
    <col min="13321" max="13322" width="14" style="79" customWidth="1"/>
    <col min="13323" max="13323" width="14.54296875" style="79" customWidth="1"/>
    <col min="13324" max="13324" width="14.36328125" style="79" customWidth="1"/>
    <col min="13325" max="13325" width="16" style="79" customWidth="1"/>
    <col min="13326" max="13566" width="9" style="79"/>
    <col min="13567" max="13567" width="3.6328125" style="79" customWidth="1"/>
    <col min="13568" max="13568" width="13.36328125" style="79" customWidth="1"/>
    <col min="13569" max="13569" width="45.08984375" style="79" customWidth="1"/>
    <col min="13570" max="13570" width="3.90625" style="79" customWidth="1"/>
    <col min="13571" max="13571" width="7.08984375" style="79" customWidth="1"/>
    <col min="13572" max="13572" width="9.36328125" style="79" customWidth="1"/>
    <col min="13573" max="13573" width="10.54296875" style="79" customWidth="1"/>
    <col min="13574" max="13574" width="15.453125" style="79" customWidth="1"/>
    <col min="13575" max="13575" width="15.54296875" style="79" customWidth="1"/>
    <col min="13576" max="13576" width="14.54296875" style="79" customWidth="1"/>
    <col min="13577" max="13578" width="14" style="79" customWidth="1"/>
    <col min="13579" max="13579" width="14.54296875" style="79" customWidth="1"/>
    <col min="13580" max="13580" width="14.36328125" style="79" customWidth="1"/>
    <col min="13581" max="13581" width="16" style="79" customWidth="1"/>
    <col min="13582" max="13822" width="9" style="79"/>
    <col min="13823" max="13823" width="3.6328125" style="79" customWidth="1"/>
    <col min="13824" max="13824" width="13.36328125" style="79" customWidth="1"/>
    <col min="13825" max="13825" width="45.08984375" style="79" customWidth="1"/>
    <col min="13826" max="13826" width="3.90625" style="79" customWidth="1"/>
    <col min="13827" max="13827" width="7.08984375" style="79" customWidth="1"/>
    <col min="13828" max="13828" width="9.36328125" style="79" customWidth="1"/>
    <col min="13829" max="13829" width="10.54296875" style="79" customWidth="1"/>
    <col min="13830" max="13830" width="15.453125" style="79" customWidth="1"/>
    <col min="13831" max="13831" width="15.54296875" style="79" customWidth="1"/>
    <col min="13832" max="13832" width="14.54296875" style="79" customWidth="1"/>
    <col min="13833" max="13834" width="14" style="79" customWidth="1"/>
    <col min="13835" max="13835" width="14.54296875" style="79" customWidth="1"/>
    <col min="13836" max="13836" width="14.36328125" style="79" customWidth="1"/>
    <col min="13837" max="13837" width="16" style="79" customWidth="1"/>
    <col min="13838" max="14078" width="9" style="79"/>
    <col min="14079" max="14079" width="3.6328125" style="79" customWidth="1"/>
    <col min="14080" max="14080" width="13.36328125" style="79" customWidth="1"/>
    <col min="14081" max="14081" width="45.08984375" style="79" customWidth="1"/>
    <col min="14082" max="14082" width="3.90625" style="79" customWidth="1"/>
    <col min="14083" max="14083" width="7.08984375" style="79" customWidth="1"/>
    <col min="14084" max="14084" width="9.36328125" style="79" customWidth="1"/>
    <col min="14085" max="14085" width="10.54296875" style="79" customWidth="1"/>
    <col min="14086" max="14086" width="15.453125" style="79" customWidth="1"/>
    <col min="14087" max="14087" width="15.54296875" style="79" customWidth="1"/>
    <col min="14088" max="14088" width="14.54296875" style="79" customWidth="1"/>
    <col min="14089" max="14090" width="14" style="79" customWidth="1"/>
    <col min="14091" max="14091" width="14.54296875" style="79" customWidth="1"/>
    <col min="14092" max="14092" width="14.36328125" style="79" customWidth="1"/>
    <col min="14093" max="14093" width="16" style="79" customWidth="1"/>
    <col min="14094" max="14334" width="9" style="79"/>
    <col min="14335" max="14335" width="3.6328125" style="79" customWidth="1"/>
    <col min="14336" max="14336" width="13.36328125" style="79" customWidth="1"/>
    <col min="14337" max="14337" width="45.08984375" style="79" customWidth="1"/>
    <col min="14338" max="14338" width="3.90625" style="79" customWidth="1"/>
    <col min="14339" max="14339" width="7.08984375" style="79" customWidth="1"/>
    <col min="14340" max="14340" width="9.36328125" style="79" customWidth="1"/>
    <col min="14341" max="14341" width="10.54296875" style="79" customWidth="1"/>
    <col min="14342" max="14342" width="15.453125" style="79" customWidth="1"/>
    <col min="14343" max="14343" width="15.54296875" style="79" customWidth="1"/>
    <col min="14344" max="14344" width="14.54296875" style="79" customWidth="1"/>
    <col min="14345" max="14346" width="14" style="79" customWidth="1"/>
    <col min="14347" max="14347" width="14.54296875" style="79" customWidth="1"/>
    <col min="14348" max="14348" width="14.36328125" style="79" customWidth="1"/>
    <col min="14349" max="14349" width="16" style="79" customWidth="1"/>
    <col min="14350" max="14590" width="9" style="79"/>
    <col min="14591" max="14591" width="3.6328125" style="79" customWidth="1"/>
    <col min="14592" max="14592" width="13.36328125" style="79" customWidth="1"/>
    <col min="14593" max="14593" width="45.08984375" style="79" customWidth="1"/>
    <col min="14594" max="14594" width="3.90625" style="79" customWidth="1"/>
    <col min="14595" max="14595" width="7.08984375" style="79" customWidth="1"/>
    <col min="14596" max="14596" width="9.36328125" style="79" customWidth="1"/>
    <col min="14597" max="14597" width="10.54296875" style="79" customWidth="1"/>
    <col min="14598" max="14598" width="15.453125" style="79" customWidth="1"/>
    <col min="14599" max="14599" width="15.54296875" style="79" customWidth="1"/>
    <col min="14600" max="14600" width="14.54296875" style="79" customWidth="1"/>
    <col min="14601" max="14602" width="14" style="79" customWidth="1"/>
    <col min="14603" max="14603" width="14.54296875" style="79" customWidth="1"/>
    <col min="14604" max="14604" width="14.36328125" style="79" customWidth="1"/>
    <col min="14605" max="14605" width="16" style="79" customWidth="1"/>
    <col min="14606" max="14846" width="9" style="79"/>
    <col min="14847" max="14847" width="3.6328125" style="79" customWidth="1"/>
    <col min="14848" max="14848" width="13.36328125" style="79" customWidth="1"/>
    <col min="14849" max="14849" width="45.08984375" style="79" customWidth="1"/>
    <col min="14850" max="14850" width="3.90625" style="79" customWidth="1"/>
    <col min="14851" max="14851" width="7.08984375" style="79" customWidth="1"/>
    <col min="14852" max="14852" width="9.36328125" style="79" customWidth="1"/>
    <col min="14853" max="14853" width="10.54296875" style="79" customWidth="1"/>
    <col min="14854" max="14854" width="15.453125" style="79" customWidth="1"/>
    <col min="14855" max="14855" width="15.54296875" style="79" customWidth="1"/>
    <col min="14856" max="14856" width="14.54296875" style="79" customWidth="1"/>
    <col min="14857" max="14858" width="14" style="79" customWidth="1"/>
    <col min="14859" max="14859" width="14.54296875" style="79" customWidth="1"/>
    <col min="14860" max="14860" width="14.36328125" style="79" customWidth="1"/>
    <col min="14861" max="14861" width="16" style="79" customWidth="1"/>
    <col min="14862" max="15102" width="9" style="79"/>
    <col min="15103" max="15103" width="3.6328125" style="79" customWidth="1"/>
    <col min="15104" max="15104" width="13.36328125" style="79" customWidth="1"/>
    <col min="15105" max="15105" width="45.08984375" style="79" customWidth="1"/>
    <col min="15106" max="15106" width="3.90625" style="79" customWidth="1"/>
    <col min="15107" max="15107" width="7.08984375" style="79" customWidth="1"/>
    <col min="15108" max="15108" width="9.36328125" style="79" customWidth="1"/>
    <col min="15109" max="15109" width="10.54296875" style="79" customWidth="1"/>
    <col min="15110" max="15110" width="15.453125" style="79" customWidth="1"/>
    <col min="15111" max="15111" width="15.54296875" style="79" customWidth="1"/>
    <col min="15112" max="15112" width="14.54296875" style="79" customWidth="1"/>
    <col min="15113" max="15114" width="14" style="79" customWidth="1"/>
    <col min="15115" max="15115" width="14.54296875" style="79" customWidth="1"/>
    <col min="15116" max="15116" width="14.36328125" style="79" customWidth="1"/>
    <col min="15117" max="15117" width="16" style="79" customWidth="1"/>
    <col min="15118" max="15358" width="9" style="79"/>
    <col min="15359" max="15359" width="3.6328125" style="79" customWidth="1"/>
    <col min="15360" max="15360" width="13.36328125" style="79" customWidth="1"/>
    <col min="15361" max="15361" width="45.08984375" style="79" customWidth="1"/>
    <col min="15362" max="15362" width="3.90625" style="79" customWidth="1"/>
    <col min="15363" max="15363" width="7.08984375" style="79" customWidth="1"/>
    <col min="15364" max="15364" width="9.36328125" style="79" customWidth="1"/>
    <col min="15365" max="15365" width="10.54296875" style="79" customWidth="1"/>
    <col min="15366" max="15366" width="15.453125" style="79" customWidth="1"/>
    <col min="15367" max="15367" width="15.54296875" style="79" customWidth="1"/>
    <col min="15368" max="15368" width="14.54296875" style="79" customWidth="1"/>
    <col min="15369" max="15370" width="14" style="79" customWidth="1"/>
    <col min="15371" max="15371" width="14.54296875" style="79" customWidth="1"/>
    <col min="15372" max="15372" width="14.36328125" style="79" customWidth="1"/>
    <col min="15373" max="15373" width="16" style="79" customWidth="1"/>
    <col min="15374" max="15614" width="9" style="79"/>
    <col min="15615" max="15615" width="3.6328125" style="79" customWidth="1"/>
    <col min="15616" max="15616" width="13.36328125" style="79" customWidth="1"/>
    <col min="15617" max="15617" width="45.08984375" style="79" customWidth="1"/>
    <col min="15618" max="15618" width="3.90625" style="79" customWidth="1"/>
    <col min="15619" max="15619" width="7.08984375" style="79" customWidth="1"/>
    <col min="15620" max="15620" width="9.36328125" style="79" customWidth="1"/>
    <col min="15621" max="15621" width="10.54296875" style="79" customWidth="1"/>
    <col min="15622" max="15622" width="15.453125" style="79" customWidth="1"/>
    <col min="15623" max="15623" width="15.54296875" style="79" customWidth="1"/>
    <col min="15624" max="15624" width="14.54296875" style="79" customWidth="1"/>
    <col min="15625" max="15626" width="14" style="79" customWidth="1"/>
    <col min="15627" max="15627" width="14.54296875" style="79" customWidth="1"/>
    <col min="15628" max="15628" width="14.36328125" style="79" customWidth="1"/>
    <col min="15629" max="15629" width="16" style="79" customWidth="1"/>
    <col min="15630" max="15870" width="9" style="79"/>
    <col min="15871" max="15871" width="3.6328125" style="79" customWidth="1"/>
    <col min="15872" max="15872" width="13.36328125" style="79" customWidth="1"/>
    <col min="15873" max="15873" width="45.08984375" style="79" customWidth="1"/>
    <col min="15874" max="15874" width="3.90625" style="79" customWidth="1"/>
    <col min="15875" max="15875" width="7.08984375" style="79" customWidth="1"/>
    <col min="15876" max="15876" width="9.36328125" style="79" customWidth="1"/>
    <col min="15877" max="15877" width="10.54296875" style="79" customWidth="1"/>
    <col min="15878" max="15878" width="15.453125" style="79" customWidth="1"/>
    <col min="15879" max="15879" width="15.54296875" style="79" customWidth="1"/>
    <col min="15880" max="15880" width="14.54296875" style="79" customWidth="1"/>
    <col min="15881" max="15882" width="14" style="79" customWidth="1"/>
    <col min="15883" max="15883" width="14.54296875" style="79" customWidth="1"/>
    <col min="15884" max="15884" width="14.36328125" style="79" customWidth="1"/>
    <col min="15885" max="15885" width="16" style="79" customWidth="1"/>
    <col min="15886" max="16126" width="9" style="79"/>
    <col min="16127" max="16127" width="3.6328125" style="79" customWidth="1"/>
    <col min="16128" max="16128" width="13.36328125" style="79" customWidth="1"/>
    <col min="16129" max="16129" width="45.08984375" style="79" customWidth="1"/>
    <col min="16130" max="16130" width="3.90625" style="79" customWidth="1"/>
    <col min="16131" max="16131" width="7.08984375" style="79" customWidth="1"/>
    <col min="16132" max="16132" width="9.36328125" style="79" customWidth="1"/>
    <col min="16133" max="16133" width="10.54296875" style="79" customWidth="1"/>
    <col min="16134" max="16134" width="15.453125" style="79" customWidth="1"/>
    <col min="16135" max="16135" width="15.54296875" style="79" customWidth="1"/>
    <col min="16136" max="16136" width="14.54296875" style="79" customWidth="1"/>
    <col min="16137" max="16138" width="14" style="79" customWidth="1"/>
    <col min="16139" max="16139" width="14.54296875" style="79" customWidth="1"/>
    <col min="16140" max="16140" width="14.36328125" style="79" customWidth="1"/>
    <col min="16141" max="16141" width="16" style="79" customWidth="1"/>
    <col min="16142" max="16384" width="9" style="79"/>
  </cols>
  <sheetData>
    <row r="1" spans="1:29" ht="18" x14ac:dyDescent="0.35">
      <c r="A1" s="253" t="s">
        <v>0</v>
      </c>
      <c r="B1" s="253"/>
      <c r="C1" s="254"/>
      <c r="D1" s="253"/>
      <c r="E1" s="253"/>
      <c r="F1" s="253"/>
      <c r="G1" s="253"/>
      <c r="H1" s="253"/>
      <c r="I1" s="253"/>
      <c r="J1" s="253"/>
      <c r="K1" s="253"/>
      <c r="L1" s="253"/>
      <c r="M1" s="253"/>
      <c r="N1" s="253"/>
      <c r="O1" s="253"/>
      <c r="P1" s="253"/>
      <c r="R1" s="117"/>
      <c r="S1" s="117"/>
    </row>
    <row r="2" spans="1:29" ht="13.5" customHeight="1" x14ac:dyDescent="0.25">
      <c r="A2" s="118" t="s">
        <v>1</v>
      </c>
      <c r="B2" s="119"/>
      <c r="C2" s="7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R2" s="119"/>
      <c r="S2" s="119"/>
    </row>
    <row r="3" spans="1:29" ht="13.5" customHeight="1" x14ac:dyDescent="0.25">
      <c r="A3" s="118" t="s">
        <v>2942</v>
      </c>
      <c r="B3" s="119"/>
      <c r="C3" s="79"/>
      <c r="D3" s="119"/>
      <c r="E3" s="119"/>
      <c r="F3" s="119"/>
      <c r="G3" s="119"/>
      <c r="H3" s="119"/>
      <c r="I3" s="119"/>
      <c r="J3" s="255"/>
      <c r="K3" s="256"/>
      <c r="L3" s="120"/>
      <c r="M3" s="119"/>
      <c r="N3" s="119"/>
      <c r="O3" s="119"/>
      <c r="P3" s="119"/>
      <c r="R3" s="119"/>
      <c r="S3" s="119"/>
    </row>
    <row r="4" spans="1:29" ht="13.5" customHeight="1" x14ac:dyDescent="0.25">
      <c r="A4" s="118" t="s">
        <v>3</v>
      </c>
      <c r="B4" s="119"/>
      <c r="C4" s="79"/>
      <c r="D4" s="119"/>
      <c r="E4" s="119"/>
      <c r="F4" s="119"/>
      <c r="G4" s="119"/>
      <c r="H4" s="119"/>
      <c r="I4" s="119"/>
      <c r="J4" s="255"/>
      <c r="K4" s="256"/>
      <c r="L4" s="120"/>
      <c r="M4" s="119"/>
      <c r="N4" s="119"/>
      <c r="O4" s="119"/>
      <c r="P4" s="119"/>
      <c r="R4" s="119"/>
      <c r="S4" s="119"/>
    </row>
    <row r="5" spans="1:29" x14ac:dyDescent="0.35">
      <c r="A5" s="121"/>
      <c r="B5" s="122"/>
      <c r="C5" s="79"/>
      <c r="D5" s="123"/>
      <c r="E5" s="124"/>
      <c r="F5" s="124"/>
      <c r="G5" s="125"/>
      <c r="H5" s="125"/>
      <c r="I5" s="125"/>
      <c r="J5" s="257"/>
      <c r="K5" s="258"/>
      <c r="L5" s="125"/>
      <c r="M5" s="125"/>
      <c r="N5" s="125"/>
      <c r="O5" s="125"/>
      <c r="P5" s="125"/>
      <c r="R5" s="125"/>
      <c r="S5" s="125"/>
    </row>
    <row r="6" spans="1:29" ht="12.75" customHeight="1" x14ac:dyDescent="0.25">
      <c r="A6" s="126" t="s">
        <v>4</v>
      </c>
      <c r="B6" s="119"/>
      <c r="C6" s="79"/>
      <c r="D6" s="127"/>
      <c r="E6" s="128"/>
      <c r="F6" s="128"/>
      <c r="G6" s="129"/>
      <c r="H6" s="129"/>
      <c r="I6" s="129"/>
      <c r="J6" s="259"/>
      <c r="K6" s="260"/>
      <c r="L6" s="129"/>
      <c r="M6" s="129"/>
      <c r="N6" s="129"/>
      <c r="O6" s="129"/>
      <c r="P6" s="129"/>
      <c r="R6" s="129"/>
      <c r="S6" s="129"/>
    </row>
    <row r="7" spans="1:29" ht="12.75" customHeight="1" x14ac:dyDescent="0.25">
      <c r="A7" s="126" t="s">
        <v>5</v>
      </c>
      <c r="B7" s="119"/>
      <c r="C7" s="79"/>
      <c r="D7" s="127"/>
      <c r="E7" s="128"/>
      <c r="F7" s="128"/>
      <c r="G7" s="129"/>
      <c r="H7" s="129"/>
      <c r="I7" s="129"/>
      <c r="J7" s="259"/>
      <c r="K7" s="260"/>
      <c r="L7" s="129"/>
      <c r="M7" s="129"/>
      <c r="N7" s="126" t="s">
        <v>6</v>
      </c>
      <c r="O7" s="129"/>
      <c r="P7" s="129"/>
      <c r="R7" s="129"/>
      <c r="S7" s="129"/>
    </row>
    <row r="8" spans="1:29" s="132" customFormat="1" ht="12.75" customHeight="1" x14ac:dyDescent="0.3">
      <c r="A8" s="130" t="s">
        <v>7</v>
      </c>
      <c r="B8" s="131"/>
      <c r="D8" s="133"/>
      <c r="E8" s="134"/>
      <c r="F8" s="135"/>
      <c r="G8" s="136"/>
      <c r="H8" s="261" t="s">
        <v>3238</v>
      </c>
      <c r="I8" s="262"/>
      <c r="J8" s="262"/>
      <c r="K8" s="262"/>
      <c r="L8" s="262"/>
      <c r="M8" s="262"/>
      <c r="N8" s="262"/>
      <c r="O8" s="262"/>
      <c r="P8" s="262"/>
      <c r="Q8" s="262"/>
      <c r="R8" s="263"/>
      <c r="S8" s="136"/>
      <c r="T8" s="137"/>
      <c r="U8" s="137"/>
      <c r="V8" s="137"/>
      <c r="W8" s="137"/>
      <c r="X8" s="137"/>
      <c r="Y8" s="250" t="s">
        <v>3239</v>
      </c>
      <c r="Z8" s="251"/>
      <c r="AA8" s="251"/>
      <c r="AB8" s="252"/>
      <c r="AC8" s="138"/>
    </row>
    <row r="9" spans="1:29" s="132" customFormat="1" ht="13" x14ac:dyDescent="0.3">
      <c r="F9" s="139" t="s">
        <v>3240</v>
      </c>
      <c r="G9" s="139" t="s">
        <v>3241</v>
      </c>
      <c r="H9" s="139" t="s">
        <v>3242</v>
      </c>
      <c r="I9" s="139"/>
      <c r="J9" s="139"/>
      <c r="K9" s="139"/>
      <c r="L9" s="139"/>
      <c r="M9" s="139"/>
      <c r="N9" s="139"/>
      <c r="O9" s="139"/>
      <c r="P9" s="139"/>
      <c r="Q9" s="139"/>
      <c r="R9" s="139" t="s">
        <v>3243</v>
      </c>
      <c r="S9" s="139"/>
      <c r="T9" s="139" t="s">
        <v>3244</v>
      </c>
      <c r="U9" s="139" t="s">
        <v>3245</v>
      </c>
      <c r="V9" s="139" t="s">
        <v>3246</v>
      </c>
      <c r="W9" s="139" t="s">
        <v>3247</v>
      </c>
      <c r="X9" s="139" t="s">
        <v>3248</v>
      </c>
      <c r="Y9" s="139" t="s">
        <v>3249</v>
      </c>
      <c r="Z9" s="139" t="s">
        <v>3250</v>
      </c>
      <c r="AA9" s="139" t="s">
        <v>3251</v>
      </c>
      <c r="AB9" s="139" t="s">
        <v>98</v>
      </c>
      <c r="AC9" s="139" t="s">
        <v>3252</v>
      </c>
    </row>
    <row r="10" spans="1:29" s="132" customFormat="1" ht="117.5" thickBot="1" x14ac:dyDescent="0.4">
      <c r="A10" s="140" t="s">
        <v>3253</v>
      </c>
      <c r="B10" s="140" t="s">
        <v>3254</v>
      </c>
      <c r="C10" s="140" t="s">
        <v>3255</v>
      </c>
      <c r="D10" s="140" t="s">
        <v>8</v>
      </c>
      <c r="E10" s="140" t="s">
        <v>9</v>
      </c>
      <c r="F10" s="141" t="s">
        <v>3256</v>
      </c>
      <c r="G10" s="142" t="s">
        <v>3257</v>
      </c>
      <c r="H10" s="92" t="s">
        <v>3258</v>
      </c>
      <c r="I10" s="140" t="s">
        <v>10</v>
      </c>
      <c r="J10" s="140" t="s">
        <v>11</v>
      </c>
      <c r="K10" s="140" t="s">
        <v>12</v>
      </c>
      <c r="L10" s="140" t="s">
        <v>13</v>
      </c>
      <c r="M10" s="140" t="s">
        <v>14</v>
      </c>
      <c r="N10" s="140" t="s">
        <v>15</v>
      </c>
      <c r="O10" s="140" t="s">
        <v>16</v>
      </c>
      <c r="P10" s="140" t="s">
        <v>17</v>
      </c>
      <c r="R10" s="143" t="s">
        <v>3259</v>
      </c>
      <c r="S10" s="140" t="s">
        <v>11</v>
      </c>
      <c r="T10" s="92" t="s">
        <v>3260</v>
      </c>
      <c r="U10" s="92" t="s">
        <v>3261</v>
      </c>
      <c r="V10" s="92" t="s">
        <v>3262</v>
      </c>
      <c r="W10" s="92" t="s">
        <v>3263</v>
      </c>
      <c r="X10" s="92" t="s">
        <v>3264</v>
      </c>
      <c r="Y10" s="92">
        <v>2018</v>
      </c>
      <c r="Z10" s="92">
        <v>2019</v>
      </c>
      <c r="AA10" s="92">
        <v>2020</v>
      </c>
      <c r="AB10" s="92" t="s">
        <v>3265</v>
      </c>
      <c r="AC10" s="144" t="s">
        <v>3266</v>
      </c>
    </row>
    <row r="11" spans="1:29" ht="15" hidden="1" customHeight="1" x14ac:dyDescent="0.35">
      <c r="A11" s="196" t="s">
        <v>18</v>
      </c>
      <c r="B11" s="196" t="s">
        <v>19</v>
      </c>
      <c r="C11" s="197" t="s">
        <v>20</v>
      </c>
      <c r="D11" s="196" t="s">
        <v>21</v>
      </c>
      <c r="E11" s="196" t="s">
        <v>22</v>
      </c>
      <c r="F11" s="196" t="s">
        <v>23</v>
      </c>
      <c r="G11" s="196" t="s">
        <v>24</v>
      </c>
      <c r="H11" s="196" t="s">
        <v>24</v>
      </c>
      <c r="I11" s="196" t="s">
        <v>25</v>
      </c>
      <c r="J11" s="196" t="s">
        <v>26</v>
      </c>
      <c r="K11" s="196" t="s">
        <v>27</v>
      </c>
      <c r="L11" s="196" t="s">
        <v>28</v>
      </c>
      <c r="M11" s="196" t="s">
        <v>29</v>
      </c>
      <c r="N11" s="196" t="s">
        <v>30</v>
      </c>
      <c r="O11" s="196" t="s">
        <v>31</v>
      </c>
      <c r="P11" s="196" t="s">
        <v>32</v>
      </c>
      <c r="R11" s="196" t="s">
        <v>24</v>
      </c>
      <c r="S11" s="196" t="s">
        <v>26</v>
      </c>
    </row>
    <row r="12" spans="1:29" ht="6" customHeight="1" thickBot="1" x14ac:dyDescent="0.4">
      <c r="A12" s="79"/>
      <c r="C12" s="79"/>
      <c r="D12" s="79"/>
      <c r="E12" s="79"/>
      <c r="F12" s="79"/>
      <c r="G12" s="79"/>
      <c r="H12" s="79"/>
      <c r="I12" s="79"/>
      <c r="J12" s="79"/>
      <c r="K12" s="79"/>
      <c r="L12" s="79"/>
      <c r="M12" s="79"/>
      <c r="N12" s="79"/>
      <c r="O12" s="79"/>
      <c r="P12" s="79"/>
      <c r="R12" s="79"/>
      <c r="S12" s="79"/>
    </row>
    <row r="13" spans="1:29" ht="15" customHeight="1" thickBot="1" x14ac:dyDescent="0.4">
      <c r="A13" s="79"/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79"/>
      <c r="N13" s="79"/>
      <c r="O13" s="79"/>
      <c r="P13" s="79"/>
      <c r="R13" s="79"/>
      <c r="S13" s="79"/>
      <c r="X13" s="145">
        <f>SUBTOTAL(9,X14:X132)</f>
        <v>20781.581197473206</v>
      </c>
    </row>
    <row r="14" spans="1:29" ht="40" x14ac:dyDescent="0.2">
      <c r="A14" s="103"/>
      <c r="B14" s="104" t="s">
        <v>2554</v>
      </c>
      <c r="C14" s="105" t="s">
        <v>2943</v>
      </c>
      <c r="D14" s="105" t="s">
        <v>44</v>
      </c>
      <c r="E14" s="106">
        <v>0</v>
      </c>
      <c r="F14" s="106">
        <v>3</v>
      </c>
      <c r="G14" s="107">
        <v>17574.93</v>
      </c>
      <c r="H14" s="107"/>
      <c r="I14" s="107"/>
      <c r="J14" s="107"/>
      <c r="K14" s="107"/>
      <c r="L14" s="107"/>
      <c r="M14" s="107"/>
      <c r="N14" s="107"/>
      <c r="O14" s="107"/>
      <c r="P14" s="107"/>
      <c r="R14" s="107"/>
      <c r="S14" s="107">
        <v>52724.79</v>
      </c>
      <c r="T14" s="80">
        <v>1.25</v>
      </c>
      <c r="U14" s="80">
        <f t="shared" ref="U14" si="0">T14-AB14</f>
        <v>1.2243479884611668</v>
      </c>
      <c r="V14" s="81">
        <f t="shared" ref="V14" si="1">G14*U14</f>
        <v>21517.830192845813</v>
      </c>
      <c r="W14" s="81">
        <f t="shared" ref="W14" si="2">V14-G14</f>
        <v>3942.9001928458129</v>
      </c>
      <c r="X14" s="81">
        <f t="shared" ref="X14" si="3">F14*W14</f>
        <v>11828.700578537439</v>
      </c>
      <c r="Y14" s="80">
        <f t="shared" ref="Y14:Y15" si="4">104.584835545197%-100%</f>
        <v>4.5848355451969969E-2</v>
      </c>
      <c r="Z14" s="80">
        <f t="shared" ref="Z14:Z15" si="5">101.199262415129%-100%</f>
        <v>1.1992624151289988E-2</v>
      </c>
      <c r="AA14" s="80">
        <f t="shared" ref="AA14:AA15" si="6">101.911505501324%-100%</f>
        <v>1.9115055013239957E-2</v>
      </c>
      <c r="AB14" s="80">
        <f t="shared" ref="AB14" si="7">AVERAGE(Y14:AA14)</f>
        <v>2.5652011538833303E-2</v>
      </c>
      <c r="AC14" s="88" t="s">
        <v>3607</v>
      </c>
    </row>
    <row r="15" spans="1:29" ht="50" x14ac:dyDescent="0.2">
      <c r="A15" s="103"/>
      <c r="B15" s="104" t="s">
        <v>2556</v>
      </c>
      <c r="C15" s="105" t="s">
        <v>2944</v>
      </c>
      <c r="D15" s="105" t="s">
        <v>44</v>
      </c>
      <c r="E15" s="106">
        <v>0</v>
      </c>
      <c r="F15" s="106">
        <v>3</v>
      </c>
      <c r="G15" s="107">
        <v>7436.11</v>
      </c>
      <c r="H15" s="107"/>
      <c r="I15" s="107"/>
      <c r="J15" s="107"/>
      <c r="K15" s="107"/>
      <c r="L15" s="107"/>
      <c r="M15" s="107"/>
      <c r="N15" s="107"/>
      <c r="O15" s="107"/>
      <c r="P15" s="107"/>
      <c r="R15" s="107"/>
      <c r="S15" s="107">
        <v>22308.33</v>
      </c>
      <c r="T15" s="80">
        <v>1.25</v>
      </c>
      <c r="U15" s="80">
        <f t="shared" ref="U15" si="8">T15-AB15</f>
        <v>1.2243479884611668</v>
      </c>
      <c r="V15" s="81">
        <f t="shared" ref="V15" si="9">G15*U15</f>
        <v>9104.3863204759673</v>
      </c>
      <c r="W15" s="81">
        <f t="shared" ref="W15" si="10">V15-G15</f>
        <v>1668.2763204759676</v>
      </c>
      <c r="X15" s="81">
        <f t="shared" ref="X15" si="11">F15*W15</f>
        <v>5004.8289614279029</v>
      </c>
      <c r="Y15" s="80">
        <f t="shared" si="4"/>
        <v>4.5848355451969969E-2</v>
      </c>
      <c r="Z15" s="80">
        <f t="shared" si="5"/>
        <v>1.1992624151289988E-2</v>
      </c>
      <c r="AA15" s="80">
        <f t="shared" si="6"/>
        <v>1.9115055013239957E-2</v>
      </c>
      <c r="AB15" s="80">
        <f t="shared" ref="AB15" si="12">AVERAGE(Y15:AA15)</f>
        <v>2.5652011538833303E-2</v>
      </c>
      <c r="AC15" s="88" t="s">
        <v>3607</v>
      </c>
    </row>
    <row r="16" spans="1:29" ht="50" x14ac:dyDescent="0.2">
      <c r="A16" s="103"/>
      <c r="B16" s="104" t="s">
        <v>2558</v>
      </c>
      <c r="C16" s="105" t="s">
        <v>2945</v>
      </c>
      <c r="D16" s="105" t="s">
        <v>44</v>
      </c>
      <c r="E16" s="106">
        <v>0</v>
      </c>
      <c r="F16" s="106">
        <v>3</v>
      </c>
      <c r="G16" s="107">
        <v>701.13</v>
      </c>
      <c r="H16" s="107"/>
      <c r="I16" s="107"/>
      <c r="J16" s="107"/>
      <c r="K16" s="107"/>
      <c r="L16" s="107"/>
      <c r="M16" s="107"/>
      <c r="N16" s="107"/>
      <c r="O16" s="107"/>
      <c r="P16" s="107"/>
      <c r="R16" s="107"/>
      <c r="S16" s="107">
        <v>2103.39</v>
      </c>
      <c r="T16" s="80"/>
      <c r="U16" s="80"/>
      <c r="V16" s="81"/>
      <c r="W16" s="81"/>
      <c r="X16" s="81"/>
      <c r="Y16" s="80"/>
      <c r="Z16" s="80"/>
      <c r="AA16" s="80"/>
      <c r="AB16" s="80"/>
      <c r="AC16" s="88"/>
    </row>
    <row r="17" spans="1:30" ht="30" x14ac:dyDescent="0.2">
      <c r="A17" s="103"/>
      <c r="B17" s="104" t="s">
        <v>2560</v>
      </c>
      <c r="C17" s="201" t="s">
        <v>2946</v>
      </c>
      <c r="D17" s="105" t="s">
        <v>98</v>
      </c>
      <c r="E17" s="106">
        <v>0</v>
      </c>
      <c r="F17" s="106">
        <v>45</v>
      </c>
      <c r="G17" s="107">
        <v>141.16999999999999</v>
      </c>
      <c r="H17" s="107">
        <v>86.9</v>
      </c>
      <c r="I17" s="107"/>
      <c r="J17" s="107"/>
      <c r="K17" s="107"/>
      <c r="L17" s="107"/>
      <c r="M17" s="107"/>
      <c r="N17" s="107"/>
      <c r="O17" s="107"/>
      <c r="P17" s="107"/>
      <c r="R17" s="107">
        <v>116</v>
      </c>
      <c r="S17" s="107">
        <v>6352.65</v>
      </c>
      <c r="T17" s="80"/>
      <c r="U17" s="80"/>
      <c r="V17" s="81"/>
      <c r="W17" s="81"/>
      <c r="X17" s="81"/>
      <c r="Y17" s="80"/>
      <c r="Z17" s="80"/>
      <c r="AA17" s="80"/>
      <c r="AB17" s="80"/>
      <c r="AC17" s="202"/>
    </row>
    <row r="18" spans="1:30" s="84" customFormat="1" x14ac:dyDescent="0.35">
      <c r="A18" s="167"/>
      <c r="B18" s="168"/>
      <c r="C18" s="169"/>
      <c r="D18" s="169"/>
      <c r="E18" s="170"/>
      <c r="F18" s="170"/>
      <c r="G18" s="171"/>
      <c r="H18" s="171" t="s">
        <v>3560</v>
      </c>
      <c r="I18" s="171"/>
      <c r="J18" s="171"/>
      <c r="K18" s="171"/>
      <c r="L18" s="171"/>
      <c r="M18" s="171"/>
      <c r="N18" s="171"/>
      <c r="O18" s="171"/>
      <c r="P18" s="171"/>
      <c r="R18" s="171" t="s">
        <v>3559</v>
      </c>
      <c r="S18" s="171"/>
      <c r="T18" s="80"/>
      <c r="U18" s="80"/>
      <c r="V18" s="81"/>
      <c r="W18" s="81"/>
      <c r="X18" s="81"/>
      <c r="Y18" s="80"/>
      <c r="Z18" s="80"/>
      <c r="AA18" s="80"/>
      <c r="AB18" s="80"/>
      <c r="AC18" s="88"/>
    </row>
    <row r="19" spans="1:30" s="84" customFormat="1" ht="20" x14ac:dyDescent="0.35">
      <c r="A19" s="167"/>
      <c r="B19" s="168">
        <v>34113024</v>
      </c>
      <c r="C19" s="169" t="s">
        <v>3558</v>
      </c>
      <c r="D19" s="169" t="s">
        <v>98</v>
      </c>
      <c r="E19" s="170">
        <v>1.295E-2</v>
      </c>
      <c r="F19" s="170">
        <f>F17</f>
        <v>45</v>
      </c>
      <c r="G19" s="171">
        <v>181</v>
      </c>
      <c r="H19" s="171">
        <v>181</v>
      </c>
      <c r="I19" s="171">
        <v>101.893380365</v>
      </c>
      <c r="J19" s="171">
        <v>101.893380365</v>
      </c>
      <c r="K19" s="171"/>
      <c r="L19" s="171"/>
      <c r="M19" s="171"/>
      <c r="N19" s="171"/>
      <c r="O19" s="171"/>
      <c r="P19" s="171"/>
      <c r="R19" s="171">
        <v>193</v>
      </c>
      <c r="S19" s="171">
        <v>117.72364296000001</v>
      </c>
      <c r="T19" s="80">
        <f t="shared" ref="T19:T27" si="13">R19/H19</f>
        <v>1.0662983425414365</v>
      </c>
      <c r="U19" s="80">
        <f t="shared" ref="U19:U27" si="14">T19-AB19</f>
        <v>1.0406463310026033</v>
      </c>
      <c r="V19" s="81">
        <f t="shared" ref="V19:V26" si="15">G19*U19</f>
        <v>188.35698591147118</v>
      </c>
      <c r="W19" s="81">
        <f t="shared" ref="W19:W26" si="16">V19-G19</f>
        <v>7.3569859114711846</v>
      </c>
      <c r="X19" s="81">
        <f t="shared" ref="X19:X26" si="17">F19*W19</f>
        <v>331.06436601620328</v>
      </c>
      <c r="Y19" s="80">
        <f t="shared" ref="Y19:Y27" si="18">104.584835545197%-100%</f>
        <v>4.5848355451969969E-2</v>
      </c>
      <c r="Z19" s="80">
        <f t="shared" ref="Z19:Z27" si="19">101.199262415129%-100%</f>
        <v>1.1992624151289988E-2</v>
      </c>
      <c r="AA19" s="80">
        <f t="shared" ref="AA19:AA27" si="20">101.911505501324%-100%</f>
        <v>1.9115055013239957E-2</v>
      </c>
      <c r="AB19" s="80">
        <f t="shared" ref="AB19:AB27" si="21">AVERAGE(Y19:AA19)</f>
        <v>2.5652011538833303E-2</v>
      </c>
      <c r="AC19" s="88" t="s">
        <v>3557</v>
      </c>
    </row>
    <row r="20" spans="1:30" ht="30" x14ac:dyDescent="0.2">
      <c r="A20" s="103"/>
      <c r="B20" s="104" t="s">
        <v>2562</v>
      </c>
      <c r="C20" s="105" t="s">
        <v>2623</v>
      </c>
      <c r="D20" s="105" t="s">
        <v>98</v>
      </c>
      <c r="E20" s="106">
        <v>0</v>
      </c>
      <c r="F20" s="106">
        <v>15</v>
      </c>
      <c r="G20" s="107">
        <v>28.48</v>
      </c>
      <c r="H20" s="107">
        <v>13.9</v>
      </c>
      <c r="I20" s="107"/>
      <c r="J20" s="107"/>
      <c r="K20" s="107"/>
      <c r="L20" s="107"/>
      <c r="M20" s="107"/>
      <c r="N20" s="107"/>
      <c r="O20" s="107"/>
      <c r="P20" s="107"/>
      <c r="R20" s="107">
        <v>18.2</v>
      </c>
      <c r="S20" s="107">
        <v>427.2</v>
      </c>
      <c r="T20" s="80"/>
      <c r="U20" s="80"/>
      <c r="V20" s="81"/>
      <c r="W20" s="81"/>
      <c r="X20" s="81"/>
      <c r="Y20" s="80"/>
      <c r="Z20" s="80"/>
      <c r="AA20" s="80"/>
      <c r="AB20" s="80"/>
      <c r="AC20" s="202"/>
    </row>
    <row r="21" spans="1:30" s="84" customFormat="1" ht="20" x14ac:dyDescent="0.35">
      <c r="A21" s="167"/>
      <c r="B21" s="168">
        <v>34111030</v>
      </c>
      <c r="C21" s="169" t="s">
        <v>3369</v>
      </c>
      <c r="D21" s="169" t="s">
        <v>98</v>
      </c>
      <c r="E21" s="170">
        <v>1.295E-2</v>
      </c>
      <c r="F21" s="170">
        <f>F20</f>
        <v>15</v>
      </c>
      <c r="G21" s="171">
        <v>13.9</v>
      </c>
      <c r="H21" s="171">
        <v>13.9</v>
      </c>
      <c r="I21" s="171">
        <v>101.893380365</v>
      </c>
      <c r="J21" s="171">
        <v>101.893380365</v>
      </c>
      <c r="K21" s="171"/>
      <c r="L21" s="171"/>
      <c r="M21" s="171"/>
      <c r="N21" s="171"/>
      <c r="O21" s="171"/>
      <c r="P21" s="171"/>
      <c r="R21" s="171">
        <v>18.2</v>
      </c>
      <c r="S21" s="171">
        <v>117.72364296000001</v>
      </c>
      <c r="T21" s="80">
        <f t="shared" si="13"/>
        <v>1.3093525179856114</v>
      </c>
      <c r="U21" s="80">
        <f t="shared" si="14"/>
        <v>1.2837005064467781</v>
      </c>
      <c r="V21" s="81">
        <f t="shared" si="15"/>
        <v>17.843437039610215</v>
      </c>
      <c r="W21" s="81">
        <f t="shared" si="16"/>
        <v>3.943437039610215</v>
      </c>
      <c r="X21" s="81">
        <f t="shared" si="17"/>
        <v>59.151555594153223</v>
      </c>
      <c r="Y21" s="80">
        <f t="shared" si="18"/>
        <v>4.5848355451969969E-2</v>
      </c>
      <c r="Z21" s="80">
        <f t="shared" si="19"/>
        <v>1.1992624151289988E-2</v>
      </c>
      <c r="AA21" s="80">
        <f t="shared" si="20"/>
        <v>1.9115055013239957E-2</v>
      </c>
      <c r="AB21" s="80">
        <f t="shared" si="21"/>
        <v>2.5652011538833303E-2</v>
      </c>
      <c r="AC21" s="88" t="s">
        <v>3450</v>
      </c>
    </row>
    <row r="22" spans="1:30" ht="20" x14ac:dyDescent="0.2">
      <c r="A22" s="103"/>
      <c r="B22" s="104" t="s">
        <v>2564</v>
      </c>
      <c r="C22" s="105" t="s">
        <v>2637</v>
      </c>
      <c r="D22" s="105" t="s">
        <v>44</v>
      </c>
      <c r="E22" s="106">
        <v>0</v>
      </c>
      <c r="F22" s="106">
        <v>1</v>
      </c>
      <c r="G22" s="107">
        <v>2077.42</v>
      </c>
      <c r="H22" s="107"/>
      <c r="I22" s="107"/>
      <c r="J22" s="107"/>
      <c r="K22" s="107"/>
      <c r="L22" s="107"/>
      <c r="M22" s="107"/>
      <c r="N22" s="107"/>
      <c r="O22" s="107"/>
      <c r="P22" s="107"/>
      <c r="R22" s="107"/>
      <c r="S22" s="107">
        <v>2077.42</v>
      </c>
      <c r="T22" s="80"/>
      <c r="U22" s="80"/>
      <c r="V22" s="81"/>
      <c r="W22" s="81"/>
      <c r="X22" s="81"/>
      <c r="Y22" s="80"/>
      <c r="Z22" s="80"/>
      <c r="AA22" s="80"/>
      <c r="AB22" s="80"/>
    </row>
    <row r="23" spans="1:30" ht="50" x14ac:dyDescent="0.2">
      <c r="A23" s="103"/>
      <c r="B23" s="104" t="s">
        <v>2566</v>
      </c>
      <c r="C23" s="105" t="s">
        <v>2639</v>
      </c>
      <c r="D23" s="105" t="s">
        <v>44</v>
      </c>
      <c r="E23" s="106">
        <v>0</v>
      </c>
      <c r="F23" s="106">
        <v>5</v>
      </c>
      <c r="G23" s="107">
        <v>11.95</v>
      </c>
      <c r="H23" s="107">
        <v>4.8499999999999996</v>
      </c>
      <c r="I23" s="107"/>
      <c r="J23" s="107"/>
      <c r="K23" s="107"/>
      <c r="L23" s="107"/>
      <c r="M23" s="107"/>
      <c r="N23" s="107"/>
      <c r="O23" s="107"/>
      <c r="P23" s="107"/>
      <c r="R23" s="107">
        <v>6.21</v>
      </c>
      <c r="S23" s="107">
        <v>59.75</v>
      </c>
      <c r="T23" s="80"/>
      <c r="U23" s="80"/>
      <c r="V23" s="81"/>
      <c r="W23" s="81"/>
      <c r="X23" s="81"/>
      <c r="Y23" s="80"/>
      <c r="Z23" s="80"/>
      <c r="AA23" s="80"/>
      <c r="AB23" s="80"/>
      <c r="AC23" s="202"/>
    </row>
    <row r="24" spans="1:30" ht="40" x14ac:dyDescent="0.2">
      <c r="A24" s="103"/>
      <c r="B24" s="104" t="s">
        <v>2568</v>
      </c>
      <c r="C24" s="201" t="s">
        <v>2947</v>
      </c>
      <c r="D24" s="105" t="s">
        <v>98</v>
      </c>
      <c r="E24" s="106">
        <v>0</v>
      </c>
      <c r="F24" s="106">
        <v>5</v>
      </c>
      <c r="G24" s="107">
        <v>87.96</v>
      </c>
      <c r="H24" s="107"/>
      <c r="I24" s="107"/>
      <c r="J24" s="107"/>
      <c r="K24" s="107"/>
      <c r="L24" s="107"/>
      <c r="M24" s="107"/>
      <c r="N24" s="107"/>
      <c r="O24" s="107"/>
      <c r="P24" s="107"/>
      <c r="R24" s="107"/>
      <c r="S24" s="107">
        <v>439.8</v>
      </c>
      <c r="T24" s="80"/>
      <c r="U24" s="80"/>
      <c r="V24" s="81"/>
      <c r="W24" s="81"/>
      <c r="X24" s="81"/>
      <c r="Y24" s="80"/>
      <c r="Z24" s="80"/>
      <c r="AA24" s="80"/>
      <c r="AB24" s="80"/>
      <c r="AC24" s="202"/>
    </row>
    <row r="25" spans="1:30" s="84" customFormat="1" ht="20" x14ac:dyDescent="0.35">
      <c r="A25" s="167"/>
      <c r="B25" s="168">
        <v>34571355</v>
      </c>
      <c r="C25" s="169" t="s">
        <v>3561</v>
      </c>
      <c r="D25" s="169" t="s">
        <v>98</v>
      </c>
      <c r="E25" s="170">
        <v>1.295E-2</v>
      </c>
      <c r="F25" s="170">
        <f>F24</f>
        <v>5</v>
      </c>
      <c r="G25" s="171">
        <v>69.5</v>
      </c>
      <c r="H25" s="171">
        <v>69.5</v>
      </c>
      <c r="I25" s="171"/>
      <c r="J25" s="171"/>
      <c r="K25" s="171"/>
      <c r="L25" s="171"/>
      <c r="M25" s="171"/>
      <c r="N25" s="171"/>
      <c r="O25" s="171"/>
      <c r="P25" s="171"/>
      <c r="R25" s="171">
        <v>92.5</v>
      </c>
      <c r="S25" s="171">
        <v>117.72364296000001</v>
      </c>
      <c r="T25" s="80">
        <f t="shared" si="13"/>
        <v>1.3309352517985611</v>
      </c>
      <c r="U25" s="80">
        <f t="shared" si="14"/>
        <v>1.3052832402597279</v>
      </c>
      <c r="V25" s="81">
        <f t="shared" si="15"/>
        <v>90.717185198051084</v>
      </c>
      <c r="W25" s="81">
        <f t="shared" si="16"/>
        <v>21.217185198051084</v>
      </c>
      <c r="X25" s="81">
        <f t="shared" si="17"/>
        <v>106.08592599025542</v>
      </c>
      <c r="Y25" s="80">
        <f t="shared" si="18"/>
        <v>4.5848355451969969E-2</v>
      </c>
      <c r="Z25" s="80">
        <f t="shared" si="19"/>
        <v>1.1992624151289988E-2</v>
      </c>
      <c r="AA25" s="80">
        <f t="shared" si="20"/>
        <v>1.9115055013239957E-2</v>
      </c>
      <c r="AB25" s="80">
        <f t="shared" si="21"/>
        <v>2.5652011538833303E-2</v>
      </c>
      <c r="AC25" s="88" t="s">
        <v>3562</v>
      </c>
      <c r="AD25" s="172"/>
    </row>
    <row r="26" spans="1:30" ht="20" x14ac:dyDescent="0.2">
      <c r="A26" s="103"/>
      <c r="B26" s="104" t="s">
        <v>2570</v>
      </c>
      <c r="C26" s="201" t="s">
        <v>2673</v>
      </c>
      <c r="D26" s="105" t="s">
        <v>98</v>
      </c>
      <c r="E26" s="106">
        <v>0</v>
      </c>
      <c r="F26" s="106">
        <v>35</v>
      </c>
      <c r="G26" s="107">
        <v>77.900000000000006</v>
      </c>
      <c r="H26" s="107"/>
      <c r="I26" s="107"/>
      <c r="J26" s="107"/>
      <c r="K26" s="107"/>
      <c r="L26" s="107"/>
      <c r="M26" s="107"/>
      <c r="N26" s="107"/>
      <c r="O26" s="107"/>
      <c r="P26" s="107"/>
      <c r="R26" s="107"/>
      <c r="S26" s="107">
        <v>2726.5</v>
      </c>
      <c r="T26" s="80">
        <f>T27</f>
        <v>1.8211143695014662</v>
      </c>
      <c r="U26" s="80">
        <f>U27</f>
        <v>1.795462357962633</v>
      </c>
      <c r="V26" s="81">
        <f t="shared" si="15"/>
        <v>139.86651768528912</v>
      </c>
      <c r="W26" s="81">
        <f t="shared" si="16"/>
        <v>61.966517685289119</v>
      </c>
      <c r="X26" s="81">
        <f t="shared" si="17"/>
        <v>2168.8281189851191</v>
      </c>
      <c r="Y26" s="80"/>
      <c r="Z26" s="80"/>
      <c r="AA26" s="80"/>
      <c r="AB26" s="80"/>
      <c r="AC26" s="88" t="s">
        <v>3459</v>
      </c>
    </row>
    <row r="27" spans="1:30" s="84" customFormat="1" x14ac:dyDescent="0.35">
      <c r="A27" s="167"/>
      <c r="B27" s="168">
        <v>35442062</v>
      </c>
      <c r="C27" s="169" t="s">
        <v>3457</v>
      </c>
      <c r="D27" s="169" t="s">
        <v>101</v>
      </c>
      <c r="E27" s="170">
        <v>1.295E-2</v>
      </c>
      <c r="F27" s="170">
        <v>1</v>
      </c>
      <c r="G27" s="171">
        <v>34.1</v>
      </c>
      <c r="H27" s="171">
        <v>34.1</v>
      </c>
      <c r="I27" s="171">
        <v>101.893380365</v>
      </c>
      <c r="J27" s="171">
        <v>101.893380365</v>
      </c>
      <c r="K27" s="171"/>
      <c r="L27" s="171"/>
      <c r="M27" s="171"/>
      <c r="N27" s="171"/>
      <c r="O27" s="171"/>
      <c r="P27" s="171"/>
      <c r="R27" s="171">
        <v>62.1</v>
      </c>
      <c r="S27" s="171">
        <v>117.72364296000001</v>
      </c>
      <c r="T27" s="80">
        <f t="shared" si="13"/>
        <v>1.8211143695014662</v>
      </c>
      <c r="U27" s="80">
        <f t="shared" si="14"/>
        <v>1.795462357962633</v>
      </c>
      <c r="V27" s="81"/>
      <c r="W27" s="81"/>
      <c r="X27" s="81"/>
      <c r="Y27" s="80">
        <f t="shared" si="18"/>
        <v>4.5848355451969969E-2</v>
      </c>
      <c r="Z27" s="80">
        <f t="shared" si="19"/>
        <v>1.1992624151289988E-2</v>
      </c>
      <c r="AA27" s="80">
        <f t="shared" si="20"/>
        <v>1.9115055013239957E-2</v>
      </c>
      <c r="AB27" s="80">
        <f t="shared" si="21"/>
        <v>2.5652011538833303E-2</v>
      </c>
      <c r="AC27" s="88" t="s">
        <v>3458</v>
      </c>
    </row>
    <row r="28" spans="1:30" ht="20" x14ac:dyDescent="0.2">
      <c r="A28" s="103"/>
      <c r="B28" s="104" t="s">
        <v>2572</v>
      </c>
      <c r="C28" s="105" t="s">
        <v>2675</v>
      </c>
      <c r="D28" s="105" t="s">
        <v>98</v>
      </c>
      <c r="E28" s="106">
        <v>0</v>
      </c>
      <c r="F28" s="106">
        <v>12</v>
      </c>
      <c r="G28" s="107">
        <v>134.4</v>
      </c>
      <c r="H28" s="107">
        <v>34.1</v>
      </c>
      <c r="I28" s="107"/>
      <c r="J28" s="107"/>
      <c r="K28" s="107"/>
      <c r="L28" s="107"/>
      <c r="M28" s="107"/>
      <c r="N28" s="107"/>
      <c r="O28" s="107"/>
      <c r="P28" s="107"/>
      <c r="R28" s="107">
        <v>54.6</v>
      </c>
      <c r="S28" s="107">
        <v>1612.8</v>
      </c>
      <c r="T28" s="80">
        <v>1.8211143695014662</v>
      </c>
      <c r="U28" s="80">
        <v>1.795462357962633</v>
      </c>
      <c r="V28" s="81">
        <f t="shared" ref="V28" si="22">G28*U28</f>
        <v>241.31014091017789</v>
      </c>
      <c r="W28" s="81">
        <f t="shared" ref="W28" si="23">V28-G28</f>
        <v>106.91014091017789</v>
      </c>
      <c r="X28" s="81">
        <f t="shared" ref="X28" si="24">F28*W28</f>
        <v>1282.9216909221345</v>
      </c>
      <c r="Y28" s="80"/>
      <c r="Z28" s="80"/>
      <c r="AA28" s="80"/>
      <c r="AB28" s="80"/>
      <c r="AC28" s="88" t="s">
        <v>3460</v>
      </c>
    </row>
    <row r="29" spans="1:30" ht="20" x14ac:dyDescent="0.2">
      <c r="A29" s="103"/>
      <c r="B29" s="104" t="s">
        <v>2574</v>
      </c>
      <c r="C29" s="105" t="s">
        <v>2695</v>
      </c>
      <c r="D29" s="105" t="s">
        <v>44</v>
      </c>
      <c r="E29" s="106">
        <v>0</v>
      </c>
      <c r="F29" s="106">
        <v>10</v>
      </c>
      <c r="G29" s="107">
        <v>66.48</v>
      </c>
      <c r="H29" s="107"/>
      <c r="I29" s="107"/>
      <c r="J29" s="107"/>
      <c r="K29" s="107"/>
      <c r="L29" s="107"/>
      <c r="M29" s="107"/>
      <c r="N29" s="107"/>
      <c r="O29" s="107"/>
      <c r="P29" s="107"/>
      <c r="R29" s="107"/>
      <c r="S29" s="107">
        <v>664.8</v>
      </c>
      <c r="T29" s="80"/>
      <c r="U29" s="80"/>
      <c r="V29" s="81"/>
      <c r="W29" s="81"/>
      <c r="X29" s="81"/>
      <c r="Y29" s="80"/>
      <c r="Z29" s="80"/>
      <c r="AA29" s="80"/>
      <c r="AB29" s="80"/>
    </row>
    <row r="30" spans="1:30" ht="20" x14ac:dyDescent="0.2">
      <c r="A30" s="103"/>
      <c r="B30" s="104" t="s">
        <v>2576</v>
      </c>
      <c r="C30" s="105" t="s">
        <v>2697</v>
      </c>
      <c r="D30" s="105" t="s">
        <v>38</v>
      </c>
      <c r="E30" s="106">
        <v>0</v>
      </c>
      <c r="F30" s="106">
        <v>0.5</v>
      </c>
      <c r="G30" s="107">
        <v>329.79</v>
      </c>
      <c r="H30" s="107"/>
      <c r="I30" s="107"/>
      <c r="J30" s="107"/>
      <c r="K30" s="107"/>
      <c r="L30" s="107"/>
      <c r="M30" s="107"/>
      <c r="N30" s="107"/>
      <c r="O30" s="107"/>
      <c r="P30" s="107"/>
      <c r="R30" s="107"/>
      <c r="S30" s="107">
        <v>164.89500000000001</v>
      </c>
      <c r="T30" s="80"/>
      <c r="U30" s="80"/>
      <c r="V30" s="81"/>
      <c r="W30" s="81"/>
      <c r="X30" s="81"/>
      <c r="Y30" s="80"/>
      <c r="Z30" s="80"/>
      <c r="AA30" s="80"/>
      <c r="AB30" s="80"/>
    </row>
    <row r="31" spans="1:30" x14ac:dyDescent="0.2">
      <c r="A31" s="103"/>
      <c r="B31" s="104" t="s">
        <v>2578</v>
      </c>
      <c r="C31" s="201" t="s">
        <v>2948</v>
      </c>
      <c r="D31" s="105" t="s">
        <v>44</v>
      </c>
      <c r="E31" s="106">
        <v>0</v>
      </c>
      <c r="F31" s="106">
        <v>3</v>
      </c>
      <c r="G31" s="107">
        <v>58.48</v>
      </c>
      <c r="H31" s="107"/>
      <c r="I31" s="107"/>
      <c r="J31" s="107"/>
      <c r="K31" s="107"/>
      <c r="L31" s="107"/>
      <c r="M31" s="107"/>
      <c r="N31" s="107"/>
      <c r="O31" s="107"/>
      <c r="P31" s="107"/>
      <c r="R31" s="107"/>
      <c r="S31" s="107">
        <v>175.44</v>
      </c>
      <c r="T31" s="80"/>
      <c r="U31" s="80"/>
      <c r="V31" s="81"/>
      <c r="W31" s="81"/>
      <c r="X31" s="81"/>
      <c r="Y31" s="80"/>
      <c r="Z31" s="80"/>
      <c r="AA31" s="80"/>
      <c r="AB31" s="80"/>
    </row>
    <row r="32" spans="1:30" ht="40" x14ac:dyDescent="0.2">
      <c r="A32" s="103"/>
      <c r="B32" s="104" t="s">
        <v>2580</v>
      </c>
      <c r="C32" s="105" t="s">
        <v>2949</v>
      </c>
      <c r="D32" s="105" t="s">
        <v>98</v>
      </c>
      <c r="E32" s="106">
        <v>0</v>
      </c>
      <c r="F32" s="106">
        <v>30</v>
      </c>
      <c r="G32" s="107">
        <v>367.7</v>
      </c>
      <c r="H32" s="107"/>
      <c r="I32" s="107"/>
      <c r="J32" s="107"/>
      <c r="K32" s="107"/>
      <c r="L32" s="107"/>
      <c r="M32" s="107"/>
      <c r="N32" s="107"/>
      <c r="O32" s="107"/>
      <c r="P32" s="107"/>
      <c r="R32" s="107"/>
      <c r="S32" s="107">
        <v>11031</v>
      </c>
      <c r="T32" s="80"/>
      <c r="U32" s="80"/>
      <c r="V32" s="81"/>
      <c r="W32" s="81"/>
      <c r="X32" s="81"/>
      <c r="Y32" s="80"/>
      <c r="Z32" s="80"/>
      <c r="AA32" s="80"/>
      <c r="AB32" s="80"/>
    </row>
    <row r="33" spans="1:28" ht="40" x14ac:dyDescent="0.2">
      <c r="A33" s="103"/>
      <c r="B33" s="104" t="s">
        <v>2582</v>
      </c>
      <c r="C33" s="105" t="s">
        <v>2950</v>
      </c>
      <c r="D33" s="105" t="s">
        <v>98</v>
      </c>
      <c r="E33" s="106">
        <v>0</v>
      </c>
      <c r="F33" s="106">
        <v>5</v>
      </c>
      <c r="G33" s="107">
        <v>870.44</v>
      </c>
      <c r="H33" s="107"/>
      <c r="I33" s="107"/>
      <c r="J33" s="107"/>
      <c r="K33" s="107"/>
      <c r="L33" s="107"/>
      <c r="M33" s="107"/>
      <c r="N33" s="107"/>
      <c r="O33" s="107"/>
      <c r="P33" s="107"/>
      <c r="R33" s="107"/>
      <c r="S33" s="107">
        <v>4352.2</v>
      </c>
      <c r="T33" s="80"/>
      <c r="U33" s="80"/>
      <c r="V33" s="81"/>
      <c r="W33" s="81"/>
      <c r="X33" s="81"/>
      <c r="Y33" s="80"/>
      <c r="Z33" s="80"/>
      <c r="AA33" s="80"/>
      <c r="AB33" s="80"/>
    </row>
    <row r="34" spans="1:28" ht="30" x14ac:dyDescent="0.2">
      <c r="A34" s="103"/>
      <c r="B34" s="104" t="s">
        <v>2584</v>
      </c>
      <c r="C34" s="105" t="s">
        <v>2951</v>
      </c>
      <c r="D34" s="105" t="s">
        <v>44</v>
      </c>
      <c r="E34" s="106">
        <v>0</v>
      </c>
      <c r="F34" s="106">
        <v>1</v>
      </c>
      <c r="G34" s="107">
        <v>5193.54</v>
      </c>
      <c r="H34" s="107"/>
      <c r="I34" s="107"/>
      <c r="J34" s="107"/>
      <c r="K34" s="107"/>
      <c r="L34" s="107"/>
      <c r="M34" s="107"/>
      <c r="N34" s="107"/>
      <c r="O34" s="107"/>
      <c r="P34" s="107"/>
      <c r="R34" s="107"/>
      <c r="S34" s="107">
        <v>5193.54</v>
      </c>
      <c r="T34" s="80"/>
      <c r="U34" s="80"/>
      <c r="V34" s="81"/>
      <c r="W34" s="81"/>
      <c r="X34" s="81"/>
      <c r="Y34" s="80"/>
      <c r="Z34" s="80"/>
      <c r="AA34" s="80"/>
      <c r="AB34" s="80"/>
    </row>
    <row r="35" spans="1:28" ht="30" x14ac:dyDescent="0.2">
      <c r="A35" s="103"/>
      <c r="B35" s="104" t="s">
        <v>2586</v>
      </c>
      <c r="C35" s="105" t="s">
        <v>2699</v>
      </c>
      <c r="D35" s="105" t="s">
        <v>44</v>
      </c>
      <c r="E35" s="106">
        <v>0</v>
      </c>
      <c r="F35" s="106">
        <v>1</v>
      </c>
      <c r="G35" s="107">
        <v>519.35</v>
      </c>
      <c r="H35" s="107"/>
      <c r="I35" s="107"/>
      <c r="J35" s="107"/>
      <c r="K35" s="107"/>
      <c r="L35" s="107"/>
      <c r="M35" s="107"/>
      <c r="N35" s="107"/>
      <c r="O35" s="107"/>
      <c r="P35" s="107"/>
      <c r="R35" s="107"/>
      <c r="S35" s="107">
        <v>519.35</v>
      </c>
      <c r="T35" s="80"/>
      <c r="U35" s="80"/>
      <c r="V35" s="81"/>
      <c r="W35" s="81"/>
      <c r="X35" s="81"/>
      <c r="Y35" s="80"/>
      <c r="Z35" s="80"/>
      <c r="AA35" s="80"/>
      <c r="AB35" s="80"/>
    </row>
    <row r="36" spans="1:28" ht="30" x14ac:dyDescent="0.2">
      <c r="A36" s="103"/>
      <c r="B36" s="104" t="s">
        <v>2588</v>
      </c>
      <c r="C36" s="105" t="s">
        <v>2705</v>
      </c>
      <c r="D36" s="105" t="s">
        <v>2706</v>
      </c>
      <c r="E36" s="106">
        <v>0</v>
      </c>
      <c r="F36" s="106">
        <v>2</v>
      </c>
      <c r="G36" s="107">
        <v>363.55</v>
      </c>
      <c r="H36" s="107"/>
      <c r="I36" s="107"/>
      <c r="J36" s="107"/>
      <c r="K36" s="107"/>
      <c r="L36" s="107"/>
      <c r="M36" s="107"/>
      <c r="N36" s="107"/>
      <c r="O36" s="107"/>
      <c r="P36" s="107"/>
      <c r="R36" s="107"/>
      <c r="S36" s="107">
        <v>727.1</v>
      </c>
      <c r="T36" s="80"/>
      <c r="U36" s="80"/>
      <c r="V36" s="81"/>
      <c r="W36" s="81"/>
      <c r="X36" s="81"/>
      <c r="Y36" s="80"/>
      <c r="Z36" s="80"/>
      <c r="AA36" s="80"/>
      <c r="AB36" s="80"/>
    </row>
    <row r="37" spans="1:28" ht="20" x14ac:dyDescent="0.2">
      <c r="A37" s="103"/>
      <c r="B37" s="104" t="s">
        <v>2590</v>
      </c>
      <c r="C37" s="105" t="s">
        <v>2710</v>
      </c>
      <c r="D37" s="105" t="s">
        <v>44</v>
      </c>
      <c r="E37" s="106">
        <v>0</v>
      </c>
      <c r="F37" s="106">
        <v>1</v>
      </c>
      <c r="G37" s="107">
        <v>1038.71</v>
      </c>
      <c r="H37" s="107"/>
      <c r="I37" s="107"/>
      <c r="J37" s="107"/>
      <c r="K37" s="107"/>
      <c r="L37" s="107"/>
      <c r="M37" s="107"/>
      <c r="N37" s="107"/>
      <c r="O37" s="107"/>
      <c r="P37" s="107"/>
      <c r="R37" s="107"/>
      <c r="S37" s="107">
        <v>1038.71</v>
      </c>
      <c r="T37" s="80"/>
      <c r="U37" s="80"/>
      <c r="V37" s="81"/>
      <c r="W37" s="81"/>
      <c r="X37" s="81"/>
      <c r="Y37" s="80"/>
      <c r="Z37" s="80"/>
      <c r="AA37" s="80"/>
      <c r="AB37" s="80"/>
    </row>
    <row r="38" spans="1:28" ht="20.5" thickBot="1" x14ac:dyDescent="0.25">
      <c r="A38" s="103"/>
      <c r="B38" s="104" t="s">
        <v>2592</v>
      </c>
      <c r="C38" s="105" t="s">
        <v>2714</v>
      </c>
      <c r="D38" s="105" t="s">
        <v>2706</v>
      </c>
      <c r="E38" s="106">
        <v>0</v>
      </c>
      <c r="F38" s="106">
        <v>2</v>
      </c>
      <c r="G38" s="107">
        <v>571.29</v>
      </c>
      <c r="H38" s="107"/>
      <c r="I38" s="107"/>
      <c r="J38" s="107"/>
      <c r="K38" s="107"/>
      <c r="L38" s="107"/>
      <c r="M38" s="107"/>
      <c r="N38" s="107"/>
      <c r="O38" s="107"/>
      <c r="P38" s="107"/>
      <c r="R38" s="107"/>
      <c r="S38" s="107">
        <v>1142.58</v>
      </c>
      <c r="T38" s="80"/>
      <c r="U38" s="80"/>
      <c r="V38" s="81"/>
      <c r="W38" s="81"/>
      <c r="X38" s="81"/>
      <c r="Y38" s="80"/>
      <c r="Z38" s="80"/>
      <c r="AA38" s="80"/>
      <c r="AB38" s="80"/>
    </row>
    <row r="39" spans="1:28" ht="15" thickBot="1" x14ac:dyDescent="0.25">
      <c r="A39" s="96"/>
      <c r="B39" s="97" t="s">
        <v>2598</v>
      </c>
      <c r="C39" s="99" t="s">
        <v>2716</v>
      </c>
      <c r="D39" s="99" t="s">
        <v>44</v>
      </c>
      <c r="E39" s="100">
        <v>0</v>
      </c>
      <c r="F39" s="100">
        <v>1</v>
      </c>
      <c r="G39" s="101">
        <v>12420.95</v>
      </c>
      <c r="H39" s="101"/>
      <c r="I39" s="101"/>
      <c r="J39" s="101"/>
      <c r="K39" s="101"/>
      <c r="L39" s="101"/>
      <c r="M39" s="101"/>
      <c r="N39" s="101"/>
      <c r="O39" s="101"/>
      <c r="P39" s="102"/>
      <c r="R39" s="101"/>
      <c r="S39" s="101">
        <v>0</v>
      </c>
    </row>
  </sheetData>
  <mergeCells count="8">
    <mergeCell ref="Y8:AB8"/>
    <mergeCell ref="A1:P1"/>
    <mergeCell ref="J3:K3"/>
    <mergeCell ref="J4:K4"/>
    <mergeCell ref="J5:K5"/>
    <mergeCell ref="J6:K6"/>
    <mergeCell ref="J7:K7"/>
    <mergeCell ref="H8:R8"/>
  </mergeCells>
  <conditionalFormatting sqref="W8:X8 W10:X10">
    <cfRule type="cellIs" dxfId="67" priority="18" operator="lessThan">
      <formula>0</formula>
    </cfRule>
  </conditionalFormatting>
  <conditionalFormatting sqref="W17:X17 W20:X20 W22:X24 W29:X38">
    <cfRule type="cellIs" dxfId="66" priority="16" operator="lessThan">
      <formula>0</formula>
    </cfRule>
  </conditionalFormatting>
  <conditionalFormatting sqref="X13">
    <cfRule type="cellIs" dxfId="65" priority="14" operator="lessThan">
      <formula>0</formula>
    </cfRule>
  </conditionalFormatting>
  <conditionalFormatting sqref="W19:X19">
    <cfRule type="cellIs" dxfId="64" priority="13" operator="lessThan">
      <formula>0</formula>
    </cfRule>
  </conditionalFormatting>
  <conditionalFormatting sqref="W21:X21">
    <cfRule type="cellIs" dxfId="63" priority="11" operator="lessThan">
      <formula>0</formula>
    </cfRule>
  </conditionalFormatting>
  <conditionalFormatting sqref="W27:X27">
    <cfRule type="cellIs" dxfId="62" priority="10" operator="lessThan">
      <formula>0</formula>
    </cfRule>
  </conditionalFormatting>
  <conditionalFormatting sqref="W26:X26">
    <cfRule type="cellIs" dxfId="61" priority="9" operator="lessThan">
      <formula>0</formula>
    </cfRule>
  </conditionalFormatting>
  <conditionalFormatting sqref="X28">
    <cfRule type="cellIs" dxfId="60" priority="8" operator="lessThan">
      <formula>0</formula>
    </cfRule>
  </conditionalFormatting>
  <conditionalFormatting sqref="W28">
    <cfRule type="cellIs" dxfId="59" priority="7" operator="lessThan">
      <formula>0</formula>
    </cfRule>
  </conditionalFormatting>
  <conditionalFormatting sqref="W18:X18">
    <cfRule type="cellIs" dxfId="58" priority="6" operator="lessThan">
      <formula>0</formula>
    </cfRule>
  </conditionalFormatting>
  <conditionalFormatting sqref="W25:X25">
    <cfRule type="cellIs" dxfId="57" priority="5" operator="lessThan">
      <formula>0</formula>
    </cfRule>
  </conditionalFormatting>
  <conditionalFormatting sqref="W14:X14">
    <cfRule type="cellIs" dxfId="56" priority="4" operator="lessThan">
      <formula>0</formula>
    </cfRule>
  </conditionalFormatting>
  <conditionalFormatting sqref="W16:X16">
    <cfRule type="cellIs" dxfId="55" priority="2" operator="lessThan">
      <formula>0</formula>
    </cfRule>
  </conditionalFormatting>
  <conditionalFormatting sqref="W15:X15">
    <cfRule type="cellIs" dxfId="54" priority="1" operator="lessThan">
      <formula>0</formula>
    </cfRule>
  </conditionalFormatting>
  <pageMargins left="0.7" right="0.7" top="0.78740157499999996" bottom="0.78740157499999996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1"/>
  <sheetViews>
    <sheetView workbookViewId="0">
      <selection activeCell="W16" sqref="W16"/>
    </sheetView>
  </sheetViews>
  <sheetFormatPr defaultColWidth="9" defaultRowHeight="14.5" x14ac:dyDescent="0.35"/>
  <cols>
    <col min="1" max="1" width="3.6328125" style="48" customWidth="1"/>
    <col min="2" max="2" width="13.36328125" style="2" customWidth="1"/>
    <col min="3" max="3" width="45.08984375" style="49" customWidth="1"/>
    <col min="4" max="4" width="3.90625" style="49" customWidth="1"/>
    <col min="5" max="5" width="7.08984375" style="50" hidden="1" customWidth="1"/>
    <col min="6" max="6" width="9.36328125" style="50" customWidth="1"/>
    <col min="7" max="8" width="10.54296875" style="51" customWidth="1"/>
    <col min="9" max="9" width="15.453125" style="51" hidden="1" customWidth="1"/>
    <col min="10" max="10" width="15.54296875" style="51" hidden="1" customWidth="1"/>
    <col min="11" max="11" width="14.54296875" style="51" hidden="1" customWidth="1"/>
    <col min="12" max="13" width="14" style="51" hidden="1" customWidth="1"/>
    <col min="14" max="14" width="14.54296875" style="51" hidden="1" customWidth="1"/>
    <col min="15" max="15" width="14.36328125" style="51" hidden="1" customWidth="1"/>
    <col min="16" max="16" width="16" style="51" hidden="1" customWidth="1"/>
    <col min="17" max="17" width="0" style="2" hidden="1" customWidth="1"/>
    <col min="18" max="18" width="9.54296875" style="51" customWidth="1"/>
    <col min="19" max="19" width="14.08984375" style="51" hidden="1" customWidth="1"/>
    <col min="20" max="27" width="12.54296875" style="87" customWidth="1"/>
    <col min="28" max="28" width="12.08984375" style="87" customWidth="1"/>
    <col min="29" max="29" width="32.54296875" style="87" customWidth="1"/>
    <col min="30" max="257" width="9" style="2"/>
    <col min="258" max="258" width="3.6328125" style="2" customWidth="1"/>
    <col min="259" max="259" width="13.36328125" style="2" customWidth="1"/>
    <col min="260" max="260" width="45.08984375" style="2" customWidth="1"/>
    <col min="261" max="261" width="3.90625" style="2" customWidth="1"/>
    <col min="262" max="262" width="7.08984375" style="2" customWidth="1"/>
    <col min="263" max="263" width="9.36328125" style="2" customWidth="1"/>
    <col min="264" max="264" width="10.54296875" style="2" customWidth="1"/>
    <col min="265" max="265" width="15.453125" style="2" customWidth="1"/>
    <col min="266" max="266" width="15.54296875" style="2" customWidth="1"/>
    <col min="267" max="267" width="14.54296875" style="2" customWidth="1"/>
    <col min="268" max="269" width="14" style="2" customWidth="1"/>
    <col min="270" max="270" width="14.54296875" style="2" customWidth="1"/>
    <col min="271" max="271" width="14.36328125" style="2" customWidth="1"/>
    <col min="272" max="272" width="16" style="2" customWidth="1"/>
    <col min="273" max="513" width="9" style="2"/>
    <col min="514" max="514" width="3.6328125" style="2" customWidth="1"/>
    <col min="515" max="515" width="13.36328125" style="2" customWidth="1"/>
    <col min="516" max="516" width="45.08984375" style="2" customWidth="1"/>
    <col min="517" max="517" width="3.90625" style="2" customWidth="1"/>
    <col min="518" max="518" width="7.08984375" style="2" customWidth="1"/>
    <col min="519" max="519" width="9.36328125" style="2" customWidth="1"/>
    <col min="520" max="520" width="10.54296875" style="2" customWidth="1"/>
    <col min="521" max="521" width="15.453125" style="2" customWidth="1"/>
    <col min="522" max="522" width="15.54296875" style="2" customWidth="1"/>
    <col min="523" max="523" width="14.54296875" style="2" customWidth="1"/>
    <col min="524" max="525" width="14" style="2" customWidth="1"/>
    <col min="526" max="526" width="14.54296875" style="2" customWidth="1"/>
    <col min="527" max="527" width="14.36328125" style="2" customWidth="1"/>
    <col min="528" max="528" width="16" style="2" customWidth="1"/>
    <col min="529" max="769" width="9" style="2"/>
    <col min="770" max="770" width="3.6328125" style="2" customWidth="1"/>
    <col min="771" max="771" width="13.36328125" style="2" customWidth="1"/>
    <col min="772" max="772" width="45.08984375" style="2" customWidth="1"/>
    <col min="773" max="773" width="3.90625" style="2" customWidth="1"/>
    <col min="774" max="774" width="7.08984375" style="2" customWidth="1"/>
    <col min="775" max="775" width="9.36328125" style="2" customWidth="1"/>
    <col min="776" max="776" width="10.54296875" style="2" customWidth="1"/>
    <col min="777" max="777" width="15.453125" style="2" customWidth="1"/>
    <col min="778" max="778" width="15.54296875" style="2" customWidth="1"/>
    <col min="779" max="779" width="14.54296875" style="2" customWidth="1"/>
    <col min="780" max="781" width="14" style="2" customWidth="1"/>
    <col min="782" max="782" width="14.54296875" style="2" customWidth="1"/>
    <col min="783" max="783" width="14.36328125" style="2" customWidth="1"/>
    <col min="784" max="784" width="16" style="2" customWidth="1"/>
    <col min="785" max="1025" width="9" style="2"/>
    <col min="1026" max="1026" width="3.6328125" style="2" customWidth="1"/>
    <col min="1027" max="1027" width="13.36328125" style="2" customWidth="1"/>
    <col min="1028" max="1028" width="45.08984375" style="2" customWidth="1"/>
    <col min="1029" max="1029" width="3.90625" style="2" customWidth="1"/>
    <col min="1030" max="1030" width="7.08984375" style="2" customWidth="1"/>
    <col min="1031" max="1031" width="9.36328125" style="2" customWidth="1"/>
    <col min="1032" max="1032" width="10.54296875" style="2" customWidth="1"/>
    <col min="1033" max="1033" width="15.453125" style="2" customWidth="1"/>
    <col min="1034" max="1034" width="15.54296875" style="2" customWidth="1"/>
    <col min="1035" max="1035" width="14.54296875" style="2" customWidth="1"/>
    <col min="1036" max="1037" width="14" style="2" customWidth="1"/>
    <col min="1038" max="1038" width="14.54296875" style="2" customWidth="1"/>
    <col min="1039" max="1039" width="14.36328125" style="2" customWidth="1"/>
    <col min="1040" max="1040" width="16" style="2" customWidth="1"/>
    <col min="1041" max="1281" width="9" style="2"/>
    <col min="1282" max="1282" width="3.6328125" style="2" customWidth="1"/>
    <col min="1283" max="1283" width="13.36328125" style="2" customWidth="1"/>
    <col min="1284" max="1284" width="45.08984375" style="2" customWidth="1"/>
    <col min="1285" max="1285" width="3.90625" style="2" customWidth="1"/>
    <col min="1286" max="1286" width="7.08984375" style="2" customWidth="1"/>
    <col min="1287" max="1287" width="9.36328125" style="2" customWidth="1"/>
    <col min="1288" max="1288" width="10.54296875" style="2" customWidth="1"/>
    <col min="1289" max="1289" width="15.453125" style="2" customWidth="1"/>
    <col min="1290" max="1290" width="15.54296875" style="2" customWidth="1"/>
    <col min="1291" max="1291" width="14.54296875" style="2" customWidth="1"/>
    <col min="1292" max="1293" width="14" style="2" customWidth="1"/>
    <col min="1294" max="1294" width="14.54296875" style="2" customWidth="1"/>
    <col min="1295" max="1295" width="14.36328125" style="2" customWidth="1"/>
    <col min="1296" max="1296" width="16" style="2" customWidth="1"/>
    <col min="1297" max="1537" width="9" style="2"/>
    <col min="1538" max="1538" width="3.6328125" style="2" customWidth="1"/>
    <col min="1539" max="1539" width="13.36328125" style="2" customWidth="1"/>
    <col min="1540" max="1540" width="45.08984375" style="2" customWidth="1"/>
    <col min="1541" max="1541" width="3.90625" style="2" customWidth="1"/>
    <col min="1542" max="1542" width="7.08984375" style="2" customWidth="1"/>
    <col min="1543" max="1543" width="9.36328125" style="2" customWidth="1"/>
    <col min="1544" max="1544" width="10.54296875" style="2" customWidth="1"/>
    <col min="1545" max="1545" width="15.453125" style="2" customWidth="1"/>
    <col min="1546" max="1546" width="15.54296875" style="2" customWidth="1"/>
    <col min="1547" max="1547" width="14.54296875" style="2" customWidth="1"/>
    <col min="1548" max="1549" width="14" style="2" customWidth="1"/>
    <col min="1550" max="1550" width="14.54296875" style="2" customWidth="1"/>
    <col min="1551" max="1551" width="14.36328125" style="2" customWidth="1"/>
    <col min="1552" max="1552" width="16" style="2" customWidth="1"/>
    <col min="1553" max="1793" width="9" style="2"/>
    <col min="1794" max="1794" width="3.6328125" style="2" customWidth="1"/>
    <col min="1795" max="1795" width="13.36328125" style="2" customWidth="1"/>
    <col min="1796" max="1796" width="45.08984375" style="2" customWidth="1"/>
    <col min="1797" max="1797" width="3.90625" style="2" customWidth="1"/>
    <col min="1798" max="1798" width="7.08984375" style="2" customWidth="1"/>
    <col min="1799" max="1799" width="9.36328125" style="2" customWidth="1"/>
    <col min="1800" max="1800" width="10.54296875" style="2" customWidth="1"/>
    <col min="1801" max="1801" width="15.453125" style="2" customWidth="1"/>
    <col min="1802" max="1802" width="15.54296875" style="2" customWidth="1"/>
    <col min="1803" max="1803" width="14.54296875" style="2" customWidth="1"/>
    <col min="1804" max="1805" width="14" style="2" customWidth="1"/>
    <col min="1806" max="1806" width="14.54296875" style="2" customWidth="1"/>
    <col min="1807" max="1807" width="14.36328125" style="2" customWidth="1"/>
    <col min="1808" max="1808" width="16" style="2" customWidth="1"/>
    <col min="1809" max="2049" width="9" style="2"/>
    <col min="2050" max="2050" width="3.6328125" style="2" customWidth="1"/>
    <col min="2051" max="2051" width="13.36328125" style="2" customWidth="1"/>
    <col min="2052" max="2052" width="45.08984375" style="2" customWidth="1"/>
    <col min="2053" max="2053" width="3.90625" style="2" customWidth="1"/>
    <col min="2054" max="2054" width="7.08984375" style="2" customWidth="1"/>
    <col min="2055" max="2055" width="9.36328125" style="2" customWidth="1"/>
    <col min="2056" max="2056" width="10.54296875" style="2" customWidth="1"/>
    <col min="2057" max="2057" width="15.453125" style="2" customWidth="1"/>
    <col min="2058" max="2058" width="15.54296875" style="2" customWidth="1"/>
    <col min="2059" max="2059" width="14.54296875" style="2" customWidth="1"/>
    <col min="2060" max="2061" width="14" style="2" customWidth="1"/>
    <col min="2062" max="2062" width="14.54296875" style="2" customWidth="1"/>
    <col min="2063" max="2063" width="14.36328125" style="2" customWidth="1"/>
    <col min="2064" max="2064" width="16" style="2" customWidth="1"/>
    <col min="2065" max="2305" width="9" style="2"/>
    <col min="2306" max="2306" width="3.6328125" style="2" customWidth="1"/>
    <col min="2307" max="2307" width="13.36328125" style="2" customWidth="1"/>
    <col min="2308" max="2308" width="45.08984375" style="2" customWidth="1"/>
    <col min="2309" max="2309" width="3.90625" style="2" customWidth="1"/>
    <col min="2310" max="2310" width="7.08984375" style="2" customWidth="1"/>
    <col min="2311" max="2311" width="9.36328125" style="2" customWidth="1"/>
    <col min="2312" max="2312" width="10.54296875" style="2" customWidth="1"/>
    <col min="2313" max="2313" width="15.453125" style="2" customWidth="1"/>
    <col min="2314" max="2314" width="15.54296875" style="2" customWidth="1"/>
    <col min="2315" max="2315" width="14.54296875" style="2" customWidth="1"/>
    <col min="2316" max="2317" width="14" style="2" customWidth="1"/>
    <col min="2318" max="2318" width="14.54296875" style="2" customWidth="1"/>
    <col min="2319" max="2319" width="14.36328125" style="2" customWidth="1"/>
    <col min="2320" max="2320" width="16" style="2" customWidth="1"/>
    <col min="2321" max="2561" width="9" style="2"/>
    <col min="2562" max="2562" width="3.6328125" style="2" customWidth="1"/>
    <col min="2563" max="2563" width="13.36328125" style="2" customWidth="1"/>
    <col min="2564" max="2564" width="45.08984375" style="2" customWidth="1"/>
    <col min="2565" max="2565" width="3.90625" style="2" customWidth="1"/>
    <col min="2566" max="2566" width="7.08984375" style="2" customWidth="1"/>
    <col min="2567" max="2567" width="9.36328125" style="2" customWidth="1"/>
    <col min="2568" max="2568" width="10.54296875" style="2" customWidth="1"/>
    <col min="2569" max="2569" width="15.453125" style="2" customWidth="1"/>
    <col min="2570" max="2570" width="15.54296875" style="2" customWidth="1"/>
    <col min="2571" max="2571" width="14.54296875" style="2" customWidth="1"/>
    <col min="2572" max="2573" width="14" style="2" customWidth="1"/>
    <col min="2574" max="2574" width="14.54296875" style="2" customWidth="1"/>
    <col min="2575" max="2575" width="14.36328125" style="2" customWidth="1"/>
    <col min="2576" max="2576" width="16" style="2" customWidth="1"/>
    <col min="2577" max="2817" width="9" style="2"/>
    <col min="2818" max="2818" width="3.6328125" style="2" customWidth="1"/>
    <col min="2819" max="2819" width="13.36328125" style="2" customWidth="1"/>
    <col min="2820" max="2820" width="45.08984375" style="2" customWidth="1"/>
    <col min="2821" max="2821" width="3.90625" style="2" customWidth="1"/>
    <col min="2822" max="2822" width="7.08984375" style="2" customWidth="1"/>
    <col min="2823" max="2823" width="9.36328125" style="2" customWidth="1"/>
    <col min="2824" max="2824" width="10.54296875" style="2" customWidth="1"/>
    <col min="2825" max="2825" width="15.453125" style="2" customWidth="1"/>
    <col min="2826" max="2826" width="15.54296875" style="2" customWidth="1"/>
    <col min="2827" max="2827" width="14.54296875" style="2" customWidth="1"/>
    <col min="2828" max="2829" width="14" style="2" customWidth="1"/>
    <col min="2830" max="2830" width="14.54296875" style="2" customWidth="1"/>
    <col min="2831" max="2831" width="14.36328125" style="2" customWidth="1"/>
    <col min="2832" max="2832" width="16" style="2" customWidth="1"/>
    <col min="2833" max="3073" width="9" style="2"/>
    <col min="3074" max="3074" width="3.6328125" style="2" customWidth="1"/>
    <col min="3075" max="3075" width="13.36328125" style="2" customWidth="1"/>
    <col min="3076" max="3076" width="45.08984375" style="2" customWidth="1"/>
    <col min="3077" max="3077" width="3.90625" style="2" customWidth="1"/>
    <col min="3078" max="3078" width="7.08984375" style="2" customWidth="1"/>
    <col min="3079" max="3079" width="9.36328125" style="2" customWidth="1"/>
    <col min="3080" max="3080" width="10.54296875" style="2" customWidth="1"/>
    <col min="3081" max="3081" width="15.453125" style="2" customWidth="1"/>
    <col min="3082" max="3082" width="15.54296875" style="2" customWidth="1"/>
    <col min="3083" max="3083" width="14.54296875" style="2" customWidth="1"/>
    <col min="3084" max="3085" width="14" style="2" customWidth="1"/>
    <col min="3086" max="3086" width="14.54296875" style="2" customWidth="1"/>
    <col min="3087" max="3087" width="14.36328125" style="2" customWidth="1"/>
    <col min="3088" max="3088" width="16" style="2" customWidth="1"/>
    <col min="3089" max="3329" width="9" style="2"/>
    <col min="3330" max="3330" width="3.6328125" style="2" customWidth="1"/>
    <col min="3331" max="3331" width="13.36328125" style="2" customWidth="1"/>
    <col min="3332" max="3332" width="45.08984375" style="2" customWidth="1"/>
    <col min="3333" max="3333" width="3.90625" style="2" customWidth="1"/>
    <col min="3334" max="3334" width="7.08984375" style="2" customWidth="1"/>
    <col min="3335" max="3335" width="9.36328125" style="2" customWidth="1"/>
    <col min="3336" max="3336" width="10.54296875" style="2" customWidth="1"/>
    <col min="3337" max="3337" width="15.453125" style="2" customWidth="1"/>
    <col min="3338" max="3338" width="15.54296875" style="2" customWidth="1"/>
    <col min="3339" max="3339" width="14.54296875" style="2" customWidth="1"/>
    <col min="3340" max="3341" width="14" style="2" customWidth="1"/>
    <col min="3342" max="3342" width="14.54296875" style="2" customWidth="1"/>
    <col min="3343" max="3343" width="14.36328125" style="2" customWidth="1"/>
    <col min="3344" max="3344" width="16" style="2" customWidth="1"/>
    <col min="3345" max="3585" width="9" style="2"/>
    <col min="3586" max="3586" width="3.6328125" style="2" customWidth="1"/>
    <col min="3587" max="3587" width="13.36328125" style="2" customWidth="1"/>
    <col min="3588" max="3588" width="45.08984375" style="2" customWidth="1"/>
    <col min="3589" max="3589" width="3.90625" style="2" customWidth="1"/>
    <col min="3590" max="3590" width="7.08984375" style="2" customWidth="1"/>
    <col min="3591" max="3591" width="9.36328125" style="2" customWidth="1"/>
    <col min="3592" max="3592" width="10.54296875" style="2" customWidth="1"/>
    <col min="3593" max="3593" width="15.453125" style="2" customWidth="1"/>
    <col min="3594" max="3594" width="15.54296875" style="2" customWidth="1"/>
    <col min="3595" max="3595" width="14.54296875" style="2" customWidth="1"/>
    <col min="3596" max="3597" width="14" style="2" customWidth="1"/>
    <col min="3598" max="3598" width="14.54296875" style="2" customWidth="1"/>
    <col min="3599" max="3599" width="14.36328125" style="2" customWidth="1"/>
    <col min="3600" max="3600" width="16" style="2" customWidth="1"/>
    <col min="3601" max="3841" width="9" style="2"/>
    <col min="3842" max="3842" width="3.6328125" style="2" customWidth="1"/>
    <col min="3843" max="3843" width="13.36328125" style="2" customWidth="1"/>
    <col min="3844" max="3844" width="45.08984375" style="2" customWidth="1"/>
    <col min="3845" max="3845" width="3.90625" style="2" customWidth="1"/>
    <col min="3846" max="3846" width="7.08984375" style="2" customWidth="1"/>
    <col min="3847" max="3847" width="9.36328125" style="2" customWidth="1"/>
    <col min="3848" max="3848" width="10.54296875" style="2" customWidth="1"/>
    <col min="3849" max="3849" width="15.453125" style="2" customWidth="1"/>
    <col min="3850" max="3850" width="15.54296875" style="2" customWidth="1"/>
    <col min="3851" max="3851" width="14.54296875" style="2" customWidth="1"/>
    <col min="3852" max="3853" width="14" style="2" customWidth="1"/>
    <col min="3854" max="3854" width="14.54296875" style="2" customWidth="1"/>
    <col min="3855" max="3855" width="14.36328125" style="2" customWidth="1"/>
    <col min="3856" max="3856" width="16" style="2" customWidth="1"/>
    <col min="3857" max="4097" width="9" style="2"/>
    <col min="4098" max="4098" width="3.6328125" style="2" customWidth="1"/>
    <col min="4099" max="4099" width="13.36328125" style="2" customWidth="1"/>
    <col min="4100" max="4100" width="45.08984375" style="2" customWidth="1"/>
    <col min="4101" max="4101" width="3.90625" style="2" customWidth="1"/>
    <col min="4102" max="4102" width="7.08984375" style="2" customWidth="1"/>
    <col min="4103" max="4103" width="9.36328125" style="2" customWidth="1"/>
    <col min="4104" max="4104" width="10.54296875" style="2" customWidth="1"/>
    <col min="4105" max="4105" width="15.453125" style="2" customWidth="1"/>
    <col min="4106" max="4106" width="15.54296875" style="2" customWidth="1"/>
    <col min="4107" max="4107" width="14.54296875" style="2" customWidth="1"/>
    <col min="4108" max="4109" width="14" style="2" customWidth="1"/>
    <col min="4110" max="4110" width="14.54296875" style="2" customWidth="1"/>
    <col min="4111" max="4111" width="14.36328125" style="2" customWidth="1"/>
    <col min="4112" max="4112" width="16" style="2" customWidth="1"/>
    <col min="4113" max="4353" width="9" style="2"/>
    <col min="4354" max="4354" width="3.6328125" style="2" customWidth="1"/>
    <col min="4355" max="4355" width="13.36328125" style="2" customWidth="1"/>
    <col min="4356" max="4356" width="45.08984375" style="2" customWidth="1"/>
    <col min="4357" max="4357" width="3.90625" style="2" customWidth="1"/>
    <col min="4358" max="4358" width="7.08984375" style="2" customWidth="1"/>
    <col min="4359" max="4359" width="9.36328125" style="2" customWidth="1"/>
    <col min="4360" max="4360" width="10.54296875" style="2" customWidth="1"/>
    <col min="4361" max="4361" width="15.453125" style="2" customWidth="1"/>
    <col min="4362" max="4362" width="15.54296875" style="2" customWidth="1"/>
    <col min="4363" max="4363" width="14.54296875" style="2" customWidth="1"/>
    <col min="4364" max="4365" width="14" style="2" customWidth="1"/>
    <col min="4366" max="4366" width="14.54296875" style="2" customWidth="1"/>
    <col min="4367" max="4367" width="14.36328125" style="2" customWidth="1"/>
    <col min="4368" max="4368" width="16" style="2" customWidth="1"/>
    <col min="4369" max="4609" width="9" style="2"/>
    <col min="4610" max="4610" width="3.6328125" style="2" customWidth="1"/>
    <col min="4611" max="4611" width="13.36328125" style="2" customWidth="1"/>
    <col min="4612" max="4612" width="45.08984375" style="2" customWidth="1"/>
    <col min="4613" max="4613" width="3.90625" style="2" customWidth="1"/>
    <col min="4614" max="4614" width="7.08984375" style="2" customWidth="1"/>
    <col min="4615" max="4615" width="9.36328125" style="2" customWidth="1"/>
    <col min="4616" max="4616" width="10.54296875" style="2" customWidth="1"/>
    <col min="4617" max="4617" width="15.453125" style="2" customWidth="1"/>
    <col min="4618" max="4618" width="15.54296875" style="2" customWidth="1"/>
    <col min="4619" max="4619" width="14.54296875" style="2" customWidth="1"/>
    <col min="4620" max="4621" width="14" style="2" customWidth="1"/>
    <col min="4622" max="4622" width="14.54296875" style="2" customWidth="1"/>
    <col min="4623" max="4623" width="14.36328125" style="2" customWidth="1"/>
    <col min="4624" max="4624" width="16" style="2" customWidth="1"/>
    <col min="4625" max="4865" width="9" style="2"/>
    <col min="4866" max="4866" width="3.6328125" style="2" customWidth="1"/>
    <col min="4867" max="4867" width="13.36328125" style="2" customWidth="1"/>
    <col min="4868" max="4868" width="45.08984375" style="2" customWidth="1"/>
    <col min="4869" max="4869" width="3.90625" style="2" customWidth="1"/>
    <col min="4870" max="4870" width="7.08984375" style="2" customWidth="1"/>
    <col min="4871" max="4871" width="9.36328125" style="2" customWidth="1"/>
    <col min="4872" max="4872" width="10.54296875" style="2" customWidth="1"/>
    <col min="4873" max="4873" width="15.453125" style="2" customWidth="1"/>
    <col min="4874" max="4874" width="15.54296875" style="2" customWidth="1"/>
    <col min="4875" max="4875" width="14.54296875" style="2" customWidth="1"/>
    <col min="4876" max="4877" width="14" style="2" customWidth="1"/>
    <col min="4878" max="4878" width="14.54296875" style="2" customWidth="1"/>
    <col min="4879" max="4879" width="14.36328125" style="2" customWidth="1"/>
    <col min="4880" max="4880" width="16" style="2" customWidth="1"/>
    <col min="4881" max="5121" width="9" style="2"/>
    <col min="5122" max="5122" width="3.6328125" style="2" customWidth="1"/>
    <col min="5123" max="5123" width="13.36328125" style="2" customWidth="1"/>
    <col min="5124" max="5124" width="45.08984375" style="2" customWidth="1"/>
    <col min="5125" max="5125" width="3.90625" style="2" customWidth="1"/>
    <col min="5126" max="5126" width="7.08984375" style="2" customWidth="1"/>
    <col min="5127" max="5127" width="9.36328125" style="2" customWidth="1"/>
    <col min="5128" max="5128" width="10.54296875" style="2" customWidth="1"/>
    <col min="5129" max="5129" width="15.453125" style="2" customWidth="1"/>
    <col min="5130" max="5130" width="15.54296875" style="2" customWidth="1"/>
    <col min="5131" max="5131" width="14.54296875" style="2" customWidth="1"/>
    <col min="5132" max="5133" width="14" style="2" customWidth="1"/>
    <col min="5134" max="5134" width="14.54296875" style="2" customWidth="1"/>
    <col min="5135" max="5135" width="14.36328125" style="2" customWidth="1"/>
    <col min="5136" max="5136" width="16" style="2" customWidth="1"/>
    <col min="5137" max="5377" width="9" style="2"/>
    <col min="5378" max="5378" width="3.6328125" style="2" customWidth="1"/>
    <col min="5379" max="5379" width="13.36328125" style="2" customWidth="1"/>
    <col min="5380" max="5380" width="45.08984375" style="2" customWidth="1"/>
    <col min="5381" max="5381" width="3.90625" style="2" customWidth="1"/>
    <col min="5382" max="5382" width="7.08984375" style="2" customWidth="1"/>
    <col min="5383" max="5383" width="9.36328125" style="2" customWidth="1"/>
    <col min="5384" max="5384" width="10.54296875" style="2" customWidth="1"/>
    <col min="5385" max="5385" width="15.453125" style="2" customWidth="1"/>
    <col min="5386" max="5386" width="15.54296875" style="2" customWidth="1"/>
    <col min="5387" max="5387" width="14.54296875" style="2" customWidth="1"/>
    <col min="5388" max="5389" width="14" style="2" customWidth="1"/>
    <col min="5390" max="5390" width="14.54296875" style="2" customWidth="1"/>
    <col min="5391" max="5391" width="14.36328125" style="2" customWidth="1"/>
    <col min="5392" max="5392" width="16" style="2" customWidth="1"/>
    <col min="5393" max="5633" width="9" style="2"/>
    <col min="5634" max="5634" width="3.6328125" style="2" customWidth="1"/>
    <col min="5635" max="5635" width="13.36328125" style="2" customWidth="1"/>
    <col min="5636" max="5636" width="45.08984375" style="2" customWidth="1"/>
    <col min="5637" max="5637" width="3.90625" style="2" customWidth="1"/>
    <col min="5638" max="5638" width="7.08984375" style="2" customWidth="1"/>
    <col min="5639" max="5639" width="9.36328125" style="2" customWidth="1"/>
    <col min="5640" max="5640" width="10.54296875" style="2" customWidth="1"/>
    <col min="5641" max="5641" width="15.453125" style="2" customWidth="1"/>
    <col min="5642" max="5642" width="15.54296875" style="2" customWidth="1"/>
    <col min="5643" max="5643" width="14.54296875" style="2" customWidth="1"/>
    <col min="5644" max="5645" width="14" style="2" customWidth="1"/>
    <col min="5646" max="5646" width="14.54296875" style="2" customWidth="1"/>
    <col min="5647" max="5647" width="14.36328125" style="2" customWidth="1"/>
    <col min="5648" max="5648" width="16" style="2" customWidth="1"/>
    <col min="5649" max="5889" width="9" style="2"/>
    <col min="5890" max="5890" width="3.6328125" style="2" customWidth="1"/>
    <col min="5891" max="5891" width="13.36328125" style="2" customWidth="1"/>
    <col min="5892" max="5892" width="45.08984375" style="2" customWidth="1"/>
    <col min="5893" max="5893" width="3.90625" style="2" customWidth="1"/>
    <col min="5894" max="5894" width="7.08984375" style="2" customWidth="1"/>
    <col min="5895" max="5895" width="9.36328125" style="2" customWidth="1"/>
    <col min="5896" max="5896" width="10.54296875" style="2" customWidth="1"/>
    <col min="5897" max="5897" width="15.453125" style="2" customWidth="1"/>
    <col min="5898" max="5898" width="15.54296875" style="2" customWidth="1"/>
    <col min="5899" max="5899" width="14.54296875" style="2" customWidth="1"/>
    <col min="5900" max="5901" width="14" style="2" customWidth="1"/>
    <col min="5902" max="5902" width="14.54296875" style="2" customWidth="1"/>
    <col min="5903" max="5903" width="14.36328125" style="2" customWidth="1"/>
    <col min="5904" max="5904" width="16" style="2" customWidth="1"/>
    <col min="5905" max="6145" width="9" style="2"/>
    <col min="6146" max="6146" width="3.6328125" style="2" customWidth="1"/>
    <col min="6147" max="6147" width="13.36328125" style="2" customWidth="1"/>
    <col min="6148" max="6148" width="45.08984375" style="2" customWidth="1"/>
    <col min="6149" max="6149" width="3.90625" style="2" customWidth="1"/>
    <col min="6150" max="6150" width="7.08984375" style="2" customWidth="1"/>
    <col min="6151" max="6151" width="9.36328125" style="2" customWidth="1"/>
    <col min="6152" max="6152" width="10.54296875" style="2" customWidth="1"/>
    <col min="6153" max="6153" width="15.453125" style="2" customWidth="1"/>
    <col min="6154" max="6154" width="15.54296875" style="2" customWidth="1"/>
    <col min="6155" max="6155" width="14.54296875" style="2" customWidth="1"/>
    <col min="6156" max="6157" width="14" style="2" customWidth="1"/>
    <col min="6158" max="6158" width="14.54296875" style="2" customWidth="1"/>
    <col min="6159" max="6159" width="14.36328125" style="2" customWidth="1"/>
    <col min="6160" max="6160" width="16" style="2" customWidth="1"/>
    <col min="6161" max="6401" width="9" style="2"/>
    <col min="6402" max="6402" width="3.6328125" style="2" customWidth="1"/>
    <col min="6403" max="6403" width="13.36328125" style="2" customWidth="1"/>
    <col min="6404" max="6404" width="45.08984375" style="2" customWidth="1"/>
    <col min="6405" max="6405" width="3.90625" style="2" customWidth="1"/>
    <col min="6406" max="6406" width="7.08984375" style="2" customWidth="1"/>
    <col min="6407" max="6407" width="9.36328125" style="2" customWidth="1"/>
    <col min="6408" max="6408" width="10.54296875" style="2" customWidth="1"/>
    <col min="6409" max="6409" width="15.453125" style="2" customWidth="1"/>
    <col min="6410" max="6410" width="15.54296875" style="2" customWidth="1"/>
    <col min="6411" max="6411" width="14.54296875" style="2" customWidth="1"/>
    <col min="6412" max="6413" width="14" style="2" customWidth="1"/>
    <col min="6414" max="6414" width="14.54296875" style="2" customWidth="1"/>
    <col min="6415" max="6415" width="14.36328125" style="2" customWidth="1"/>
    <col min="6416" max="6416" width="16" style="2" customWidth="1"/>
    <col min="6417" max="6657" width="9" style="2"/>
    <col min="6658" max="6658" width="3.6328125" style="2" customWidth="1"/>
    <col min="6659" max="6659" width="13.36328125" style="2" customWidth="1"/>
    <col min="6660" max="6660" width="45.08984375" style="2" customWidth="1"/>
    <col min="6661" max="6661" width="3.90625" style="2" customWidth="1"/>
    <col min="6662" max="6662" width="7.08984375" style="2" customWidth="1"/>
    <col min="6663" max="6663" width="9.36328125" style="2" customWidth="1"/>
    <col min="6664" max="6664" width="10.54296875" style="2" customWidth="1"/>
    <col min="6665" max="6665" width="15.453125" style="2" customWidth="1"/>
    <col min="6666" max="6666" width="15.54296875" style="2" customWidth="1"/>
    <col min="6667" max="6667" width="14.54296875" style="2" customWidth="1"/>
    <col min="6668" max="6669" width="14" style="2" customWidth="1"/>
    <col min="6670" max="6670" width="14.54296875" style="2" customWidth="1"/>
    <col min="6671" max="6671" width="14.36328125" style="2" customWidth="1"/>
    <col min="6672" max="6672" width="16" style="2" customWidth="1"/>
    <col min="6673" max="6913" width="9" style="2"/>
    <col min="6914" max="6914" width="3.6328125" style="2" customWidth="1"/>
    <col min="6915" max="6915" width="13.36328125" style="2" customWidth="1"/>
    <col min="6916" max="6916" width="45.08984375" style="2" customWidth="1"/>
    <col min="6917" max="6917" width="3.90625" style="2" customWidth="1"/>
    <col min="6918" max="6918" width="7.08984375" style="2" customWidth="1"/>
    <col min="6919" max="6919" width="9.36328125" style="2" customWidth="1"/>
    <col min="6920" max="6920" width="10.54296875" style="2" customWidth="1"/>
    <col min="6921" max="6921" width="15.453125" style="2" customWidth="1"/>
    <col min="6922" max="6922" width="15.54296875" style="2" customWidth="1"/>
    <col min="6923" max="6923" width="14.54296875" style="2" customWidth="1"/>
    <col min="6924" max="6925" width="14" style="2" customWidth="1"/>
    <col min="6926" max="6926" width="14.54296875" style="2" customWidth="1"/>
    <col min="6927" max="6927" width="14.36328125" style="2" customWidth="1"/>
    <col min="6928" max="6928" width="16" style="2" customWidth="1"/>
    <col min="6929" max="7169" width="9" style="2"/>
    <col min="7170" max="7170" width="3.6328125" style="2" customWidth="1"/>
    <col min="7171" max="7171" width="13.36328125" style="2" customWidth="1"/>
    <col min="7172" max="7172" width="45.08984375" style="2" customWidth="1"/>
    <col min="7173" max="7173" width="3.90625" style="2" customWidth="1"/>
    <col min="7174" max="7174" width="7.08984375" style="2" customWidth="1"/>
    <col min="7175" max="7175" width="9.36328125" style="2" customWidth="1"/>
    <col min="7176" max="7176" width="10.54296875" style="2" customWidth="1"/>
    <col min="7177" max="7177" width="15.453125" style="2" customWidth="1"/>
    <col min="7178" max="7178" width="15.54296875" style="2" customWidth="1"/>
    <col min="7179" max="7179" width="14.54296875" style="2" customWidth="1"/>
    <col min="7180" max="7181" width="14" style="2" customWidth="1"/>
    <col min="7182" max="7182" width="14.54296875" style="2" customWidth="1"/>
    <col min="7183" max="7183" width="14.36328125" style="2" customWidth="1"/>
    <col min="7184" max="7184" width="16" style="2" customWidth="1"/>
    <col min="7185" max="7425" width="9" style="2"/>
    <col min="7426" max="7426" width="3.6328125" style="2" customWidth="1"/>
    <col min="7427" max="7427" width="13.36328125" style="2" customWidth="1"/>
    <col min="7428" max="7428" width="45.08984375" style="2" customWidth="1"/>
    <col min="7429" max="7429" width="3.90625" style="2" customWidth="1"/>
    <col min="7430" max="7430" width="7.08984375" style="2" customWidth="1"/>
    <col min="7431" max="7431" width="9.36328125" style="2" customWidth="1"/>
    <col min="7432" max="7432" width="10.54296875" style="2" customWidth="1"/>
    <col min="7433" max="7433" width="15.453125" style="2" customWidth="1"/>
    <col min="7434" max="7434" width="15.54296875" style="2" customWidth="1"/>
    <col min="7435" max="7435" width="14.54296875" style="2" customWidth="1"/>
    <col min="7436" max="7437" width="14" style="2" customWidth="1"/>
    <col min="7438" max="7438" width="14.54296875" style="2" customWidth="1"/>
    <col min="7439" max="7439" width="14.36328125" style="2" customWidth="1"/>
    <col min="7440" max="7440" width="16" style="2" customWidth="1"/>
    <col min="7441" max="7681" width="9" style="2"/>
    <col min="7682" max="7682" width="3.6328125" style="2" customWidth="1"/>
    <col min="7683" max="7683" width="13.36328125" style="2" customWidth="1"/>
    <col min="7684" max="7684" width="45.08984375" style="2" customWidth="1"/>
    <col min="7685" max="7685" width="3.90625" style="2" customWidth="1"/>
    <col min="7686" max="7686" width="7.08984375" style="2" customWidth="1"/>
    <col min="7687" max="7687" width="9.36328125" style="2" customWidth="1"/>
    <col min="7688" max="7688" width="10.54296875" style="2" customWidth="1"/>
    <col min="7689" max="7689" width="15.453125" style="2" customWidth="1"/>
    <col min="7690" max="7690" width="15.54296875" style="2" customWidth="1"/>
    <col min="7691" max="7691" width="14.54296875" style="2" customWidth="1"/>
    <col min="7692" max="7693" width="14" style="2" customWidth="1"/>
    <col min="7694" max="7694" width="14.54296875" style="2" customWidth="1"/>
    <col min="7695" max="7695" width="14.36328125" style="2" customWidth="1"/>
    <col min="7696" max="7696" width="16" style="2" customWidth="1"/>
    <col min="7697" max="7937" width="9" style="2"/>
    <col min="7938" max="7938" width="3.6328125" style="2" customWidth="1"/>
    <col min="7939" max="7939" width="13.36328125" style="2" customWidth="1"/>
    <col min="7940" max="7940" width="45.08984375" style="2" customWidth="1"/>
    <col min="7941" max="7941" width="3.90625" style="2" customWidth="1"/>
    <col min="7942" max="7942" width="7.08984375" style="2" customWidth="1"/>
    <col min="7943" max="7943" width="9.36328125" style="2" customWidth="1"/>
    <col min="7944" max="7944" width="10.54296875" style="2" customWidth="1"/>
    <col min="7945" max="7945" width="15.453125" style="2" customWidth="1"/>
    <col min="7946" max="7946" width="15.54296875" style="2" customWidth="1"/>
    <col min="7947" max="7947" width="14.54296875" style="2" customWidth="1"/>
    <col min="7948" max="7949" width="14" style="2" customWidth="1"/>
    <col min="7950" max="7950" width="14.54296875" style="2" customWidth="1"/>
    <col min="7951" max="7951" width="14.36328125" style="2" customWidth="1"/>
    <col min="7952" max="7952" width="16" style="2" customWidth="1"/>
    <col min="7953" max="8193" width="9" style="2"/>
    <col min="8194" max="8194" width="3.6328125" style="2" customWidth="1"/>
    <col min="8195" max="8195" width="13.36328125" style="2" customWidth="1"/>
    <col min="8196" max="8196" width="45.08984375" style="2" customWidth="1"/>
    <col min="8197" max="8197" width="3.90625" style="2" customWidth="1"/>
    <col min="8198" max="8198" width="7.08984375" style="2" customWidth="1"/>
    <col min="8199" max="8199" width="9.36328125" style="2" customWidth="1"/>
    <col min="8200" max="8200" width="10.54296875" style="2" customWidth="1"/>
    <col min="8201" max="8201" width="15.453125" style="2" customWidth="1"/>
    <col min="8202" max="8202" width="15.54296875" style="2" customWidth="1"/>
    <col min="8203" max="8203" width="14.54296875" style="2" customWidth="1"/>
    <col min="8204" max="8205" width="14" style="2" customWidth="1"/>
    <col min="8206" max="8206" width="14.54296875" style="2" customWidth="1"/>
    <col min="8207" max="8207" width="14.36328125" style="2" customWidth="1"/>
    <col min="8208" max="8208" width="16" style="2" customWidth="1"/>
    <col min="8209" max="8449" width="9" style="2"/>
    <col min="8450" max="8450" width="3.6328125" style="2" customWidth="1"/>
    <col min="8451" max="8451" width="13.36328125" style="2" customWidth="1"/>
    <col min="8452" max="8452" width="45.08984375" style="2" customWidth="1"/>
    <col min="8453" max="8453" width="3.90625" style="2" customWidth="1"/>
    <col min="8454" max="8454" width="7.08984375" style="2" customWidth="1"/>
    <col min="8455" max="8455" width="9.36328125" style="2" customWidth="1"/>
    <col min="8456" max="8456" width="10.54296875" style="2" customWidth="1"/>
    <col min="8457" max="8457" width="15.453125" style="2" customWidth="1"/>
    <col min="8458" max="8458" width="15.54296875" style="2" customWidth="1"/>
    <col min="8459" max="8459" width="14.54296875" style="2" customWidth="1"/>
    <col min="8460" max="8461" width="14" style="2" customWidth="1"/>
    <col min="8462" max="8462" width="14.54296875" style="2" customWidth="1"/>
    <col min="8463" max="8463" width="14.36328125" style="2" customWidth="1"/>
    <col min="8464" max="8464" width="16" style="2" customWidth="1"/>
    <col min="8465" max="8705" width="9" style="2"/>
    <col min="8706" max="8706" width="3.6328125" style="2" customWidth="1"/>
    <col min="8707" max="8707" width="13.36328125" style="2" customWidth="1"/>
    <col min="8708" max="8708" width="45.08984375" style="2" customWidth="1"/>
    <col min="8709" max="8709" width="3.90625" style="2" customWidth="1"/>
    <col min="8710" max="8710" width="7.08984375" style="2" customWidth="1"/>
    <col min="8711" max="8711" width="9.36328125" style="2" customWidth="1"/>
    <col min="8712" max="8712" width="10.54296875" style="2" customWidth="1"/>
    <col min="8713" max="8713" width="15.453125" style="2" customWidth="1"/>
    <col min="8714" max="8714" width="15.54296875" style="2" customWidth="1"/>
    <col min="8715" max="8715" width="14.54296875" style="2" customWidth="1"/>
    <col min="8716" max="8717" width="14" style="2" customWidth="1"/>
    <col min="8718" max="8718" width="14.54296875" style="2" customWidth="1"/>
    <col min="8719" max="8719" width="14.36328125" style="2" customWidth="1"/>
    <col min="8720" max="8720" width="16" style="2" customWidth="1"/>
    <col min="8721" max="8961" width="9" style="2"/>
    <col min="8962" max="8962" width="3.6328125" style="2" customWidth="1"/>
    <col min="8963" max="8963" width="13.36328125" style="2" customWidth="1"/>
    <col min="8964" max="8964" width="45.08984375" style="2" customWidth="1"/>
    <col min="8965" max="8965" width="3.90625" style="2" customWidth="1"/>
    <col min="8966" max="8966" width="7.08984375" style="2" customWidth="1"/>
    <col min="8967" max="8967" width="9.36328125" style="2" customWidth="1"/>
    <col min="8968" max="8968" width="10.54296875" style="2" customWidth="1"/>
    <col min="8969" max="8969" width="15.453125" style="2" customWidth="1"/>
    <col min="8970" max="8970" width="15.54296875" style="2" customWidth="1"/>
    <col min="8971" max="8971" width="14.54296875" style="2" customWidth="1"/>
    <col min="8972" max="8973" width="14" style="2" customWidth="1"/>
    <col min="8974" max="8974" width="14.54296875" style="2" customWidth="1"/>
    <col min="8975" max="8975" width="14.36328125" style="2" customWidth="1"/>
    <col min="8976" max="8976" width="16" style="2" customWidth="1"/>
    <col min="8977" max="9217" width="9" style="2"/>
    <col min="9218" max="9218" width="3.6328125" style="2" customWidth="1"/>
    <col min="9219" max="9219" width="13.36328125" style="2" customWidth="1"/>
    <col min="9220" max="9220" width="45.08984375" style="2" customWidth="1"/>
    <col min="9221" max="9221" width="3.90625" style="2" customWidth="1"/>
    <col min="9222" max="9222" width="7.08984375" style="2" customWidth="1"/>
    <col min="9223" max="9223" width="9.36328125" style="2" customWidth="1"/>
    <col min="9224" max="9224" width="10.54296875" style="2" customWidth="1"/>
    <col min="9225" max="9225" width="15.453125" style="2" customWidth="1"/>
    <col min="9226" max="9226" width="15.54296875" style="2" customWidth="1"/>
    <col min="9227" max="9227" width="14.54296875" style="2" customWidth="1"/>
    <col min="9228" max="9229" width="14" style="2" customWidth="1"/>
    <col min="9230" max="9230" width="14.54296875" style="2" customWidth="1"/>
    <col min="9231" max="9231" width="14.36328125" style="2" customWidth="1"/>
    <col min="9232" max="9232" width="16" style="2" customWidth="1"/>
    <col min="9233" max="9473" width="9" style="2"/>
    <col min="9474" max="9474" width="3.6328125" style="2" customWidth="1"/>
    <col min="9475" max="9475" width="13.36328125" style="2" customWidth="1"/>
    <col min="9476" max="9476" width="45.08984375" style="2" customWidth="1"/>
    <col min="9477" max="9477" width="3.90625" style="2" customWidth="1"/>
    <col min="9478" max="9478" width="7.08984375" style="2" customWidth="1"/>
    <col min="9479" max="9479" width="9.36328125" style="2" customWidth="1"/>
    <col min="9480" max="9480" width="10.54296875" style="2" customWidth="1"/>
    <col min="9481" max="9481" width="15.453125" style="2" customWidth="1"/>
    <col min="9482" max="9482" width="15.54296875" style="2" customWidth="1"/>
    <col min="9483" max="9483" width="14.54296875" style="2" customWidth="1"/>
    <col min="9484" max="9485" width="14" style="2" customWidth="1"/>
    <col min="9486" max="9486" width="14.54296875" style="2" customWidth="1"/>
    <col min="9487" max="9487" width="14.36328125" style="2" customWidth="1"/>
    <col min="9488" max="9488" width="16" style="2" customWidth="1"/>
    <col min="9489" max="9729" width="9" style="2"/>
    <col min="9730" max="9730" width="3.6328125" style="2" customWidth="1"/>
    <col min="9731" max="9731" width="13.36328125" style="2" customWidth="1"/>
    <col min="9732" max="9732" width="45.08984375" style="2" customWidth="1"/>
    <col min="9733" max="9733" width="3.90625" style="2" customWidth="1"/>
    <col min="9734" max="9734" width="7.08984375" style="2" customWidth="1"/>
    <col min="9735" max="9735" width="9.36328125" style="2" customWidth="1"/>
    <col min="9736" max="9736" width="10.54296875" style="2" customWidth="1"/>
    <col min="9737" max="9737" width="15.453125" style="2" customWidth="1"/>
    <col min="9738" max="9738" width="15.54296875" style="2" customWidth="1"/>
    <col min="9739" max="9739" width="14.54296875" style="2" customWidth="1"/>
    <col min="9740" max="9741" width="14" style="2" customWidth="1"/>
    <col min="9742" max="9742" width="14.54296875" style="2" customWidth="1"/>
    <col min="9743" max="9743" width="14.36328125" style="2" customWidth="1"/>
    <col min="9744" max="9744" width="16" style="2" customWidth="1"/>
    <col min="9745" max="9985" width="9" style="2"/>
    <col min="9986" max="9986" width="3.6328125" style="2" customWidth="1"/>
    <col min="9987" max="9987" width="13.36328125" style="2" customWidth="1"/>
    <col min="9988" max="9988" width="45.08984375" style="2" customWidth="1"/>
    <col min="9989" max="9989" width="3.90625" style="2" customWidth="1"/>
    <col min="9990" max="9990" width="7.08984375" style="2" customWidth="1"/>
    <col min="9991" max="9991" width="9.36328125" style="2" customWidth="1"/>
    <col min="9992" max="9992" width="10.54296875" style="2" customWidth="1"/>
    <col min="9993" max="9993" width="15.453125" style="2" customWidth="1"/>
    <col min="9994" max="9994" width="15.54296875" style="2" customWidth="1"/>
    <col min="9995" max="9995" width="14.54296875" style="2" customWidth="1"/>
    <col min="9996" max="9997" width="14" style="2" customWidth="1"/>
    <col min="9998" max="9998" width="14.54296875" style="2" customWidth="1"/>
    <col min="9999" max="9999" width="14.36328125" style="2" customWidth="1"/>
    <col min="10000" max="10000" width="16" style="2" customWidth="1"/>
    <col min="10001" max="10241" width="9" style="2"/>
    <col min="10242" max="10242" width="3.6328125" style="2" customWidth="1"/>
    <col min="10243" max="10243" width="13.36328125" style="2" customWidth="1"/>
    <col min="10244" max="10244" width="45.08984375" style="2" customWidth="1"/>
    <col min="10245" max="10245" width="3.90625" style="2" customWidth="1"/>
    <col min="10246" max="10246" width="7.08984375" style="2" customWidth="1"/>
    <col min="10247" max="10247" width="9.36328125" style="2" customWidth="1"/>
    <col min="10248" max="10248" width="10.54296875" style="2" customWidth="1"/>
    <col min="10249" max="10249" width="15.453125" style="2" customWidth="1"/>
    <col min="10250" max="10250" width="15.54296875" style="2" customWidth="1"/>
    <col min="10251" max="10251" width="14.54296875" style="2" customWidth="1"/>
    <col min="10252" max="10253" width="14" style="2" customWidth="1"/>
    <col min="10254" max="10254" width="14.54296875" style="2" customWidth="1"/>
    <col min="10255" max="10255" width="14.36328125" style="2" customWidth="1"/>
    <col min="10256" max="10256" width="16" style="2" customWidth="1"/>
    <col min="10257" max="10497" width="9" style="2"/>
    <col min="10498" max="10498" width="3.6328125" style="2" customWidth="1"/>
    <col min="10499" max="10499" width="13.36328125" style="2" customWidth="1"/>
    <col min="10500" max="10500" width="45.08984375" style="2" customWidth="1"/>
    <col min="10501" max="10501" width="3.90625" style="2" customWidth="1"/>
    <col min="10502" max="10502" width="7.08984375" style="2" customWidth="1"/>
    <col min="10503" max="10503" width="9.36328125" style="2" customWidth="1"/>
    <col min="10504" max="10504" width="10.54296875" style="2" customWidth="1"/>
    <col min="10505" max="10505" width="15.453125" style="2" customWidth="1"/>
    <col min="10506" max="10506" width="15.54296875" style="2" customWidth="1"/>
    <col min="10507" max="10507" width="14.54296875" style="2" customWidth="1"/>
    <col min="10508" max="10509" width="14" style="2" customWidth="1"/>
    <col min="10510" max="10510" width="14.54296875" style="2" customWidth="1"/>
    <col min="10511" max="10511" width="14.36328125" style="2" customWidth="1"/>
    <col min="10512" max="10512" width="16" style="2" customWidth="1"/>
    <col min="10513" max="10753" width="9" style="2"/>
    <col min="10754" max="10754" width="3.6328125" style="2" customWidth="1"/>
    <col min="10755" max="10755" width="13.36328125" style="2" customWidth="1"/>
    <col min="10756" max="10756" width="45.08984375" style="2" customWidth="1"/>
    <col min="10757" max="10757" width="3.90625" style="2" customWidth="1"/>
    <col min="10758" max="10758" width="7.08984375" style="2" customWidth="1"/>
    <col min="10759" max="10759" width="9.36328125" style="2" customWidth="1"/>
    <col min="10760" max="10760" width="10.54296875" style="2" customWidth="1"/>
    <col min="10761" max="10761" width="15.453125" style="2" customWidth="1"/>
    <col min="10762" max="10762" width="15.54296875" style="2" customWidth="1"/>
    <col min="10763" max="10763" width="14.54296875" style="2" customWidth="1"/>
    <col min="10764" max="10765" width="14" style="2" customWidth="1"/>
    <col min="10766" max="10766" width="14.54296875" style="2" customWidth="1"/>
    <col min="10767" max="10767" width="14.36328125" style="2" customWidth="1"/>
    <col min="10768" max="10768" width="16" style="2" customWidth="1"/>
    <col min="10769" max="11009" width="9" style="2"/>
    <col min="11010" max="11010" width="3.6328125" style="2" customWidth="1"/>
    <col min="11011" max="11011" width="13.36328125" style="2" customWidth="1"/>
    <col min="11012" max="11012" width="45.08984375" style="2" customWidth="1"/>
    <col min="11013" max="11013" width="3.90625" style="2" customWidth="1"/>
    <col min="11014" max="11014" width="7.08984375" style="2" customWidth="1"/>
    <col min="11015" max="11015" width="9.36328125" style="2" customWidth="1"/>
    <col min="11016" max="11016" width="10.54296875" style="2" customWidth="1"/>
    <col min="11017" max="11017" width="15.453125" style="2" customWidth="1"/>
    <col min="11018" max="11018" width="15.54296875" style="2" customWidth="1"/>
    <col min="11019" max="11019" width="14.54296875" style="2" customWidth="1"/>
    <col min="11020" max="11021" width="14" style="2" customWidth="1"/>
    <col min="11022" max="11022" width="14.54296875" style="2" customWidth="1"/>
    <col min="11023" max="11023" width="14.36328125" style="2" customWidth="1"/>
    <col min="11024" max="11024" width="16" style="2" customWidth="1"/>
    <col min="11025" max="11265" width="9" style="2"/>
    <col min="11266" max="11266" width="3.6328125" style="2" customWidth="1"/>
    <col min="11267" max="11267" width="13.36328125" style="2" customWidth="1"/>
    <col min="11268" max="11268" width="45.08984375" style="2" customWidth="1"/>
    <col min="11269" max="11269" width="3.90625" style="2" customWidth="1"/>
    <col min="11270" max="11270" width="7.08984375" style="2" customWidth="1"/>
    <col min="11271" max="11271" width="9.36328125" style="2" customWidth="1"/>
    <col min="11272" max="11272" width="10.54296875" style="2" customWidth="1"/>
    <col min="11273" max="11273" width="15.453125" style="2" customWidth="1"/>
    <col min="11274" max="11274" width="15.54296875" style="2" customWidth="1"/>
    <col min="11275" max="11275" width="14.54296875" style="2" customWidth="1"/>
    <col min="11276" max="11277" width="14" style="2" customWidth="1"/>
    <col min="11278" max="11278" width="14.54296875" style="2" customWidth="1"/>
    <col min="11279" max="11279" width="14.36328125" style="2" customWidth="1"/>
    <col min="11280" max="11280" width="16" style="2" customWidth="1"/>
    <col min="11281" max="11521" width="9" style="2"/>
    <col min="11522" max="11522" width="3.6328125" style="2" customWidth="1"/>
    <col min="11523" max="11523" width="13.36328125" style="2" customWidth="1"/>
    <col min="11524" max="11524" width="45.08984375" style="2" customWidth="1"/>
    <col min="11525" max="11525" width="3.90625" style="2" customWidth="1"/>
    <col min="11526" max="11526" width="7.08984375" style="2" customWidth="1"/>
    <col min="11527" max="11527" width="9.36328125" style="2" customWidth="1"/>
    <col min="11528" max="11528" width="10.54296875" style="2" customWidth="1"/>
    <col min="11529" max="11529" width="15.453125" style="2" customWidth="1"/>
    <col min="11530" max="11530" width="15.54296875" style="2" customWidth="1"/>
    <col min="11531" max="11531" width="14.54296875" style="2" customWidth="1"/>
    <col min="11532" max="11533" width="14" style="2" customWidth="1"/>
    <col min="11534" max="11534" width="14.54296875" style="2" customWidth="1"/>
    <col min="11535" max="11535" width="14.36328125" style="2" customWidth="1"/>
    <col min="11536" max="11536" width="16" style="2" customWidth="1"/>
    <col min="11537" max="11777" width="9" style="2"/>
    <col min="11778" max="11778" width="3.6328125" style="2" customWidth="1"/>
    <col min="11779" max="11779" width="13.36328125" style="2" customWidth="1"/>
    <col min="11780" max="11780" width="45.08984375" style="2" customWidth="1"/>
    <col min="11781" max="11781" width="3.90625" style="2" customWidth="1"/>
    <col min="11782" max="11782" width="7.08984375" style="2" customWidth="1"/>
    <col min="11783" max="11783" width="9.36328125" style="2" customWidth="1"/>
    <col min="11784" max="11784" width="10.54296875" style="2" customWidth="1"/>
    <col min="11785" max="11785" width="15.453125" style="2" customWidth="1"/>
    <col min="11786" max="11786" width="15.54296875" style="2" customWidth="1"/>
    <col min="11787" max="11787" width="14.54296875" style="2" customWidth="1"/>
    <col min="11788" max="11789" width="14" style="2" customWidth="1"/>
    <col min="11790" max="11790" width="14.54296875" style="2" customWidth="1"/>
    <col min="11791" max="11791" width="14.36328125" style="2" customWidth="1"/>
    <col min="11792" max="11792" width="16" style="2" customWidth="1"/>
    <col min="11793" max="12033" width="9" style="2"/>
    <col min="12034" max="12034" width="3.6328125" style="2" customWidth="1"/>
    <col min="12035" max="12035" width="13.36328125" style="2" customWidth="1"/>
    <col min="12036" max="12036" width="45.08984375" style="2" customWidth="1"/>
    <col min="12037" max="12037" width="3.90625" style="2" customWidth="1"/>
    <col min="12038" max="12038" width="7.08984375" style="2" customWidth="1"/>
    <col min="12039" max="12039" width="9.36328125" style="2" customWidth="1"/>
    <col min="12040" max="12040" width="10.54296875" style="2" customWidth="1"/>
    <col min="12041" max="12041" width="15.453125" style="2" customWidth="1"/>
    <col min="12042" max="12042" width="15.54296875" style="2" customWidth="1"/>
    <col min="12043" max="12043" width="14.54296875" style="2" customWidth="1"/>
    <col min="12044" max="12045" width="14" style="2" customWidth="1"/>
    <col min="12046" max="12046" width="14.54296875" style="2" customWidth="1"/>
    <col min="12047" max="12047" width="14.36328125" style="2" customWidth="1"/>
    <col min="12048" max="12048" width="16" style="2" customWidth="1"/>
    <col min="12049" max="12289" width="9" style="2"/>
    <col min="12290" max="12290" width="3.6328125" style="2" customWidth="1"/>
    <col min="12291" max="12291" width="13.36328125" style="2" customWidth="1"/>
    <col min="12292" max="12292" width="45.08984375" style="2" customWidth="1"/>
    <col min="12293" max="12293" width="3.90625" style="2" customWidth="1"/>
    <col min="12294" max="12294" width="7.08984375" style="2" customWidth="1"/>
    <col min="12295" max="12295" width="9.36328125" style="2" customWidth="1"/>
    <col min="12296" max="12296" width="10.54296875" style="2" customWidth="1"/>
    <col min="12297" max="12297" width="15.453125" style="2" customWidth="1"/>
    <col min="12298" max="12298" width="15.54296875" style="2" customWidth="1"/>
    <col min="12299" max="12299" width="14.54296875" style="2" customWidth="1"/>
    <col min="12300" max="12301" width="14" style="2" customWidth="1"/>
    <col min="12302" max="12302" width="14.54296875" style="2" customWidth="1"/>
    <col min="12303" max="12303" width="14.36328125" style="2" customWidth="1"/>
    <col min="12304" max="12304" width="16" style="2" customWidth="1"/>
    <col min="12305" max="12545" width="9" style="2"/>
    <col min="12546" max="12546" width="3.6328125" style="2" customWidth="1"/>
    <col min="12547" max="12547" width="13.36328125" style="2" customWidth="1"/>
    <col min="12548" max="12548" width="45.08984375" style="2" customWidth="1"/>
    <col min="12549" max="12549" width="3.90625" style="2" customWidth="1"/>
    <col min="12550" max="12550" width="7.08984375" style="2" customWidth="1"/>
    <col min="12551" max="12551" width="9.36328125" style="2" customWidth="1"/>
    <col min="12552" max="12552" width="10.54296875" style="2" customWidth="1"/>
    <col min="12553" max="12553" width="15.453125" style="2" customWidth="1"/>
    <col min="12554" max="12554" width="15.54296875" style="2" customWidth="1"/>
    <col min="12555" max="12555" width="14.54296875" style="2" customWidth="1"/>
    <col min="12556" max="12557" width="14" style="2" customWidth="1"/>
    <col min="12558" max="12558" width="14.54296875" style="2" customWidth="1"/>
    <col min="12559" max="12559" width="14.36328125" style="2" customWidth="1"/>
    <col min="12560" max="12560" width="16" style="2" customWidth="1"/>
    <col min="12561" max="12801" width="9" style="2"/>
    <col min="12802" max="12802" width="3.6328125" style="2" customWidth="1"/>
    <col min="12803" max="12803" width="13.36328125" style="2" customWidth="1"/>
    <col min="12804" max="12804" width="45.08984375" style="2" customWidth="1"/>
    <col min="12805" max="12805" width="3.90625" style="2" customWidth="1"/>
    <col min="12806" max="12806" width="7.08984375" style="2" customWidth="1"/>
    <col min="12807" max="12807" width="9.36328125" style="2" customWidth="1"/>
    <col min="12808" max="12808" width="10.54296875" style="2" customWidth="1"/>
    <col min="12809" max="12809" width="15.453125" style="2" customWidth="1"/>
    <col min="12810" max="12810" width="15.54296875" style="2" customWidth="1"/>
    <col min="12811" max="12811" width="14.54296875" style="2" customWidth="1"/>
    <col min="12812" max="12813" width="14" style="2" customWidth="1"/>
    <col min="12814" max="12814" width="14.54296875" style="2" customWidth="1"/>
    <col min="12815" max="12815" width="14.36328125" style="2" customWidth="1"/>
    <col min="12816" max="12816" width="16" style="2" customWidth="1"/>
    <col min="12817" max="13057" width="9" style="2"/>
    <col min="13058" max="13058" width="3.6328125" style="2" customWidth="1"/>
    <col min="13059" max="13059" width="13.36328125" style="2" customWidth="1"/>
    <col min="13060" max="13060" width="45.08984375" style="2" customWidth="1"/>
    <col min="13061" max="13061" width="3.90625" style="2" customWidth="1"/>
    <col min="13062" max="13062" width="7.08984375" style="2" customWidth="1"/>
    <col min="13063" max="13063" width="9.36328125" style="2" customWidth="1"/>
    <col min="13064" max="13064" width="10.54296875" style="2" customWidth="1"/>
    <col min="13065" max="13065" width="15.453125" style="2" customWidth="1"/>
    <col min="13066" max="13066" width="15.54296875" style="2" customWidth="1"/>
    <col min="13067" max="13067" width="14.54296875" style="2" customWidth="1"/>
    <col min="13068" max="13069" width="14" style="2" customWidth="1"/>
    <col min="13070" max="13070" width="14.54296875" style="2" customWidth="1"/>
    <col min="13071" max="13071" width="14.36328125" style="2" customWidth="1"/>
    <col min="13072" max="13072" width="16" style="2" customWidth="1"/>
    <col min="13073" max="13313" width="9" style="2"/>
    <col min="13314" max="13314" width="3.6328125" style="2" customWidth="1"/>
    <col min="13315" max="13315" width="13.36328125" style="2" customWidth="1"/>
    <col min="13316" max="13316" width="45.08984375" style="2" customWidth="1"/>
    <col min="13317" max="13317" width="3.90625" style="2" customWidth="1"/>
    <col min="13318" max="13318" width="7.08984375" style="2" customWidth="1"/>
    <col min="13319" max="13319" width="9.36328125" style="2" customWidth="1"/>
    <col min="13320" max="13320" width="10.54296875" style="2" customWidth="1"/>
    <col min="13321" max="13321" width="15.453125" style="2" customWidth="1"/>
    <col min="13322" max="13322" width="15.54296875" style="2" customWidth="1"/>
    <col min="13323" max="13323" width="14.54296875" style="2" customWidth="1"/>
    <col min="13324" max="13325" width="14" style="2" customWidth="1"/>
    <col min="13326" max="13326" width="14.54296875" style="2" customWidth="1"/>
    <col min="13327" max="13327" width="14.36328125" style="2" customWidth="1"/>
    <col min="13328" max="13328" width="16" style="2" customWidth="1"/>
    <col min="13329" max="13569" width="9" style="2"/>
    <col min="13570" max="13570" width="3.6328125" style="2" customWidth="1"/>
    <col min="13571" max="13571" width="13.36328125" style="2" customWidth="1"/>
    <col min="13572" max="13572" width="45.08984375" style="2" customWidth="1"/>
    <col min="13573" max="13573" width="3.90625" style="2" customWidth="1"/>
    <col min="13574" max="13574" width="7.08984375" style="2" customWidth="1"/>
    <col min="13575" max="13575" width="9.36328125" style="2" customWidth="1"/>
    <col min="13576" max="13576" width="10.54296875" style="2" customWidth="1"/>
    <col min="13577" max="13577" width="15.453125" style="2" customWidth="1"/>
    <col min="13578" max="13578" width="15.54296875" style="2" customWidth="1"/>
    <col min="13579" max="13579" width="14.54296875" style="2" customWidth="1"/>
    <col min="13580" max="13581" width="14" style="2" customWidth="1"/>
    <col min="13582" max="13582" width="14.54296875" style="2" customWidth="1"/>
    <col min="13583" max="13583" width="14.36328125" style="2" customWidth="1"/>
    <col min="13584" max="13584" width="16" style="2" customWidth="1"/>
    <col min="13585" max="13825" width="9" style="2"/>
    <col min="13826" max="13826" width="3.6328125" style="2" customWidth="1"/>
    <col min="13827" max="13827" width="13.36328125" style="2" customWidth="1"/>
    <col min="13828" max="13828" width="45.08984375" style="2" customWidth="1"/>
    <col min="13829" max="13829" width="3.90625" style="2" customWidth="1"/>
    <col min="13830" max="13830" width="7.08984375" style="2" customWidth="1"/>
    <col min="13831" max="13831" width="9.36328125" style="2" customWidth="1"/>
    <col min="13832" max="13832" width="10.54296875" style="2" customWidth="1"/>
    <col min="13833" max="13833" width="15.453125" style="2" customWidth="1"/>
    <col min="13834" max="13834" width="15.54296875" style="2" customWidth="1"/>
    <col min="13835" max="13835" width="14.54296875" style="2" customWidth="1"/>
    <col min="13836" max="13837" width="14" style="2" customWidth="1"/>
    <col min="13838" max="13838" width="14.54296875" style="2" customWidth="1"/>
    <col min="13839" max="13839" width="14.36328125" style="2" customWidth="1"/>
    <col min="13840" max="13840" width="16" style="2" customWidth="1"/>
    <col min="13841" max="14081" width="9" style="2"/>
    <col min="14082" max="14082" width="3.6328125" style="2" customWidth="1"/>
    <col min="14083" max="14083" width="13.36328125" style="2" customWidth="1"/>
    <col min="14084" max="14084" width="45.08984375" style="2" customWidth="1"/>
    <col min="14085" max="14085" width="3.90625" style="2" customWidth="1"/>
    <col min="14086" max="14086" width="7.08984375" style="2" customWidth="1"/>
    <col min="14087" max="14087" width="9.36328125" style="2" customWidth="1"/>
    <col min="14088" max="14088" width="10.54296875" style="2" customWidth="1"/>
    <col min="14089" max="14089" width="15.453125" style="2" customWidth="1"/>
    <col min="14090" max="14090" width="15.54296875" style="2" customWidth="1"/>
    <col min="14091" max="14091" width="14.54296875" style="2" customWidth="1"/>
    <col min="14092" max="14093" width="14" style="2" customWidth="1"/>
    <col min="14094" max="14094" width="14.54296875" style="2" customWidth="1"/>
    <col min="14095" max="14095" width="14.36328125" style="2" customWidth="1"/>
    <col min="14096" max="14096" width="16" style="2" customWidth="1"/>
    <col min="14097" max="14337" width="9" style="2"/>
    <col min="14338" max="14338" width="3.6328125" style="2" customWidth="1"/>
    <col min="14339" max="14339" width="13.36328125" style="2" customWidth="1"/>
    <col min="14340" max="14340" width="45.08984375" style="2" customWidth="1"/>
    <col min="14341" max="14341" width="3.90625" style="2" customWidth="1"/>
    <col min="14342" max="14342" width="7.08984375" style="2" customWidth="1"/>
    <col min="14343" max="14343" width="9.36328125" style="2" customWidth="1"/>
    <col min="14344" max="14344" width="10.54296875" style="2" customWidth="1"/>
    <col min="14345" max="14345" width="15.453125" style="2" customWidth="1"/>
    <col min="14346" max="14346" width="15.54296875" style="2" customWidth="1"/>
    <col min="14347" max="14347" width="14.54296875" style="2" customWidth="1"/>
    <col min="14348" max="14349" width="14" style="2" customWidth="1"/>
    <col min="14350" max="14350" width="14.54296875" style="2" customWidth="1"/>
    <col min="14351" max="14351" width="14.36328125" style="2" customWidth="1"/>
    <col min="14352" max="14352" width="16" style="2" customWidth="1"/>
    <col min="14353" max="14593" width="9" style="2"/>
    <col min="14594" max="14594" width="3.6328125" style="2" customWidth="1"/>
    <col min="14595" max="14595" width="13.36328125" style="2" customWidth="1"/>
    <col min="14596" max="14596" width="45.08984375" style="2" customWidth="1"/>
    <col min="14597" max="14597" width="3.90625" style="2" customWidth="1"/>
    <col min="14598" max="14598" width="7.08984375" style="2" customWidth="1"/>
    <col min="14599" max="14599" width="9.36328125" style="2" customWidth="1"/>
    <col min="14600" max="14600" width="10.54296875" style="2" customWidth="1"/>
    <col min="14601" max="14601" width="15.453125" style="2" customWidth="1"/>
    <col min="14602" max="14602" width="15.54296875" style="2" customWidth="1"/>
    <col min="14603" max="14603" width="14.54296875" style="2" customWidth="1"/>
    <col min="14604" max="14605" width="14" style="2" customWidth="1"/>
    <col min="14606" max="14606" width="14.54296875" style="2" customWidth="1"/>
    <col min="14607" max="14607" width="14.36328125" style="2" customWidth="1"/>
    <col min="14608" max="14608" width="16" style="2" customWidth="1"/>
    <col min="14609" max="14849" width="9" style="2"/>
    <col min="14850" max="14850" width="3.6328125" style="2" customWidth="1"/>
    <col min="14851" max="14851" width="13.36328125" style="2" customWidth="1"/>
    <col min="14852" max="14852" width="45.08984375" style="2" customWidth="1"/>
    <col min="14853" max="14853" width="3.90625" style="2" customWidth="1"/>
    <col min="14854" max="14854" width="7.08984375" style="2" customWidth="1"/>
    <col min="14855" max="14855" width="9.36328125" style="2" customWidth="1"/>
    <col min="14856" max="14856" width="10.54296875" style="2" customWidth="1"/>
    <col min="14857" max="14857" width="15.453125" style="2" customWidth="1"/>
    <col min="14858" max="14858" width="15.54296875" style="2" customWidth="1"/>
    <col min="14859" max="14859" width="14.54296875" style="2" customWidth="1"/>
    <col min="14860" max="14861" width="14" style="2" customWidth="1"/>
    <col min="14862" max="14862" width="14.54296875" style="2" customWidth="1"/>
    <col min="14863" max="14863" width="14.36328125" style="2" customWidth="1"/>
    <col min="14864" max="14864" width="16" style="2" customWidth="1"/>
    <col min="14865" max="15105" width="9" style="2"/>
    <col min="15106" max="15106" width="3.6328125" style="2" customWidth="1"/>
    <col min="15107" max="15107" width="13.36328125" style="2" customWidth="1"/>
    <col min="15108" max="15108" width="45.08984375" style="2" customWidth="1"/>
    <col min="15109" max="15109" width="3.90625" style="2" customWidth="1"/>
    <col min="15110" max="15110" width="7.08984375" style="2" customWidth="1"/>
    <col min="15111" max="15111" width="9.36328125" style="2" customWidth="1"/>
    <col min="15112" max="15112" width="10.54296875" style="2" customWidth="1"/>
    <col min="15113" max="15113" width="15.453125" style="2" customWidth="1"/>
    <col min="15114" max="15114" width="15.54296875" style="2" customWidth="1"/>
    <col min="15115" max="15115" width="14.54296875" style="2" customWidth="1"/>
    <col min="15116" max="15117" width="14" style="2" customWidth="1"/>
    <col min="15118" max="15118" width="14.54296875" style="2" customWidth="1"/>
    <col min="15119" max="15119" width="14.36328125" style="2" customWidth="1"/>
    <col min="15120" max="15120" width="16" style="2" customWidth="1"/>
    <col min="15121" max="15361" width="9" style="2"/>
    <col min="15362" max="15362" width="3.6328125" style="2" customWidth="1"/>
    <col min="15363" max="15363" width="13.36328125" style="2" customWidth="1"/>
    <col min="15364" max="15364" width="45.08984375" style="2" customWidth="1"/>
    <col min="15365" max="15365" width="3.90625" style="2" customWidth="1"/>
    <col min="15366" max="15366" width="7.08984375" style="2" customWidth="1"/>
    <col min="15367" max="15367" width="9.36328125" style="2" customWidth="1"/>
    <col min="15368" max="15368" width="10.54296875" style="2" customWidth="1"/>
    <col min="15369" max="15369" width="15.453125" style="2" customWidth="1"/>
    <col min="15370" max="15370" width="15.54296875" style="2" customWidth="1"/>
    <col min="15371" max="15371" width="14.54296875" style="2" customWidth="1"/>
    <col min="15372" max="15373" width="14" style="2" customWidth="1"/>
    <col min="15374" max="15374" width="14.54296875" style="2" customWidth="1"/>
    <col min="15375" max="15375" width="14.36328125" style="2" customWidth="1"/>
    <col min="15376" max="15376" width="16" style="2" customWidth="1"/>
    <col min="15377" max="15617" width="9" style="2"/>
    <col min="15618" max="15618" width="3.6328125" style="2" customWidth="1"/>
    <col min="15619" max="15619" width="13.36328125" style="2" customWidth="1"/>
    <col min="15620" max="15620" width="45.08984375" style="2" customWidth="1"/>
    <col min="15621" max="15621" width="3.90625" style="2" customWidth="1"/>
    <col min="15622" max="15622" width="7.08984375" style="2" customWidth="1"/>
    <col min="15623" max="15623" width="9.36328125" style="2" customWidth="1"/>
    <col min="15624" max="15624" width="10.54296875" style="2" customWidth="1"/>
    <col min="15625" max="15625" width="15.453125" style="2" customWidth="1"/>
    <col min="15626" max="15626" width="15.54296875" style="2" customWidth="1"/>
    <col min="15627" max="15627" width="14.54296875" style="2" customWidth="1"/>
    <col min="15628" max="15629" width="14" style="2" customWidth="1"/>
    <col min="15630" max="15630" width="14.54296875" style="2" customWidth="1"/>
    <col min="15631" max="15631" width="14.36328125" style="2" customWidth="1"/>
    <col min="15632" max="15632" width="16" style="2" customWidth="1"/>
    <col min="15633" max="15873" width="9" style="2"/>
    <col min="15874" max="15874" width="3.6328125" style="2" customWidth="1"/>
    <col min="15875" max="15875" width="13.36328125" style="2" customWidth="1"/>
    <col min="15876" max="15876" width="45.08984375" style="2" customWidth="1"/>
    <col min="15877" max="15877" width="3.90625" style="2" customWidth="1"/>
    <col min="15878" max="15878" width="7.08984375" style="2" customWidth="1"/>
    <col min="15879" max="15879" width="9.36328125" style="2" customWidth="1"/>
    <col min="15880" max="15880" width="10.54296875" style="2" customWidth="1"/>
    <col min="15881" max="15881" width="15.453125" style="2" customWidth="1"/>
    <col min="15882" max="15882" width="15.54296875" style="2" customWidth="1"/>
    <col min="15883" max="15883" width="14.54296875" style="2" customWidth="1"/>
    <col min="15884" max="15885" width="14" style="2" customWidth="1"/>
    <col min="15886" max="15886" width="14.54296875" style="2" customWidth="1"/>
    <col min="15887" max="15887" width="14.36328125" style="2" customWidth="1"/>
    <col min="15888" max="15888" width="16" style="2" customWidth="1"/>
    <col min="15889" max="16129" width="9" style="2"/>
    <col min="16130" max="16130" width="3.6328125" style="2" customWidth="1"/>
    <col min="16131" max="16131" width="13.36328125" style="2" customWidth="1"/>
    <col min="16132" max="16132" width="45.08984375" style="2" customWidth="1"/>
    <col min="16133" max="16133" width="3.90625" style="2" customWidth="1"/>
    <col min="16134" max="16134" width="7.08984375" style="2" customWidth="1"/>
    <col min="16135" max="16135" width="9.36328125" style="2" customWidth="1"/>
    <col min="16136" max="16136" width="10.54296875" style="2" customWidth="1"/>
    <col min="16137" max="16137" width="15.453125" style="2" customWidth="1"/>
    <col min="16138" max="16138" width="15.54296875" style="2" customWidth="1"/>
    <col min="16139" max="16139" width="14.54296875" style="2" customWidth="1"/>
    <col min="16140" max="16141" width="14" style="2" customWidth="1"/>
    <col min="16142" max="16142" width="14.54296875" style="2" customWidth="1"/>
    <col min="16143" max="16143" width="14.36328125" style="2" customWidth="1"/>
    <col min="16144" max="16144" width="16" style="2" customWidth="1"/>
    <col min="16145" max="16384" width="9" style="2"/>
  </cols>
  <sheetData>
    <row r="1" spans="1:30" ht="18" x14ac:dyDescent="0.35">
      <c r="A1" s="267" t="s">
        <v>0</v>
      </c>
      <c r="B1" s="267"/>
      <c r="C1" s="268"/>
      <c r="D1" s="267"/>
      <c r="E1" s="267"/>
      <c r="F1" s="267"/>
      <c r="G1" s="267"/>
      <c r="H1" s="267"/>
      <c r="I1" s="267"/>
      <c r="J1" s="267"/>
      <c r="K1" s="267"/>
      <c r="L1" s="267"/>
      <c r="M1" s="267"/>
      <c r="N1" s="267"/>
      <c r="O1" s="267"/>
      <c r="P1" s="267"/>
      <c r="R1" s="1"/>
      <c r="S1" s="1"/>
    </row>
    <row r="2" spans="1:30" ht="13.5" customHeight="1" x14ac:dyDescent="0.25">
      <c r="A2" s="3" t="s">
        <v>1</v>
      </c>
      <c r="B2" s="4"/>
      <c r="C2" s="2"/>
      <c r="D2" s="4"/>
      <c r="E2" s="4"/>
      <c r="F2" s="4"/>
      <c r="G2" s="54"/>
      <c r="H2" s="4"/>
      <c r="I2" s="4"/>
      <c r="J2" s="4"/>
      <c r="K2" s="4"/>
      <c r="L2" s="4"/>
      <c r="M2" s="4"/>
      <c r="N2" s="4"/>
      <c r="O2" s="4"/>
      <c r="P2" s="4"/>
      <c r="R2" s="5"/>
      <c r="S2" s="5"/>
    </row>
    <row r="3" spans="1:30" ht="13.5" customHeight="1" x14ac:dyDescent="0.25">
      <c r="A3" s="3" t="s">
        <v>2952</v>
      </c>
      <c r="B3" s="4"/>
      <c r="C3" s="2"/>
      <c r="D3" s="4"/>
      <c r="E3" s="4"/>
      <c r="F3" s="4"/>
      <c r="G3" s="54"/>
      <c r="H3" s="4"/>
      <c r="I3" s="4"/>
      <c r="J3" s="269"/>
      <c r="K3" s="270"/>
      <c r="L3" s="6"/>
      <c r="M3" s="4"/>
      <c r="N3" s="4"/>
      <c r="O3" s="4"/>
      <c r="P3" s="4"/>
      <c r="R3" s="5"/>
      <c r="S3" s="5"/>
    </row>
    <row r="4" spans="1:30" ht="13.5" customHeight="1" x14ac:dyDescent="0.25">
      <c r="A4" s="3" t="s">
        <v>2953</v>
      </c>
      <c r="B4" s="4"/>
      <c r="C4" s="2"/>
      <c r="D4" s="4"/>
      <c r="E4" s="4"/>
      <c r="F4" s="4"/>
      <c r="G4" s="54"/>
      <c r="H4" s="4"/>
      <c r="I4" s="4"/>
      <c r="J4" s="269"/>
      <c r="K4" s="270"/>
      <c r="L4" s="6"/>
      <c r="M4" s="4"/>
      <c r="N4" s="4"/>
      <c r="O4" s="4"/>
      <c r="P4" s="4"/>
      <c r="R4" s="5"/>
      <c r="S4" s="5"/>
    </row>
    <row r="5" spans="1:30" x14ac:dyDescent="0.35">
      <c r="A5" s="7"/>
      <c r="B5" s="8"/>
      <c r="C5" s="2"/>
      <c r="D5" s="9"/>
      <c r="E5" s="10"/>
      <c r="F5" s="10"/>
      <c r="G5" s="55"/>
      <c r="H5" s="11"/>
      <c r="I5" s="11"/>
      <c r="J5" s="271"/>
      <c r="K5" s="272"/>
      <c r="L5" s="11"/>
      <c r="M5" s="11"/>
      <c r="N5" s="11"/>
      <c r="O5" s="11"/>
      <c r="P5" s="11"/>
      <c r="R5" s="12"/>
      <c r="S5" s="12"/>
    </row>
    <row r="6" spans="1:30" ht="12.75" customHeight="1" x14ac:dyDescent="0.25">
      <c r="A6" s="13" t="s">
        <v>4</v>
      </c>
      <c r="B6" s="4"/>
      <c r="C6" s="2"/>
      <c r="D6" s="14"/>
      <c r="E6" s="15"/>
      <c r="F6" s="15"/>
      <c r="G6" s="52"/>
      <c r="H6" s="16"/>
      <c r="I6" s="16"/>
      <c r="J6" s="273"/>
      <c r="K6" s="274"/>
      <c r="L6" s="16"/>
      <c r="M6" s="16"/>
      <c r="N6" s="16"/>
      <c r="O6" s="16"/>
      <c r="P6" s="16"/>
      <c r="R6" s="17"/>
      <c r="S6" s="17"/>
    </row>
    <row r="7" spans="1:30" ht="12.75" customHeight="1" x14ac:dyDescent="0.25">
      <c r="A7" s="13" t="s">
        <v>5</v>
      </c>
      <c r="B7" s="4"/>
      <c r="C7" s="2"/>
      <c r="D7" s="14"/>
      <c r="E7" s="15"/>
      <c r="F7" s="15"/>
      <c r="G7" s="52"/>
      <c r="H7" s="16"/>
      <c r="I7" s="16"/>
      <c r="J7" s="273"/>
      <c r="K7" s="274"/>
      <c r="L7" s="16"/>
      <c r="M7" s="16"/>
      <c r="N7" s="13" t="s">
        <v>6</v>
      </c>
      <c r="O7" s="16"/>
      <c r="P7" s="16"/>
      <c r="R7" s="17"/>
      <c r="S7" s="17"/>
    </row>
    <row r="8" spans="1:30" s="58" customFormat="1" ht="12.75" customHeight="1" x14ac:dyDescent="0.3">
      <c r="A8" s="56" t="s">
        <v>7</v>
      </c>
      <c r="B8" s="57"/>
      <c r="D8" s="59"/>
      <c r="E8" s="60"/>
      <c r="F8" s="61"/>
      <c r="G8" s="62"/>
      <c r="H8" s="275" t="s">
        <v>3238</v>
      </c>
      <c r="I8" s="276"/>
      <c r="J8" s="276"/>
      <c r="K8" s="276"/>
      <c r="L8" s="276"/>
      <c r="M8" s="276"/>
      <c r="N8" s="276"/>
      <c r="O8" s="276"/>
      <c r="P8" s="276"/>
      <c r="Q8" s="276"/>
      <c r="R8" s="277"/>
      <c r="S8" s="62"/>
      <c r="T8" s="63"/>
      <c r="U8" s="63"/>
      <c r="V8" s="63"/>
      <c r="W8" s="63"/>
      <c r="X8" s="63"/>
      <c r="Y8" s="264" t="s">
        <v>3239</v>
      </c>
      <c r="Z8" s="265"/>
      <c r="AA8" s="265"/>
      <c r="AB8" s="266"/>
      <c r="AC8" s="64"/>
    </row>
    <row r="9" spans="1:30" s="58" customFormat="1" ht="13" x14ac:dyDescent="0.3">
      <c r="F9" s="65" t="s">
        <v>3240</v>
      </c>
      <c r="G9" s="65" t="s">
        <v>3241</v>
      </c>
      <c r="H9" s="65" t="s">
        <v>3242</v>
      </c>
      <c r="I9" s="65"/>
      <c r="J9" s="65"/>
      <c r="K9" s="65"/>
      <c r="L9" s="65"/>
      <c r="M9" s="65"/>
      <c r="N9" s="65"/>
      <c r="O9" s="65"/>
      <c r="P9" s="65"/>
      <c r="Q9" s="65"/>
      <c r="R9" s="65" t="s">
        <v>3243</v>
      </c>
      <c r="S9" s="65"/>
      <c r="T9" s="65" t="s">
        <v>3244</v>
      </c>
      <c r="U9" s="65" t="s">
        <v>3245</v>
      </c>
      <c r="V9" s="65" t="s">
        <v>3246</v>
      </c>
      <c r="W9" s="65" t="s">
        <v>3247</v>
      </c>
      <c r="X9" s="65" t="s">
        <v>3248</v>
      </c>
      <c r="Y9" s="65" t="s">
        <v>3249</v>
      </c>
      <c r="Z9" s="65" t="s">
        <v>3250</v>
      </c>
      <c r="AA9" s="65" t="s">
        <v>3251</v>
      </c>
      <c r="AB9" s="65" t="s">
        <v>98</v>
      </c>
      <c r="AC9" s="65" t="s">
        <v>3252</v>
      </c>
    </row>
    <row r="10" spans="1:30" s="58" customFormat="1" ht="91.5" thickBot="1" x14ac:dyDescent="0.4">
      <c r="A10" s="66" t="s">
        <v>3253</v>
      </c>
      <c r="B10" s="66" t="s">
        <v>3254</v>
      </c>
      <c r="C10" s="66" t="s">
        <v>3255</v>
      </c>
      <c r="D10" s="66" t="s">
        <v>8</v>
      </c>
      <c r="E10" s="66" t="s">
        <v>9</v>
      </c>
      <c r="F10" s="67" t="s">
        <v>3256</v>
      </c>
      <c r="G10" s="68" t="s">
        <v>3257</v>
      </c>
      <c r="H10" s="69" t="s">
        <v>3258</v>
      </c>
      <c r="I10" s="66" t="s">
        <v>10</v>
      </c>
      <c r="J10" s="66" t="s">
        <v>11</v>
      </c>
      <c r="K10" s="66" t="s">
        <v>12</v>
      </c>
      <c r="L10" s="66" t="s">
        <v>13</v>
      </c>
      <c r="M10" s="66" t="s">
        <v>14</v>
      </c>
      <c r="N10" s="66" t="s">
        <v>15</v>
      </c>
      <c r="O10" s="66" t="s">
        <v>16</v>
      </c>
      <c r="P10" s="66" t="s">
        <v>17</v>
      </c>
      <c r="R10" s="70" t="s">
        <v>3259</v>
      </c>
      <c r="S10" s="66" t="s">
        <v>11</v>
      </c>
      <c r="T10" s="69" t="s">
        <v>3260</v>
      </c>
      <c r="U10" s="69" t="s">
        <v>3261</v>
      </c>
      <c r="V10" s="69" t="s">
        <v>3262</v>
      </c>
      <c r="W10" s="69" t="s">
        <v>3263</v>
      </c>
      <c r="X10" s="69" t="s">
        <v>3264</v>
      </c>
      <c r="Y10" s="69">
        <v>2018</v>
      </c>
      <c r="Z10" s="69">
        <v>2019</v>
      </c>
      <c r="AA10" s="69">
        <v>2020</v>
      </c>
      <c r="AB10" s="69" t="s">
        <v>3265</v>
      </c>
      <c r="AC10" s="71" t="s">
        <v>3266</v>
      </c>
    </row>
    <row r="11" spans="1:30" ht="15" hidden="1" customHeight="1" x14ac:dyDescent="0.35">
      <c r="A11" s="18" t="s">
        <v>18</v>
      </c>
      <c r="B11" s="18" t="s">
        <v>19</v>
      </c>
      <c r="C11" s="19" t="s">
        <v>20</v>
      </c>
      <c r="D11" s="18" t="s">
        <v>21</v>
      </c>
      <c r="E11" s="18" t="s">
        <v>22</v>
      </c>
      <c r="F11" s="18" t="s">
        <v>23</v>
      </c>
      <c r="G11" s="18" t="s">
        <v>24</v>
      </c>
      <c r="H11" s="18" t="s">
        <v>24</v>
      </c>
      <c r="I11" s="18" t="s">
        <v>25</v>
      </c>
      <c r="J11" s="18" t="s">
        <v>26</v>
      </c>
      <c r="K11" s="18" t="s">
        <v>27</v>
      </c>
      <c r="L11" s="18" t="s">
        <v>28</v>
      </c>
      <c r="M11" s="18" t="s">
        <v>29</v>
      </c>
      <c r="N11" s="18" t="s">
        <v>30</v>
      </c>
      <c r="O11" s="18" t="s">
        <v>31</v>
      </c>
      <c r="P11" s="18" t="s">
        <v>32</v>
      </c>
      <c r="R11" s="18" t="s">
        <v>24</v>
      </c>
      <c r="S11" s="18" t="s">
        <v>26</v>
      </c>
    </row>
    <row r="12" spans="1:30" ht="6" customHeight="1" thickBot="1" x14ac:dyDescent="0.4">
      <c r="A12" s="2"/>
      <c r="C12" s="2"/>
      <c r="D12" s="2"/>
      <c r="E12" s="2"/>
      <c r="F12" s="2"/>
      <c r="G12" s="53"/>
      <c r="H12" s="2"/>
      <c r="I12" s="2"/>
      <c r="J12" s="2"/>
      <c r="K12" s="2"/>
      <c r="L12" s="2"/>
      <c r="M12" s="2"/>
      <c r="N12" s="2"/>
      <c r="O12" s="2"/>
      <c r="P12" s="2"/>
      <c r="R12" s="2"/>
      <c r="S12" s="2"/>
    </row>
    <row r="13" spans="1:30" ht="15" thickBot="1" x14ac:dyDescent="0.35">
      <c r="A13" s="20"/>
      <c r="B13" s="21" t="s">
        <v>33</v>
      </c>
      <c r="C13" s="22" t="s">
        <v>34</v>
      </c>
      <c r="D13" s="22"/>
      <c r="E13" s="23"/>
      <c r="F13" s="23"/>
      <c r="G13" s="24"/>
      <c r="H13" s="24"/>
      <c r="I13" s="24">
        <v>10968.39</v>
      </c>
      <c r="J13" s="24">
        <v>0</v>
      </c>
      <c r="K13" s="24">
        <v>2689.4816000000001</v>
      </c>
      <c r="L13" s="24">
        <v>153.12585999999999</v>
      </c>
      <c r="M13" s="24">
        <v>0</v>
      </c>
      <c r="N13" s="24">
        <v>909.04478080000001</v>
      </c>
      <c r="O13" s="24">
        <v>1800.793075584</v>
      </c>
      <c r="P13" s="24">
        <v>777.34234429375999</v>
      </c>
      <c r="R13" s="24"/>
      <c r="S13" s="24">
        <v>0</v>
      </c>
      <c r="X13" s="89">
        <f>SUBTOTAL(9,X14:X127)</f>
        <v>0</v>
      </c>
    </row>
    <row r="14" spans="1:30" ht="15" thickBot="1" x14ac:dyDescent="0.35">
      <c r="A14" s="25"/>
      <c r="B14" s="26" t="s">
        <v>18</v>
      </c>
      <c r="C14" s="27" t="s">
        <v>2954</v>
      </c>
      <c r="D14" s="27"/>
      <c r="E14" s="28"/>
      <c r="F14" s="28"/>
      <c r="G14" s="29"/>
      <c r="H14" s="29"/>
      <c r="I14" s="29">
        <v>10968.39</v>
      </c>
      <c r="J14" s="29">
        <v>0</v>
      </c>
      <c r="K14" s="29">
        <v>2689.4816000000001</v>
      </c>
      <c r="L14" s="29">
        <v>153.12585999999999</v>
      </c>
      <c r="M14" s="29">
        <v>0</v>
      </c>
      <c r="N14" s="29">
        <v>909.04478080000001</v>
      </c>
      <c r="O14" s="29">
        <v>1800.793075584</v>
      </c>
      <c r="P14" s="29">
        <v>777.34234429375999</v>
      </c>
      <c r="R14" s="29"/>
      <c r="S14" s="29">
        <v>0</v>
      </c>
    </row>
    <row r="15" spans="1:30" ht="30" x14ac:dyDescent="0.2">
      <c r="A15" s="30">
        <v>1</v>
      </c>
      <c r="B15" s="31" t="s">
        <v>110</v>
      </c>
      <c r="C15" s="32" t="s">
        <v>2955</v>
      </c>
      <c r="D15" s="32" t="s">
        <v>44</v>
      </c>
      <c r="E15" s="33">
        <v>0</v>
      </c>
      <c r="F15" s="33">
        <v>1</v>
      </c>
      <c r="G15" s="34">
        <v>780.9</v>
      </c>
      <c r="H15" s="34"/>
      <c r="I15" s="34"/>
      <c r="J15" s="34"/>
      <c r="K15" s="34"/>
      <c r="L15" s="34"/>
      <c r="M15" s="34"/>
      <c r="N15" s="34"/>
      <c r="O15" s="34"/>
      <c r="P15" s="35"/>
      <c r="R15" s="34"/>
      <c r="S15" s="34"/>
      <c r="T15" s="73"/>
      <c r="U15" s="73"/>
      <c r="V15" s="74"/>
      <c r="W15" s="74"/>
      <c r="X15" s="74"/>
      <c r="Y15" s="73"/>
      <c r="Z15" s="73"/>
      <c r="AA15" s="73"/>
      <c r="AB15" s="73"/>
      <c r="AD15" s="72"/>
    </row>
    <row r="16" spans="1:30" ht="20" x14ac:dyDescent="0.2">
      <c r="A16" s="36">
        <v>2</v>
      </c>
      <c r="B16" s="37" t="s">
        <v>112</v>
      </c>
      <c r="C16" s="38" t="s">
        <v>2956</v>
      </c>
      <c r="D16" s="38" t="s">
        <v>139</v>
      </c>
      <c r="E16" s="39">
        <v>0</v>
      </c>
      <c r="F16" s="39">
        <v>1</v>
      </c>
      <c r="G16" s="40">
        <v>499.48</v>
      </c>
      <c r="H16" s="40"/>
      <c r="I16" s="40"/>
      <c r="J16" s="40"/>
      <c r="K16" s="40"/>
      <c r="L16" s="40"/>
      <c r="M16" s="40"/>
      <c r="N16" s="40"/>
      <c r="O16" s="40"/>
      <c r="P16" s="41"/>
      <c r="R16" s="40"/>
      <c r="S16" s="40"/>
      <c r="AD16" s="72"/>
    </row>
    <row r="17" spans="1:30" ht="20" x14ac:dyDescent="0.2">
      <c r="A17" s="36">
        <v>3</v>
      </c>
      <c r="B17" s="37" t="s">
        <v>2957</v>
      </c>
      <c r="C17" s="38" t="s">
        <v>2958</v>
      </c>
      <c r="D17" s="38" t="s">
        <v>44</v>
      </c>
      <c r="E17" s="39">
        <v>0</v>
      </c>
      <c r="F17" s="39">
        <v>1</v>
      </c>
      <c r="G17" s="40">
        <v>1920.63</v>
      </c>
      <c r="H17" s="40"/>
      <c r="I17" s="40"/>
      <c r="J17" s="40"/>
      <c r="K17" s="40"/>
      <c r="L17" s="40"/>
      <c r="M17" s="40"/>
      <c r="N17" s="40"/>
      <c r="O17" s="40"/>
      <c r="P17" s="41"/>
      <c r="R17" s="40"/>
      <c r="S17" s="40"/>
      <c r="AD17" s="72"/>
    </row>
    <row r="18" spans="1:30" x14ac:dyDescent="0.2">
      <c r="A18" s="36">
        <v>5</v>
      </c>
      <c r="B18" s="37" t="s">
        <v>2959</v>
      </c>
      <c r="C18" s="38" t="s">
        <v>2960</v>
      </c>
      <c r="D18" s="38" t="s">
        <v>44</v>
      </c>
      <c r="E18" s="39">
        <v>0</v>
      </c>
      <c r="F18" s="39">
        <v>1</v>
      </c>
      <c r="G18" s="40">
        <v>1920.63</v>
      </c>
      <c r="H18" s="40"/>
      <c r="I18" s="40"/>
      <c r="J18" s="40"/>
      <c r="K18" s="40"/>
      <c r="L18" s="40"/>
      <c r="M18" s="40"/>
      <c r="N18" s="40"/>
      <c r="O18" s="40"/>
      <c r="P18" s="41"/>
      <c r="R18" s="40"/>
      <c r="S18" s="40"/>
      <c r="AD18" s="72"/>
    </row>
    <row r="19" spans="1:30" x14ac:dyDescent="0.2">
      <c r="A19" s="36">
        <v>6</v>
      </c>
      <c r="B19" s="37" t="s">
        <v>2961</v>
      </c>
      <c r="C19" s="38" t="s">
        <v>2962</v>
      </c>
      <c r="D19" s="38" t="s">
        <v>44</v>
      </c>
      <c r="E19" s="39">
        <v>0</v>
      </c>
      <c r="F19" s="39">
        <v>1</v>
      </c>
      <c r="G19" s="40">
        <v>1644.62</v>
      </c>
      <c r="H19" s="40"/>
      <c r="I19" s="40"/>
      <c r="J19" s="40"/>
      <c r="K19" s="40"/>
      <c r="L19" s="40"/>
      <c r="M19" s="40"/>
      <c r="N19" s="40"/>
      <c r="O19" s="40"/>
      <c r="P19" s="41"/>
      <c r="R19" s="40"/>
      <c r="S19" s="40"/>
      <c r="AD19" s="72"/>
    </row>
    <row r="20" spans="1:30" x14ac:dyDescent="0.2">
      <c r="A20" s="36">
        <v>7</v>
      </c>
      <c r="B20" s="37" t="s">
        <v>115</v>
      </c>
      <c r="C20" s="38" t="s">
        <v>2963</v>
      </c>
      <c r="D20" s="38" t="s">
        <v>44</v>
      </c>
      <c r="E20" s="39">
        <v>0</v>
      </c>
      <c r="F20" s="39">
        <v>1</v>
      </c>
      <c r="G20" s="40">
        <v>1437.6</v>
      </c>
      <c r="H20" s="40"/>
      <c r="I20" s="40"/>
      <c r="J20" s="40"/>
      <c r="K20" s="40"/>
      <c r="L20" s="40"/>
      <c r="M20" s="40"/>
      <c r="N20" s="40"/>
      <c r="O20" s="40"/>
      <c r="P20" s="41"/>
      <c r="R20" s="40"/>
      <c r="S20" s="40"/>
      <c r="AD20" s="72"/>
    </row>
    <row r="21" spans="1:30" ht="20.5" thickBot="1" x14ac:dyDescent="0.25">
      <c r="A21" s="42">
        <v>8</v>
      </c>
      <c r="B21" s="43" t="s">
        <v>2964</v>
      </c>
      <c r="C21" s="44" t="s">
        <v>2965</v>
      </c>
      <c r="D21" s="44" t="s">
        <v>44</v>
      </c>
      <c r="E21" s="45">
        <v>0</v>
      </c>
      <c r="F21" s="45">
        <v>1</v>
      </c>
      <c r="G21" s="46">
        <v>3599.75</v>
      </c>
      <c r="H21" s="46"/>
      <c r="I21" s="46"/>
      <c r="J21" s="46"/>
      <c r="K21" s="46"/>
      <c r="L21" s="46"/>
      <c r="M21" s="46"/>
      <c r="N21" s="46"/>
      <c r="O21" s="46"/>
      <c r="P21" s="47"/>
      <c r="R21" s="46"/>
      <c r="S21" s="46"/>
      <c r="AD21" s="72"/>
    </row>
  </sheetData>
  <mergeCells count="8">
    <mergeCell ref="Y8:AB8"/>
    <mergeCell ref="A1:P1"/>
    <mergeCell ref="J3:K3"/>
    <mergeCell ref="J4:K4"/>
    <mergeCell ref="J5:K5"/>
    <mergeCell ref="J6:K6"/>
    <mergeCell ref="J7:K7"/>
    <mergeCell ref="H8:R8"/>
  </mergeCells>
  <conditionalFormatting sqref="W8:X8 W10:X10">
    <cfRule type="cellIs" dxfId="53" priority="4" operator="lessThan">
      <formula>0</formula>
    </cfRule>
  </conditionalFormatting>
  <conditionalFormatting sqref="W15:X15">
    <cfRule type="cellIs" dxfId="52" priority="3" operator="lessThan">
      <formula>0</formula>
    </cfRule>
  </conditionalFormatting>
  <conditionalFormatting sqref="X13">
    <cfRule type="cellIs" dxfId="51" priority="1" operator="lessThan">
      <formula>0</formula>
    </cfRule>
  </conditionalFormatting>
  <pageMargins left="0.7" right="0.7" top="0.78740157499999996" bottom="0.78740157499999996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37"/>
  <sheetViews>
    <sheetView workbookViewId="0">
      <selection activeCell="W15" sqref="W15"/>
    </sheetView>
  </sheetViews>
  <sheetFormatPr defaultColWidth="9" defaultRowHeight="14.5" x14ac:dyDescent="0.35"/>
  <cols>
    <col min="1" max="1" width="3.6328125" style="193" customWidth="1"/>
    <col min="2" max="2" width="13.36328125" style="79" customWidth="1"/>
    <col min="3" max="3" width="45.08984375" style="194" customWidth="1"/>
    <col min="4" max="4" width="3.90625" style="194" customWidth="1"/>
    <col min="5" max="5" width="7.08984375" style="195" hidden="1" customWidth="1"/>
    <col min="6" max="6" width="9.36328125" style="195" customWidth="1"/>
    <col min="7" max="8" width="10.54296875" style="78" customWidth="1"/>
    <col min="9" max="9" width="15.453125" style="78" hidden="1" customWidth="1"/>
    <col min="10" max="10" width="15.54296875" style="78" hidden="1" customWidth="1"/>
    <col min="11" max="11" width="14.54296875" style="78" hidden="1" customWidth="1"/>
    <col min="12" max="13" width="14" style="78" hidden="1" customWidth="1"/>
    <col min="14" max="14" width="14.54296875" style="78" hidden="1" customWidth="1"/>
    <col min="15" max="15" width="14.36328125" style="78" hidden="1" customWidth="1"/>
    <col min="16" max="16" width="16" style="78" hidden="1" customWidth="1"/>
    <col min="17" max="17" width="0" style="79" hidden="1" customWidth="1"/>
    <col min="18" max="18" width="9.54296875" style="78" customWidth="1"/>
    <col min="19" max="19" width="14.08984375" style="78" hidden="1" customWidth="1"/>
    <col min="20" max="28" width="13" style="79" customWidth="1"/>
    <col min="29" max="29" width="26.453125" style="202" customWidth="1"/>
    <col min="30" max="257" width="9" style="79"/>
    <col min="258" max="258" width="3.6328125" style="79" customWidth="1"/>
    <col min="259" max="259" width="13.36328125" style="79" customWidth="1"/>
    <col min="260" max="260" width="45.08984375" style="79" customWidth="1"/>
    <col min="261" max="261" width="3.90625" style="79" customWidth="1"/>
    <col min="262" max="262" width="7.08984375" style="79" customWidth="1"/>
    <col min="263" max="263" width="9.36328125" style="79" customWidth="1"/>
    <col min="264" max="264" width="10.54296875" style="79" customWidth="1"/>
    <col min="265" max="265" width="15.453125" style="79" customWidth="1"/>
    <col min="266" max="266" width="15.54296875" style="79" customWidth="1"/>
    <col min="267" max="267" width="14.54296875" style="79" customWidth="1"/>
    <col min="268" max="269" width="14" style="79" customWidth="1"/>
    <col min="270" max="270" width="14.54296875" style="79" customWidth="1"/>
    <col min="271" max="271" width="14.36328125" style="79" customWidth="1"/>
    <col min="272" max="272" width="16" style="79" customWidth="1"/>
    <col min="273" max="513" width="9" style="79"/>
    <col min="514" max="514" width="3.6328125" style="79" customWidth="1"/>
    <col min="515" max="515" width="13.36328125" style="79" customWidth="1"/>
    <col min="516" max="516" width="45.08984375" style="79" customWidth="1"/>
    <col min="517" max="517" width="3.90625" style="79" customWidth="1"/>
    <col min="518" max="518" width="7.08984375" style="79" customWidth="1"/>
    <col min="519" max="519" width="9.36328125" style="79" customWidth="1"/>
    <col min="520" max="520" width="10.54296875" style="79" customWidth="1"/>
    <col min="521" max="521" width="15.453125" style="79" customWidth="1"/>
    <col min="522" max="522" width="15.54296875" style="79" customWidth="1"/>
    <col min="523" max="523" width="14.54296875" style="79" customWidth="1"/>
    <col min="524" max="525" width="14" style="79" customWidth="1"/>
    <col min="526" max="526" width="14.54296875" style="79" customWidth="1"/>
    <col min="527" max="527" width="14.36328125" style="79" customWidth="1"/>
    <col min="528" max="528" width="16" style="79" customWidth="1"/>
    <col min="529" max="769" width="9" style="79"/>
    <col min="770" max="770" width="3.6328125" style="79" customWidth="1"/>
    <col min="771" max="771" width="13.36328125" style="79" customWidth="1"/>
    <col min="772" max="772" width="45.08984375" style="79" customWidth="1"/>
    <col min="773" max="773" width="3.90625" style="79" customWidth="1"/>
    <col min="774" max="774" width="7.08984375" style="79" customWidth="1"/>
    <col min="775" max="775" width="9.36328125" style="79" customWidth="1"/>
    <col min="776" max="776" width="10.54296875" style="79" customWidth="1"/>
    <col min="777" max="777" width="15.453125" style="79" customWidth="1"/>
    <col min="778" max="778" width="15.54296875" style="79" customWidth="1"/>
    <col min="779" max="779" width="14.54296875" style="79" customWidth="1"/>
    <col min="780" max="781" width="14" style="79" customWidth="1"/>
    <col min="782" max="782" width="14.54296875" style="79" customWidth="1"/>
    <col min="783" max="783" width="14.36328125" style="79" customWidth="1"/>
    <col min="784" max="784" width="16" style="79" customWidth="1"/>
    <col min="785" max="1025" width="9" style="79"/>
    <col min="1026" max="1026" width="3.6328125" style="79" customWidth="1"/>
    <col min="1027" max="1027" width="13.36328125" style="79" customWidth="1"/>
    <col min="1028" max="1028" width="45.08984375" style="79" customWidth="1"/>
    <col min="1029" max="1029" width="3.90625" style="79" customWidth="1"/>
    <col min="1030" max="1030" width="7.08984375" style="79" customWidth="1"/>
    <col min="1031" max="1031" width="9.36328125" style="79" customWidth="1"/>
    <col min="1032" max="1032" width="10.54296875" style="79" customWidth="1"/>
    <col min="1033" max="1033" width="15.453125" style="79" customWidth="1"/>
    <col min="1034" max="1034" width="15.54296875" style="79" customWidth="1"/>
    <col min="1035" max="1035" width="14.54296875" style="79" customWidth="1"/>
    <col min="1036" max="1037" width="14" style="79" customWidth="1"/>
    <col min="1038" max="1038" width="14.54296875" style="79" customWidth="1"/>
    <col min="1039" max="1039" width="14.36328125" style="79" customWidth="1"/>
    <col min="1040" max="1040" width="16" style="79" customWidth="1"/>
    <col min="1041" max="1281" width="9" style="79"/>
    <col min="1282" max="1282" width="3.6328125" style="79" customWidth="1"/>
    <col min="1283" max="1283" width="13.36328125" style="79" customWidth="1"/>
    <col min="1284" max="1284" width="45.08984375" style="79" customWidth="1"/>
    <col min="1285" max="1285" width="3.90625" style="79" customWidth="1"/>
    <col min="1286" max="1286" width="7.08984375" style="79" customWidth="1"/>
    <col min="1287" max="1287" width="9.36328125" style="79" customWidth="1"/>
    <col min="1288" max="1288" width="10.54296875" style="79" customWidth="1"/>
    <col min="1289" max="1289" width="15.453125" style="79" customWidth="1"/>
    <col min="1290" max="1290" width="15.54296875" style="79" customWidth="1"/>
    <col min="1291" max="1291" width="14.54296875" style="79" customWidth="1"/>
    <col min="1292" max="1293" width="14" style="79" customWidth="1"/>
    <col min="1294" max="1294" width="14.54296875" style="79" customWidth="1"/>
    <col min="1295" max="1295" width="14.36328125" style="79" customWidth="1"/>
    <col min="1296" max="1296" width="16" style="79" customWidth="1"/>
    <col min="1297" max="1537" width="9" style="79"/>
    <col min="1538" max="1538" width="3.6328125" style="79" customWidth="1"/>
    <col min="1539" max="1539" width="13.36328125" style="79" customWidth="1"/>
    <col min="1540" max="1540" width="45.08984375" style="79" customWidth="1"/>
    <col min="1541" max="1541" width="3.90625" style="79" customWidth="1"/>
    <col min="1542" max="1542" width="7.08984375" style="79" customWidth="1"/>
    <col min="1543" max="1543" width="9.36328125" style="79" customWidth="1"/>
    <col min="1544" max="1544" width="10.54296875" style="79" customWidth="1"/>
    <col min="1545" max="1545" width="15.453125" style="79" customWidth="1"/>
    <col min="1546" max="1546" width="15.54296875" style="79" customWidth="1"/>
    <col min="1547" max="1547" width="14.54296875" style="79" customWidth="1"/>
    <col min="1548" max="1549" width="14" style="79" customWidth="1"/>
    <col min="1550" max="1550" width="14.54296875" style="79" customWidth="1"/>
    <col min="1551" max="1551" width="14.36328125" style="79" customWidth="1"/>
    <col min="1552" max="1552" width="16" style="79" customWidth="1"/>
    <col min="1553" max="1793" width="9" style="79"/>
    <col min="1794" max="1794" width="3.6328125" style="79" customWidth="1"/>
    <col min="1795" max="1795" width="13.36328125" style="79" customWidth="1"/>
    <col min="1796" max="1796" width="45.08984375" style="79" customWidth="1"/>
    <col min="1797" max="1797" width="3.90625" style="79" customWidth="1"/>
    <col min="1798" max="1798" width="7.08984375" style="79" customWidth="1"/>
    <col min="1799" max="1799" width="9.36328125" style="79" customWidth="1"/>
    <col min="1800" max="1800" width="10.54296875" style="79" customWidth="1"/>
    <col min="1801" max="1801" width="15.453125" style="79" customWidth="1"/>
    <col min="1802" max="1802" width="15.54296875" style="79" customWidth="1"/>
    <col min="1803" max="1803" width="14.54296875" style="79" customWidth="1"/>
    <col min="1804" max="1805" width="14" style="79" customWidth="1"/>
    <col min="1806" max="1806" width="14.54296875" style="79" customWidth="1"/>
    <col min="1807" max="1807" width="14.36328125" style="79" customWidth="1"/>
    <col min="1808" max="1808" width="16" style="79" customWidth="1"/>
    <col min="1809" max="2049" width="9" style="79"/>
    <col min="2050" max="2050" width="3.6328125" style="79" customWidth="1"/>
    <col min="2051" max="2051" width="13.36328125" style="79" customWidth="1"/>
    <col min="2052" max="2052" width="45.08984375" style="79" customWidth="1"/>
    <col min="2053" max="2053" width="3.90625" style="79" customWidth="1"/>
    <col min="2054" max="2054" width="7.08984375" style="79" customWidth="1"/>
    <col min="2055" max="2055" width="9.36328125" style="79" customWidth="1"/>
    <col min="2056" max="2056" width="10.54296875" style="79" customWidth="1"/>
    <col min="2057" max="2057" width="15.453125" style="79" customWidth="1"/>
    <col min="2058" max="2058" width="15.54296875" style="79" customWidth="1"/>
    <col min="2059" max="2059" width="14.54296875" style="79" customWidth="1"/>
    <col min="2060" max="2061" width="14" style="79" customWidth="1"/>
    <col min="2062" max="2062" width="14.54296875" style="79" customWidth="1"/>
    <col min="2063" max="2063" width="14.36328125" style="79" customWidth="1"/>
    <col min="2064" max="2064" width="16" style="79" customWidth="1"/>
    <col min="2065" max="2305" width="9" style="79"/>
    <col min="2306" max="2306" width="3.6328125" style="79" customWidth="1"/>
    <col min="2307" max="2307" width="13.36328125" style="79" customWidth="1"/>
    <col min="2308" max="2308" width="45.08984375" style="79" customWidth="1"/>
    <col min="2309" max="2309" width="3.90625" style="79" customWidth="1"/>
    <col min="2310" max="2310" width="7.08984375" style="79" customWidth="1"/>
    <col min="2311" max="2311" width="9.36328125" style="79" customWidth="1"/>
    <col min="2312" max="2312" width="10.54296875" style="79" customWidth="1"/>
    <col min="2313" max="2313" width="15.453125" style="79" customWidth="1"/>
    <col min="2314" max="2314" width="15.54296875" style="79" customWidth="1"/>
    <col min="2315" max="2315" width="14.54296875" style="79" customWidth="1"/>
    <col min="2316" max="2317" width="14" style="79" customWidth="1"/>
    <col min="2318" max="2318" width="14.54296875" style="79" customWidth="1"/>
    <col min="2319" max="2319" width="14.36328125" style="79" customWidth="1"/>
    <col min="2320" max="2320" width="16" style="79" customWidth="1"/>
    <col min="2321" max="2561" width="9" style="79"/>
    <col min="2562" max="2562" width="3.6328125" style="79" customWidth="1"/>
    <col min="2563" max="2563" width="13.36328125" style="79" customWidth="1"/>
    <col min="2564" max="2564" width="45.08984375" style="79" customWidth="1"/>
    <col min="2565" max="2565" width="3.90625" style="79" customWidth="1"/>
    <col min="2566" max="2566" width="7.08984375" style="79" customWidth="1"/>
    <col min="2567" max="2567" width="9.36328125" style="79" customWidth="1"/>
    <col min="2568" max="2568" width="10.54296875" style="79" customWidth="1"/>
    <col min="2569" max="2569" width="15.453125" style="79" customWidth="1"/>
    <col min="2570" max="2570" width="15.54296875" style="79" customWidth="1"/>
    <col min="2571" max="2571" width="14.54296875" style="79" customWidth="1"/>
    <col min="2572" max="2573" width="14" style="79" customWidth="1"/>
    <col min="2574" max="2574" width="14.54296875" style="79" customWidth="1"/>
    <col min="2575" max="2575" width="14.36328125" style="79" customWidth="1"/>
    <col min="2576" max="2576" width="16" style="79" customWidth="1"/>
    <col min="2577" max="2817" width="9" style="79"/>
    <col min="2818" max="2818" width="3.6328125" style="79" customWidth="1"/>
    <col min="2819" max="2819" width="13.36328125" style="79" customWidth="1"/>
    <col min="2820" max="2820" width="45.08984375" style="79" customWidth="1"/>
    <col min="2821" max="2821" width="3.90625" style="79" customWidth="1"/>
    <col min="2822" max="2822" width="7.08984375" style="79" customWidth="1"/>
    <col min="2823" max="2823" width="9.36328125" style="79" customWidth="1"/>
    <col min="2824" max="2824" width="10.54296875" style="79" customWidth="1"/>
    <col min="2825" max="2825" width="15.453125" style="79" customWidth="1"/>
    <col min="2826" max="2826" width="15.54296875" style="79" customWidth="1"/>
    <col min="2827" max="2827" width="14.54296875" style="79" customWidth="1"/>
    <col min="2828" max="2829" width="14" style="79" customWidth="1"/>
    <col min="2830" max="2830" width="14.54296875" style="79" customWidth="1"/>
    <col min="2831" max="2831" width="14.36328125" style="79" customWidth="1"/>
    <col min="2832" max="2832" width="16" style="79" customWidth="1"/>
    <col min="2833" max="3073" width="9" style="79"/>
    <col min="3074" max="3074" width="3.6328125" style="79" customWidth="1"/>
    <col min="3075" max="3075" width="13.36328125" style="79" customWidth="1"/>
    <col min="3076" max="3076" width="45.08984375" style="79" customWidth="1"/>
    <col min="3077" max="3077" width="3.90625" style="79" customWidth="1"/>
    <col min="3078" max="3078" width="7.08984375" style="79" customWidth="1"/>
    <col min="3079" max="3079" width="9.36328125" style="79" customWidth="1"/>
    <col min="3080" max="3080" width="10.54296875" style="79" customWidth="1"/>
    <col min="3081" max="3081" width="15.453125" style="79" customWidth="1"/>
    <col min="3082" max="3082" width="15.54296875" style="79" customWidth="1"/>
    <col min="3083" max="3083" width="14.54296875" style="79" customWidth="1"/>
    <col min="3084" max="3085" width="14" style="79" customWidth="1"/>
    <col min="3086" max="3086" width="14.54296875" style="79" customWidth="1"/>
    <col min="3087" max="3087" width="14.36328125" style="79" customWidth="1"/>
    <col min="3088" max="3088" width="16" style="79" customWidth="1"/>
    <col min="3089" max="3329" width="9" style="79"/>
    <col min="3330" max="3330" width="3.6328125" style="79" customWidth="1"/>
    <col min="3331" max="3331" width="13.36328125" style="79" customWidth="1"/>
    <col min="3332" max="3332" width="45.08984375" style="79" customWidth="1"/>
    <col min="3333" max="3333" width="3.90625" style="79" customWidth="1"/>
    <col min="3334" max="3334" width="7.08984375" style="79" customWidth="1"/>
    <col min="3335" max="3335" width="9.36328125" style="79" customWidth="1"/>
    <col min="3336" max="3336" width="10.54296875" style="79" customWidth="1"/>
    <col min="3337" max="3337" width="15.453125" style="79" customWidth="1"/>
    <col min="3338" max="3338" width="15.54296875" style="79" customWidth="1"/>
    <col min="3339" max="3339" width="14.54296875" style="79" customWidth="1"/>
    <col min="3340" max="3341" width="14" style="79" customWidth="1"/>
    <col min="3342" max="3342" width="14.54296875" style="79" customWidth="1"/>
    <col min="3343" max="3343" width="14.36328125" style="79" customWidth="1"/>
    <col min="3344" max="3344" width="16" style="79" customWidth="1"/>
    <col min="3345" max="3585" width="9" style="79"/>
    <col min="3586" max="3586" width="3.6328125" style="79" customWidth="1"/>
    <col min="3587" max="3587" width="13.36328125" style="79" customWidth="1"/>
    <col min="3588" max="3588" width="45.08984375" style="79" customWidth="1"/>
    <col min="3589" max="3589" width="3.90625" style="79" customWidth="1"/>
    <col min="3590" max="3590" width="7.08984375" style="79" customWidth="1"/>
    <col min="3591" max="3591" width="9.36328125" style="79" customWidth="1"/>
    <col min="3592" max="3592" width="10.54296875" style="79" customWidth="1"/>
    <col min="3593" max="3593" width="15.453125" style="79" customWidth="1"/>
    <col min="3594" max="3594" width="15.54296875" style="79" customWidth="1"/>
    <col min="3595" max="3595" width="14.54296875" style="79" customWidth="1"/>
    <col min="3596" max="3597" width="14" style="79" customWidth="1"/>
    <col min="3598" max="3598" width="14.54296875" style="79" customWidth="1"/>
    <col min="3599" max="3599" width="14.36328125" style="79" customWidth="1"/>
    <col min="3600" max="3600" width="16" style="79" customWidth="1"/>
    <col min="3601" max="3841" width="9" style="79"/>
    <col min="3842" max="3842" width="3.6328125" style="79" customWidth="1"/>
    <col min="3843" max="3843" width="13.36328125" style="79" customWidth="1"/>
    <col min="3844" max="3844" width="45.08984375" style="79" customWidth="1"/>
    <col min="3845" max="3845" width="3.90625" style="79" customWidth="1"/>
    <col min="3846" max="3846" width="7.08984375" style="79" customWidth="1"/>
    <col min="3847" max="3847" width="9.36328125" style="79" customWidth="1"/>
    <col min="3848" max="3848" width="10.54296875" style="79" customWidth="1"/>
    <col min="3849" max="3849" width="15.453125" style="79" customWidth="1"/>
    <col min="3850" max="3850" width="15.54296875" style="79" customWidth="1"/>
    <col min="3851" max="3851" width="14.54296875" style="79" customWidth="1"/>
    <col min="3852" max="3853" width="14" style="79" customWidth="1"/>
    <col min="3854" max="3854" width="14.54296875" style="79" customWidth="1"/>
    <col min="3855" max="3855" width="14.36328125" style="79" customWidth="1"/>
    <col min="3856" max="3856" width="16" style="79" customWidth="1"/>
    <col min="3857" max="4097" width="9" style="79"/>
    <col min="4098" max="4098" width="3.6328125" style="79" customWidth="1"/>
    <col min="4099" max="4099" width="13.36328125" style="79" customWidth="1"/>
    <col min="4100" max="4100" width="45.08984375" style="79" customWidth="1"/>
    <col min="4101" max="4101" width="3.90625" style="79" customWidth="1"/>
    <col min="4102" max="4102" width="7.08984375" style="79" customWidth="1"/>
    <col min="4103" max="4103" width="9.36328125" style="79" customWidth="1"/>
    <col min="4104" max="4104" width="10.54296875" style="79" customWidth="1"/>
    <col min="4105" max="4105" width="15.453125" style="79" customWidth="1"/>
    <col min="4106" max="4106" width="15.54296875" style="79" customWidth="1"/>
    <col min="4107" max="4107" width="14.54296875" style="79" customWidth="1"/>
    <col min="4108" max="4109" width="14" style="79" customWidth="1"/>
    <col min="4110" max="4110" width="14.54296875" style="79" customWidth="1"/>
    <col min="4111" max="4111" width="14.36328125" style="79" customWidth="1"/>
    <col min="4112" max="4112" width="16" style="79" customWidth="1"/>
    <col min="4113" max="4353" width="9" style="79"/>
    <col min="4354" max="4354" width="3.6328125" style="79" customWidth="1"/>
    <col min="4355" max="4355" width="13.36328125" style="79" customWidth="1"/>
    <col min="4356" max="4356" width="45.08984375" style="79" customWidth="1"/>
    <col min="4357" max="4357" width="3.90625" style="79" customWidth="1"/>
    <col min="4358" max="4358" width="7.08984375" style="79" customWidth="1"/>
    <col min="4359" max="4359" width="9.36328125" style="79" customWidth="1"/>
    <col min="4360" max="4360" width="10.54296875" style="79" customWidth="1"/>
    <col min="4361" max="4361" width="15.453125" style="79" customWidth="1"/>
    <col min="4362" max="4362" width="15.54296875" style="79" customWidth="1"/>
    <col min="4363" max="4363" width="14.54296875" style="79" customWidth="1"/>
    <col min="4364" max="4365" width="14" style="79" customWidth="1"/>
    <col min="4366" max="4366" width="14.54296875" style="79" customWidth="1"/>
    <col min="4367" max="4367" width="14.36328125" style="79" customWidth="1"/>
    <col min="4368" max="4368" width="16" style="79" customWidth="1"/>
    <col min="4369" max="4609" width="9" style="79"/>
    <col min="4610" max="4610" width="3.6328125" style="79" customWidth="1"/>
    <col min="4611" max="4611" width="13.36328125" style="79" customWidth="1"/>
    <col min="4612" max="4612" width="45.08984375" style="79" customWidth="1"/>
    <col min="4613" max="4613" width="3.90625" style="79" customWidth="1"/>
    <col min="4614" max="4614" width="7.08984375" style="79" customWidth="1"/>
    <col min="4615" max="4615" width="9.36328125" style="79" customWidth="1"/>
    <col min="4616" max="4616" width="10.54296875" style="79" customWidth="1"/>
    <col min="4617" max="4617" width="15.453125" style="79" customWidth="1"/>
    <col min="4618" max="4618" width="15.54296875" style="79" customWidth="1"/>
    <col min="4619" max="4619" width="14.54296875" style="79" customWidth="1"/>
    <col min="4620" max="4621" width="14" style="79" customWidth="1"/>
    <col min="4622" max="4622" width="14.54296875" style="79" customWidth="1"/>
    <col min="4623" max="4623" width="14.36328125" style="79" customWidth="1"/>
    <col min="4624" max="4624" width="16" style="79" customWidth="1"/>
    <col min="4625" max="4865" width="9" style="79"/>
    <col min="4866" max="4866" width="3.6328125" style="79" customWidth="1"/>
    <col min="4867" max="4867" width="13.36328125" style="79" customWidth="1"/>
    <col min="4868" max="4868" width="45.08984375" style="79" customWidth="1"/>
    <col min="4869" max="4869" width="3.90625" style="79" customWidth="1"/>
    <col min="4870" max="4870" width="7.08984375" style="79" customWidth="1"/>
    <col min="4871" max="4871" width="9.36328125" style="79" customWidth="1"/>
    <col min="4872" max="4872" width="10.54296875" style="79" customWidth="1"/>
    <col min="4873" max="4873" width="15.453125" style="79" customWidth="1"/>
    <col min="4874" max="4874" width="15.54296875" style="79" customWidth="1"/>
    <col min="4875" max="4875" width="14.54296875" style="79" customWidth="1"/>
    <col min="4876" max="4877" width="14" style="79" customWidth="1"/>
    <col min="4878" max="4878" width="14.54296875" style="79" customWidth="1"/>
    <col min="4879" max="4879" width="14.36328125" style="79" customWidth="1"/>
    <col min="4880" max="4880" width="16" style="79" customWidth="1"/>
    <col min="4881" max="5121" width="9" style="79"/>
    <col min="5122" max="5122" width="3.6328125" style="79" customWidth="1"/>
    <col min="5123" max="5123" width="13.36328125" style="79" customWidth="1"/>
    <col min="5124" max="5124" width="45.08984375" style="79" customWidth="1"/>
    <col min="5125" max="5125" width="3.90625" style="79" customWidth="1"/>
    <col min="5126" max="5126" width="7.08984375" style="79" customWidth="1"/>
    <col min="5127" max="5127" width="9.36328125" style="79" customWidth="1"/>
    <col min="5128" max="5128" width="10.54296875" style="79" customWidth="1"/>
    <col min="5129" max="5129" width="15.453125" style="79" customWidth="1"/>
    <col min="5130" max="5130" width="15.54296875" style="79" customWidth="1"/>
    <col min="5131" max="5131" width="14.54296875" style="79" customWidth="1"/>
    <col min="5132" max="5133" width="14" style="79" customWidth="1"/>
    <col min="5134" max="5134" width="14.54296875" style="79" customWidth="1"/>
    <col min="5135" max="5135" width="14.36328125" style="79" customWidth="1"/>
    <col min="5136" max="5136" width="16" style="79" customWidth="1"/>
    <col min="5137" max="5377" width="9" style="79"/>
    <col min="5378" max="5378" width="3.6328125" style="79" customWidth="1"/>
    <col min="5379" max="5379" width="13.36328125" style="79" customWidth="1"/>
    <col min="5380" max="5380" width="45.08984375" style="79" customWidth="1"/>
    <col min="5381" max="5381" width="3.90625" style="79" customWidth="1"/>
    <col min="5382" max="5382" width="7.08984375" style="79" customWidth="1"/>
    <col min="5383" max="5383" width="9.36328125" style="79" customWidth="1"/>
    <col min="5384" max="5384" width="10.54296875" style="79" customWidth="1"/>
    <col min="5385" max="5385" width="15.453125" style="79" customWidth="1"/>
    <col min="5386" max="5386" width="15.54296875" style="79" customWidth="1"/>
    <col min="5387" max="5387" width="14.54296875" style="79" customWidth="1"/>
    <col min="5388" max="5389" width="14" style="79" customWidth="1"/>
    <col min="5390" max="5390" width="14.54296875" style="79" customWidth="1"/>
    <col min="5391" max="5391" width="14.36328125" style="79" customWidth="1"/>
    <col min="5392" max="5392" width="16" style="79" customWidth="1"/>
    <col min="5393" max="5633" width="9" style="79"/>
    <col min="5634" max="5634" width="3.6328125" style="79" customWidth="1"/>
    <col min="5635" max="5635" width="13.36328125" style="79" customWidth="1"/>
    <col min="5636" max="5636" width="45.08984375" style="79" customWidth="1"/>
    <col min="5637" max="5637" width="3.90625" style="79" customWidth="1"/>
    <col min="5638" max="5638" width="7.08984375" style="79" customWidth="1"/>
    <col min="5639" max="5639" width="9.36328125" style="79" customWidth="1"/>
    <col min="5640" max="5640" width="10.54296875" style="79" customWidth="1"/>
    <col min="5641" max="5641" width="15.453125" style="79" customWidth="1"/>
    <col min="5642" max="5642" width="15.54296875" style="79" customWidth="1"/>
    <col min="5643" max="5643" width="14.54296875" style="79" customWidth="1"/>
    <col min="5644" max="5645" width="14" style="79" customWidth="1"/>
    <col min="5646" max="5646" width="14.54296875" style="79" customWidth="1"/>
    <col min="5647" max="5647" width="14.36328125" style="79" customWidth="1"/>
    <col min="5648" max="5648" width="16" style="79" customWidth="1"/>
    <col min="5649" max="5889" width="9" style="79"/>
    <col min="5890" max="5890" width="3.6328125" style="79" customWidth="1"/>
    <col min="5891" max="5891" width="13.36328125" style="79" customWidth="1"/>
    <col min="5892" max="5892" width="45.08984375" style="79" customWidth="1"/>
    <col min="5893" max="5893" width="3.90625" style="79" customWidth="1"/>
    <col min="5894" max="5894" width="7.08984375" style="79" customWidth="1"/>
    <col min="5895" max="5895" width="9.36328125" style="79" customWidth="1"/>
    <col min="5896" max="5896" width="10.54296875" style="79" customWidth="1"/>
    <col min="5897" max="5897" width="15.453125" style="79" customWidth="1"/>
    <col min="5898" max="5898" width="15.54296875" style="79" customWidth="1"/>
    <col min="5899" max="5899" width="14.54296875" style="79" customWidth="1"/>
    <col min="5900" max="5901" width="14" style="79" customWidth="1"/>
    <col min="5902" max="5902" width="14.54296875" style="79" customWidth="1"/>
    <col min="5903" max="5903" width="14.36328125" style="79" customWidth="1"/>
    <col min="5904" max="5904" width="16" style="79" customWidth="1"/>
    <col min="5905" max="6145" width="9" style="79"/>
    <col min="6146" max="6146" width="3.6328125" style="79" customWidth="1"/>
    <col min="6147" max="6147" width="13.36328125" style="79" customWidth="1"/>
    <col min="6148" max="6148" width="45.08984375" style="79" customWidth="1"/>
    <col min="6149" max="6149" width="3.90625" style="79" customWidth="1"/>
    <col min="6150" max="6150" width="7.08984375" style="79" customWidth="1"/>
    <col min="6151" max="6151" width="9.36328125" style="79" customWidth="1"/>
    <col min="6152" max="6152" width="10.54296875" style="79" customWidth="1"/>
    <col min="6153" max="6153" width="15.453125" style="79" customWidth="1"/>
    <col min="6154" max="6154" width="15.54296875" style="79" customWidth="1"/>
    <col min="6155" max="6155" width="14.54296875" style="79" customWidth="1"/>
    <col min="6156" max="6157" width="14" style="79" customWidth="1"/>
    <col min="6158" max="6158" width="14.54296875" style="79" customWidth="1"/>
    <col min="6159" max="6159" width="14.36328125" style="79" customWidth="1"/>
    <col min="6160" max="6160" width="16" style="79" customWidth="1"/>
    <col min="6161" max="6401" width="9" style="79"/>
    <col min="6402" max="6402" width="3.6328125" style="79" customWidth="1"/>
    <col min="6403" max="6403" width="13.36328125" style="79" customWidth="1"/>
    <col min="6404" max="6404" width="45.08984375" style="79" customWidth="1"/>
    <col min="6405" max="6405" width="3.90625" style="79" customWidth="1"/>
    <col min="6406" max="6406" width="7.08984375" style="79" customWidth="1"/>
    <col min="6407" max="6407" width="9.36328125" style="79" customWidth="1"/>
    <col min="6408" max="6408" width="10.54296875" style="79" customWidth="1"/>
    <col min="6409" max="6409" width="15.453125" style="79" customWidth="1"/>
    <col min="6410" max="6410" width="15.54296875" style="79" customWidth="1"/>
    <col min="6411" max="6411" width="14.54296875" style="79" customWidth="1"/>
    <col min="6412" max="6413" width="14" style="79" customWidth="1"/>
    <col min="6414" max="6414" width="14.54296875" style="79" customWidth="1"/>
    <col min="6415" max="6415" width="14.36328125" style="79" customWidth="1"/>
    <col min="6416" max="6416" width="16" style="79" customWidth="1"/>
    <col min="6417" max="6657" width="9" style="79"/>
    <col min="6658" max="6658" width="3.6328125" style="79" customWidth="1"/>
    <col min="6659" max="6659" width="13.36328125" style="79" customWidth="1"/>
    <col min="6660" max="6660" width="45.08984375" style="79" customWidth="1"/>
    <col min="6661" max="6661" width="3.90625" style="79" customWidth="1"/>
    <col min="6662" max="6662" width="7.08984375" style="79" customWidth="1"/>
    <col min="6663" max="6663" width="9.36328125" style="79" customWidth="1"/>
    <col min="6664" max="6664" width="10.54296875" style="79" customWidth="1"/>
    <col min="6665" max="6665" width="15.453125" style="79" customWidth="1"/>
    <col min="6666" max="6666" width="15.54296875" style="79" customWidth="1"/>
    <col min="6667" max="6667" width="14.54296875" style="79" customWidth="1"/>
    <col min="6668" max="6669" width="14" style="79" customWidth="1"/>
    <col min="6670" max="6670" width="14.54296875" style="79" customWidth="1"/>
    <col min="6671" max="6671" width="14.36328125" style="79" customWidth="1"/>
    <col min="6672" max="6672" width="16" style="79" customWidth="1"/>
    <col min="6673" max="6913" width="9" style="79"/>
    <col min="6914" max="6914" width="3.6328125" style="79" customWidth="1"/>
    <col min="6915" max="6915" width="13.36328125" style="79" customWidth="1"/>
    <col min="6916" max="6916" width="45.08984375" style="79" customWidth="1"/>
    <col min="6917" max="6917" width="3.90625" style="79" customWidth="1"/>
    <col min="6918" max="6918" width="7.08984375" style="79" customWidth="1"/>
    <col min="6919" max="6919" width="9.36328125" style="79" customWidth="1"/>
    <col min="6920" max="6920" width="10.54296875" style="79" customWidth="1"/>
    <col min="6921" max="6921" width="15.453125" style="79" customWidth="1"/>
    <col min="6922" max="6922" width="15.54296875" style="79" customWidth="1"/>
    <col min="6923" max="6923" width="14.54296875" style="79" customWidth="1"/>
    <col min="6924" max="6925" width="14" style="79" customWidth="1"/>
    <col min="6926" max="6926" width="14.54296875" style="79" customWidth="1"/>
    <col min="6927" max="6927" width="14.36328125" style="79" customWidth="1"/>
    <col min="6928" max="6928" width="16" style="79" customWidth="1"/>
    <col min="6929" max="7169" width="9" style="79"/>
    <col min="7170" max="7170" width="3.6328125" style="79" customWidth="1"/>
    <col min="7171" max="7171" width="13.36328125" style="79" customWidth="1"/>
    <col min="7172" max="7172" width="45.08984375" style="79" customWidth="1"/>
    <col min="7173" max="7173" width="3.90625" style="79" customWidth="1"/>
    <col min="7174" max="7174" width="7.08984375" style="79" customWidth="1"/>
    <col min="7175" max="7175" width="9.36328125" style="79" customWidth="1"/>
    <col min="7176" max="7176" width="10.54296875" style="79" customWidth="1"/>
    <col min="7177" max="7177" width="15.453125" style="79" customWidth="1"/>
    <col min="7178" max="7178" width="15.54296875" style="79" customWidth="1"/>
    <col min="7179" max="7179" width="14.54296875" style="79" customWidth="1"/>
    <col min="7180" max="7181" width="14" style="79" customWidth="1"/>
    <col min="7182" max="7182" width="14.54296875" style="79" customWidth="1"/>
    <col min="7183" max="7183" width="14.36328125" style="79" customWidth="1"/>
    <col min="7184" max="7184" width="16" style="79" customWidth="1"/>
    <col min="7185" max="7425" width="9" style="79"/>
    <col min="7426" max="7426" width="3.6328125" style="79" customWidth="1"/>
    <col min="7427" max="7427" width="13.36328125" style="79" customWidth="1"/>
    <col min="7428" max="7428" width="45.08984375" style="79" customWidth="1"/>
    <col min="7429" max="7429" width="3.90625" style="79" customWidth="1"/>
    <col min="7430" max="7430" width="7.08984375" style="79" customWidth="1"/>
    <col min="7431" max="7431" width="9.36328125" style="79" customWidth="1"/>
    <col min="7432" max="7432" width="10.54296875" style="79" customWidth="1"/>
    <col min="7433" max="7433" width="15.453125" style="79" customWidth="1"/>
    <col min="7434" max="7434" width="15.54296875" style="79" customWidth="1"/>
    <col min="7435" max="7435" width="14.54296875" style="79" customWidth="1"/>
    <col min="7436" max="7437" width="14" style="79" customWidth="1"/>
    <col min="7438" max="7438" width="14.54296875" style="79" customWidth="1"/>
    <col min="7439" max="7439" width="14.36328125" style="79" customWidth="1"/>
    <col min="7440" max="7440" width="16" style="79" customWidth="1"/>
    <col min="7441" max="7681" width="9" style="79"/>
    <col min="7682" max="7682" width="3.6328125" style="79" customWidth="1"/>
    <col min="7683" max="7683" width="13.36328125" style="79" customWidth="1"/>
    <col min="7684" max="7684" width="45.08984375" style="79" customWidth="1"/>
    <col min="7685" max="7685" width="3.90625" style="79" customWidth="1"/>
    <col min="7686" max="7686" width="7.08984375" style="79" customWidth="1"/>
    <col min="7687" max="7687" width="9.36328125" style="79" customWidth="1"/>
    <col min="7688" max="7688" width="10.54296875" style="79" customWidth="1"/>
    <col min="7689" max="7689" width="15.453125" style="79" customWidth="1"/>
    <col min="7690" max="7690" width="15.54296875" style="79" customWidth="1"/>
    <col min="7691" max="7691" width="14.54296875" style="79" customWidth="1"/>
    <col min="7692" max="7693" width="14" style="79" customWidth="1"/>
    <col min="7694" max="7694" width="14.54296875" style="79" customWidth="1"/>
    <col min="7695" max="7695" width="14.36328125" style="79" customWidth="1"/>
    <col min="7696" max="7696" width="16" style="79" customWidth="1"/>
    <col min="7697" max="7937" width="9" style="79"/>
    <col min="7938" max="7938" width="3.6328125" style="79" customWidth="1"/>
    <col min="7939" max="7939" width="13.36328125" style="79" customWidth="1"/>
    <col min="7940" max="7940" width="45.08984375" style="79" customWidth="1"/>
    <col min="7941" max="7941" width="3.90625" style="79" customWidth="1"/>
    <col min="7942" max="7942" width="7.08984375" style="79" customWidth="1"/>
    <col min="7943" max="7943" width="9.36328125" style="79" customWidth="1"/>
    <col min="7944" max="7944" width="10.54296875" style="79" customWidth="1"/>
    <col min="7945" max="7945" width="15.453125" style="79" customWidth="1"/>
    <col min="7946" max="7946" width="15.54296875" style="79" customWidth="1"/>
    <col min="7947" max="7947" width="14.54296875" style="79" customWidth="1"/>
    <col min="7948" max="7949" width="14" style="79" customWidth="1"/>
    <col min="7950" max="7950" width="14.54296875" style="79" customWidth="1"/>
    <col min="7951" max="7951" width="14.36328125" style="79" customWidth="1"/>
    <col min="7952" max="7952" width="16" style="79" customWidth="1"/>
    <col min="7953" max="8193" width="9" style="79"/>
    <col min="8194" max="8194" width="3.6328125" style="79" customWidth="1"/>
    <col min="8195" max="8195" width="13.36328125" style="79" customWidth="1"/>
    <col min="8196" max="8196" width="45.08984375" style="79" customWidth="1"/>
    <col min="8197" max="8197" width="3.90625" style="79" customWidth="1"/>
    <col min="8198" max="8198" width="7.08984375" style="79" customWidth="1"/>
    <col min="8199" max="8199" width="9.36328125" style="79" customWidth="1"/>
    <col min="8200" max="8200" width="10.54296875" style="79" customWidth="1"/>
    <col min="8201" max="8201" width="15.453125" style="79" customWidth="1"/>
    <col min="8202" max="8202" width="15.54296875" style="79" customWidth="1"/>
    <col min="8203" max="8203" width="14.54296875" style="79" customWidth="1"/>
    <col min="8204" max="8205" width="14" style="79" customWidth="1"/>
    <col min="8206" max="8206" width="14.54296875" style="79" customWidth="1"/>
    <col min="8207" max="8207" width="14.36328125" style="79" customWidth="1"/>
    <col min="8208" max="8208" width="16" style="79" customWidth="1"/>
    <col min="8209" max="8449" width="9" style="79"/>
    <col min="8450" max="8450" width="3.6328125" style="79" customWidth="1"/>
    <col min="8451" max="8451" width="13.36328125" style="79" customWidth="1"/>
    <col min="8452" max="8452" width="45.08984375" style="79" customWidth="1"/>
    <col min="8453" max="8453" width="3.90625" style="79" customWidth="1"/>
    <col min="8454" max="8454" width="7.08984375" style="79" customWidth="1"/>
    <col min="8455" max="8455" width="9.36328125" style="79" customWidth="1"/>
    <col min="8456" max="8456" width="10.54296875" style="79" customWidth="1"/>
    <col min="8457" max="8457" width="15.453125" style="79" customWidth="1"/>
    <col min="8458" max="8458" width="15.54296875" style="79" customWidth="1"/>
    <col min="8459" max="8459" width="14.54296875" style="79" customWidth="1"/>
    <col min="8460" max="8461" width="14" style="79" customWidth="1"/>
    <col min="8462" max="8462" width="14.54296875" style="79" customWidth="1"/>
    <col min="8463" max="8463" width="14.36328125" style="79" customWidth="1"/>
    <col min="8464" max="8464" width="16" style="79" customWidth="1"/>
    <col min="8465" max="8705" width="9" style="79"/>
    <col min="8706" max="8706" width="3.6328125" style="79" customWidth="1"/>
    <col min="8707" max="8707" width="13.36328125" style="79" customWidth="1"/>
    <col min="8708" max="8708" width="45.08984375" style="79" customWidth="1"/>
    <col min="8709" max="8709" width="3.90625" style="79" customWidth="1"/>
    <col min="8710" max="8710" width="7.08984375" style="79" customWidth="1"/>
    <col min="8711" max="8711" width="9.36328125" style="79" customWidth="1"/>
    <col min="8712" max="8712" width="10.54296875" style="79" customWidth="1"/>
    <col min="8713" max="8713" width="15.453125" style="79" customWidth="1"/>
    <col min="8714" max="8714" width="15.54296875" style="79" customWidth="1"/>
    <col min="8715" max="8715" width="14.54296875" style="79" customWidth="1"/>
    <col min="8716" max="8717" width="14" style="79" customWidth="1"/>
    <col min="8718" max="8718" width="14.54296875" style="79" customWidth="1"/>
    <col min="8719" max="8719" width="14.36328125" style="79" customWidth="1"/>
    <col min="8720" max="8720" width="16" style="79" customWidth="1"/>
    <col min="8721" max="8961" width="9" style="79"/>
    <col min="8962" max="8962" width="3.6328125" style="79" customWidth="1"/>
    <col min="8963" max="8963" width="13.36328125" style="79" customWidth="1"/>
    <col min="8964" max="8964" width="45.08984375" style="79" customWidth="1"/>
    <col min="8965" max="8965" width="3.90625" style="79" customWidth="1"/>
    <col min="8966" max="8966" width="7.08984375" style="79" customWidth="1"/>
    <col min="8967" max="8967" width="9.36328125" style="79" customWidth="1"/>
    <col min="8968" max="8968" width="10.54296875" style="79" customWidth="1"/>
    <col min="8969" max="8969" width="15.453125" style="79" customWidth="1"/>
    <col min="8970" max="8970" width="15.54296875" style="79" customWidth="1"/>
    <col min="8971" max="8971" width="14.54296875" style="79" customWidth="1"/>
    <col min="8972" max="8973" width="14" style="79" customWidth="1"/>
    <col min="8974" max="8974" width="14.54296875" style="79" customWidth="1"/>
    <col min="8975" max="8975" width="14.36328125" style="79" customWidth="1"/>
    <col min="8976" max="8976" width="16" style="79" customWidth="1"/>
    <col min="8977" max="9217" width="9" style="79"/>
    <col min="9218" max="9218" width="3.6328125" style="79" customWidth="1"/>
    <col min="9219" max="9219" width="13.36328125" style="79" customWidth="1"/>
    <col min="9220" max="9220" width="45.08984375" style="79" customWidth="1"/>
    <col min="9221" max="9221" width="3.90625" style="79" customWidth="1"/>
    <col min="9222" max="9222" width="7.08984375" style="79" customWidth="1"/>
    <col min="9223" max="9223" width="9.36328125" style="79" customWidth="1"/>
    <col min="9224" max="9224" width="10.54296875" style="79" customWidth="1"/>
    <col min="9225" max="9225" width="15.453125" style="79" customWidth="1"/>
    <col min="9226" max="9226" width="15.54296875" style="79" customWidth="1"/>
    <col min="9227" max="9227" width="14.54296875" style="79" customWidth="1"/>
    <col min="9228" max="9229" width="14" style="79" customWidth="1"/>
    <col min="9230" max="9230" width="14.54296875" style="79" customWidth="1"/>
    <col min="9231" max="9231" width="14.36328125" style="79" customWidth="1"/>
    <col min="9232" max="9232" width="16" style="79" customWidth="1"/>
    <col min="9233" max="9473" width="9" style="79"/>
    <col min="9474" max="9474" width="3.6328125" style="79" customWidth="1"/>
    <col min="9475" max="9475" width="13.36328125" style="79" customWidth="1"/>
    <col min="9476" max="9476" width="45.08984375" style="79" customWidth="1"/>
    <col min="9477" max="9477" width="3.90625" style="79" customWidth="1"/>
    <col min="9478" max="9478" width="7.08984375" style="79" customWidth="1"/>
    <col min="9479" max="9479" width="9.36328125" style="79" customWidth="1"/>
    <col min="9480" max="9480" width="10.54296875" style="79" customWidth="1"/>
    <col min="9481" max="9481" width="15.453125" style="79" customWidth="1"/>
    <col min="9482" max="9482" width="15.54296875" style="79" customWidth="1"/>
    <col min="9483" max="9483" width="14.54296875" style="79" customWidth="1"/>
    <col min="9484" max="9485" width="14" style="79" customWidth="1"/>
    <col min="9486" max="9486" width="14.54296875" style="79" customWidth="1"/>
    <col min="9487" max="9487" width="14.36328125" style="79" customWidth="1"/>
    <col min="9488" max="9488" width="16" style="79" customWidth="1"/>
    <col min="9489" max="9729" width="9" style="79"/>
    <col min="9730" max="9730" width="3.6328125" style="79" customWidth="1"/>
    <col min="9731" max="9731" width="13.36328125" style="79" customWidth="1"/>
    <col min="9732" max="9732" width="45.08984375" style="79" customWidth="1"/>
    <col min="9733" max="9733" width="3.90625" style="79" customWidth="1"/>
    <col min="9734" max="9734" width="7.08984375" style="79" customWidth="1"/>
    <col min="9735" max="9735" width="9.36328125" style="79" customWidth="1"/>
    <col min="9736" max="9736" width="10.54296875" style="79" customWidth="1"/>
    <col min="9737" max="9737" width="15.453125" style="79" customWidth="1"/>
    <col min="9738" max="9738" width="15.54296875" style="79" customWidth="1"/>
    <col min="9739" max="9739" width="14.54296875" style="79" customWidth="1"/>
    <col min="9740" max="9741" width="14" style="79" customWidth="1"/>
    <col min="9742" max="9742" width="14.54296875" style="79" customWidth="1"/>
    <col min="9743" max="9743" width="14.36328125" style="79" customWidth="1"/>
    <col min="9744" max="9744" width="16" style="79" customWidth="1"/>
    <col min="9745" max="9985" width="9" style="79"/>
    <col min="9986" max="9986" width="3.6328125" style="79" customWidth="1"/>
    <col min="9987" max="9987" width="13.36328125" style="79" customWidth="1"/>
    <col min="9988" max="9988" width="45.08984375" style="79" customWidth="1"/>
    <col min="9989" max="9989" width="3.90625" style="79" customWidth="1"/>
    <col min="9990" max="9990" width="7.08984375" style="79" customWidth="1"/>
    <col min="9991" max="9991" width="9.36328125" style="79" customWidth="1"/>
    <col min="9992" max="9992" width="10.54296875" style="79" customWidth="1"/>
    <col min="9993" max="9993" width="15.453125" style="79" customWidth="1"/>
    <col min="9994" max="9994" width="15.54296875" style="79" customWidth="1"/>
    <col min="9995" max="9995" width="14.54296875" style="79" customWidth="1"/>
    <col min="9996" max="9997" width="14" style="79" customWidth="1"/>
    <col min="9998" max="9998" width="14.54296875" style="79" customWidth="1"/>
    <col min="9999" max="9999" width="14.36328125" style="79" customWidth="1"/>
    <col min="10000" max="10000" width="16" style="79" customWidth="1"/>
    <col min="10001" max="10241" width="9" style="79"/>
    <col min="10242" max="10242" width="3.6328125" style="79" customWidth="1"/>
    <col min="10243" max="10243" width="13.36328125" style="79" customWidth="1"/>
    <col min="10244" max="10244" width="45.08984375" style="79" customWidth="1"/>
    <col min="10245" max="10245" width="3.90625" style="79" customWidth="1"/>
    <col min="10246" max="10246" width="7.08984375" style="79" customWidth="1"/>
    <col min="10247" max="10247" width="9.36328125" style="79" customWidth="1"/>
    <col min="10248" max="10248" width="10.54296875" style="79" customWidth="1"/>
    <col min="10249" max="10249" width="15.453125" style="79" customWidth="1"/>
    <col min="10250" max="10250" width="15.54296875" style="79" customWidth="1"/>
    <col min="10251" max="10251" width="14.54296875" style="79" customWidth="1"/>
    <col min="10252" max="10253" width="14" style="79" customWidth="1"/>
    <col min="10254" max="10254" width="14.54296875" style="79" customWidth="1"/>
    <col min="10255" max="10255" width="14.36328125" style="79" customWidth="1"/>
    <col min="10256" max="10256" width="16" style="79" customWidth="1"/>
    <col min="10257" max="10497" width="9" style="79"/>
    <col min="10498" max="10498" width="3.6328125" style="79" customWidth="1"/>
    <col min="10499" max="10499" width="13.36328125" style="79" customWidth="1"/>
    <col min="10500" max="10500" width="45.08984375" style="79" customWidth="1"/>
    <col min="10501" max="10501" width="3.90625" style="79" customWidth="1"/>
    <col min="10502" max="10502" width="7.08984375" style="79" customWidth="1"/>
    <col min="10503" max="10503" width="9.36328125" style="79" customWidth="1"/>
    <col min="10504" max="10504" width="10.54296875" style="79" customWidth="1"/>
    <col min="10505" max="10505" width="15.453125" style="79" customWidth="1"/>
    <col min="10506" max="10506" width="15.54296875" style="79" customWidth="1"/>
    <col min="10507" max="10507" width="14.54296875" style="79" customWidth="1"/>
    <col min="10508" max="10509" width="14" style="79" customWidth="1"/>
    <col min="10510" max="10510" width="14.54296875" style="79" customWidth="1"/>
    <col min="10511" max="10511" width="14.36328125" style="79" customWidth="1"/>
    <col min="10512" max="10512" width="16" style="79" customWidth="1"/>
    <col min="10513" max="10753" width="9" style="79"/>
    <col min="10754" max="10754" width="3.6328125" style="79" customWidth="1"/>
    <col min="10755" max="10755" width="13.36328125" style="79" customWidth="1"/>
    <col min="10756" max="10756" width="45.08984375" style="79" customWidth="1"/>
    <col min="10757" max="10757" width="3.90625" style="79" customWidth="1"/>
    <col min="10758" max="10758" width="7.08984375" style="79" customWidth="1"/>
    <col min="10759" max="10759" width="9.36328125" style="79" customWidth="1"/>
    <col min="10760" max="10760" width="10.54296875" style="79" customWidth="1"/>
    <col min="10761" max="10761" width="15.453125" style="79" customWidth="1"/>
    <col min="10762" max="10762" width="15.54296875" style="79" customWidth="1"/>
    <col min="10763" max="10763" width="14.54296875" style="79" customWidth="1"/>
    <col min="10764" max="10765" width="14" style="79" customWidth="1"/>
    <col min="10766" max="10766" width="14.54296875" style="79" customWidth="1"/>
    <col min="10767" max="10767" width="14.36328125" style="79" customWidth="1"/>
    <col min="10768" max="10768" width="16" style="79" customWidth="1"/>
    <col min="10769" max="11009" width="9" style="79"/>
    <col min="11010" max="11010" width="3.6328125" style="79" customWidth="1"/>
    <col min="11011" max="11011" width="13.36328125" style="79" customWidth="1"/>
    <col min="11012" max="11012" width="45.08984375" style="79" customWidth="1"/>
    <col min="11013" max="11013" width="3.90625" style="79" customWidth="1"/>
    <col min="11014" max="11014" width="7.08984375" style="79" customWidth="1"/>
    <col min="11015" max="11015" width="9.36328125" style="79" customWidth="1"/>
    <col min="11016" max="11016" width="10.54296875" style="79" customWidth="1"/>
    <col min="11017" max="11017" width="15.453125" style="79" customWidth="1"/>
    <col min="11018" max="11018" width="15.54296875" style="79" customWidth="1"/>
    <col min="11019" max="11019" width="14.54296875" style="79" customWidth="1"/>
    <col min="11020" max="11021" width="14" style="79" customWidth="1"/>
    <col min="11022" max="11022" width="14.54296875" style="79" customWidth="1"/>
    <col min="11023" max="11023" width="14.36328125" style="79" customWidth="1"/>
    <col min="11024" max="11024" width="16" style="79" customWidth="1"/>
    <col min="11025" max="11265" width="9" style="79"/>
    <col min="11266" max="11266" width="3.6328125" style="79" customWidth="1"/>
    <col min="11267" max="11267" width="13.36328125" style="79" customWidth="1"/>
    <col min="11268" max="11268" width="45.08984375" style="79" customWidth="1"/>
    <col min="11269" max="11269" width="3.90625" style="79" customWidth="1"/>
    <col min="11270" max="11270" width="7.08984375" style="79" customWidth="1"/>
    <col min="11271" max="11271" width="9.36328125" style="79" customWidth="1"/>
    <col min="11272" max="11272" width="10.54296875" style="79" customWidth="1"/>
    <col min="11273" max="11273" width="15.453125" style="79" customWidth="1"/>
    <col min="11274" max="11274" width="15.54296875" style="79" customWidth="1"/>
    <col min="11275" max="11275" width="14.54296875" style="79" customWidth="1"/>
    <col min="11276" max="11277" width="14" style="79" customWidth="1"/>
    <col min="11278" max="11278" width="14.54296875" style="79" customWidth="1"/>
    <col min="11279" max="11279" width="14.36328125" style="79" customWidth="1"/>
    <col min="11280" max="11280" width="16" style="79" customWidth="1"/>
    <col min="11281" max="11521" width="9" style="79"/>
    <col min="11522" max="11522" width="3.6328125" style="79" customWidth="1"/>
    <col min="11523" max="11523" width="13.36328125" style="79" customWidth="1"/>
    <col min="11524" max="11524" width="45.08984375" style="79" customWidth="1"/>
    <col min="11525" max="11525" width="3.90625" style="79" customWidth="1"/>
    <col min="11526" max="11526" width="7.08984375" style="79" customWidth="1"/>
    <col min="11527" max="11527" width="9.36328125" style="79" customWidth="1"/>
    <col min="11528" max="11528" width="10.54296875" style="79" customWidth="1"/>
    <col min="11529" max="11529" width="15.453125" style="79" customWidth="1"/>
    <col min="11530" max="11530" width="15.54296875" style="79" customWidth="1"/>
    <col min="11531" max="11531" width="14.54296875" style="79" customWidth="1"/>
    <col min="11532" max="11533" width="14" style="79" customWidth="1"/>
    <col min="11534" max="11534" width="14.54296875" style="79" customWidth="1"/>
    <col min="11535" max="11535" width="14.36328125" style="79" customWidth="1"/>
    <col min="11536" max="11536" width="16" style="79" customWidth="1"/>
    <col min="11537" max="11777" width="9" style="79"/>
    <col min="11778" max="11778" width="3.6328125" style="79" customWidth="1"/>
    <col min="11779" max="11779" width="13.36328125" style="79" customWidth="1"/>
    <col min="11780" max="11780" width="45.08984375" style="79" customWidth="1"/>
    <col min="11781" max="11781" width="3.90625" style="79" customWidth="1"/>
    <col min="11782" max="11782" width="7.08984375" style="79" customWidth="1"/>
    <col min="11783" max="11783" width="9.36328125" style="79" customWidth="1"/>
    <col min="11784" max="11784" width="10.54296875" style="79" customWidth="1"/>
    <col min="11785" max="11785" width="15.453125" style="79" customWidth="1"/>
    <col min="11786" max="11786" width="15.54296875" style="79" customWidth="1"/>
    <col min="11787" max="11787" width="14.54296875" style="79" customWidth="1"/>
    <col min="11788" max="11789" width="14" style="79" customWidth="1"/>
    <col min="11790" max="11790" width="14.54296875" style="79" customWidth="1"/>
    <col min="11791" max="11791" width="14.36328125" style="79" customWidth="1"/>
    <col min="11792" max="11792" width="16" style="79" customWidth="1"/>
    <col min="11793" max="12033" width="9" style="79"/>
    <col min="12034" max="12034" width="3.6328125" style="79" customWidth="1"/>
    <col min="12035" max="12035" width="13.36328125" style="79" customWidth="1"/>
    <col min="12036" max="12036" width="45.08984375" style="79" customWidth="1"/>
    <col min="12037" max="12037" width="3.90625" style="79" customWidth="1"/>
    <col min="12038" max="12038" width="7.08984375" style="79" customWidth="1"/>
    <col min="12039" max="12039" width="9.36328125" style="79" customWidth="1"/>
    <col min="12040" max="12040" width="10.54296875" style="79" customWidth="1"/>
    <col min="12041" max="12041" width="15.453125" style="79" customWidth="1"/>
    <col min="12042" max="12042" width="15.54296875" style="79" customWidth="1"/>
    <col min="12043" max="12043" width="14.54296875" style="79" customWidth="1"/>
    <col min="12044" max="12045" width="14" style="79" customWidth="1"/>
    <col min="12046" max="12046" width="14.54296875" style="79" customWidth="1"/>
    <col min="12047" max="12047" width="14.36328125" style="79" customWidth="1"/>
    <col min="12048" max="12048" width="16" style="79" customWidth="1"/>
    <col min="12049" max="12289" width="9" style="79"/>
    <col min="12290" max="12290" width="3.6328125" style="79" customWidth="1"/>
    <col min="12291" max="12291" width="13.36328125" style="79" customWidth="1"/>
    <col min="12292" max="12292" width="45.08984375" style="79" customWidth="1"/>
    <col min="12293" max="12293" width="3.90625" style="79" customWidth="1"/>
    <col min="12294" max="12294" width="7.08984375" style="79" customWidth="1"/>
    <col min="12295" max="12295" width="9.36328125" style="79" customWidth="1"/>
    <col min="12296" max="12296" width="10.54296875" style="79" customWidth="1"/>
    <col min="12297" max="12297" width="15.453125" style="79" customWidth="1"/>
    <col min="12298" max="12298" width="15.54296875" style="79" customWidth="1"/>
    <col min="12299" max="12299" width="14.54296875" style="79" customWidth="1"/>
    <col min="12300" max="12301" width="14" style="79" customWidth="1"/>
    <col min="12302" max="12302" width="14.54296875" style="79" customWidth="1"/>
    <col min="12303" max="12303" width="14.36328125" style="79" customWidth="1"/>
    <col min="12304" max="12304" width="16" style="79" customWidth="1"/>
    <col min="12305" max="12545" width="9" style="79"/>
    <col min="12546" max="12546" width="3.6328125" style="79" customWidth="1"/>
    <col min="12547" max="12547" width="13.36328125" style="79" customWidth="1"/>
    <col min="12548" max="12548" width="45.08984375" style="79" customWidth="1"/>
    <col min="12549" max="12549" width="3.90625" style="79" customWidth="1"/>
    <col min="12550" max="12550" width="7.08984375" style="79" customWidth="1"/>
    <col min="12551" max="12551" width="9.36328125" style="79" customWidth="1"/>
    <col min="12552" max="12552" width="10.54296875" style="79" customWidth="1"/>
    <col min="12553" max="12553" width="15.453125" style="79" customWidth="1"/>
    <col min="12554" max="12554" width="15.54296875" style="79" customWidth="1"/>
    <col min="12555" max="12555" width="14.54296875" style="79" customWidth="1"/>
    <col min="12556" max="12557" width="14" style="79" customWidth="1"/>
    <col min="12558" max="12558" width="14.54296875" style="79" customWidth="1"/>
    <col min="12559" max="12559" width="14.36328125" style="79" customWidth="1"/>
    <col min="12560" max="12560" width="16" style="79" customWidth="1"/>
    <col min="12561" max="12801" width="9" style="79"/>
    <col min="12802" max="12802" width="3.6328125" style="79" customWidth="1"/>
    <col min="12803" max="12803" width="13.36328125" style="79" customWidth="1"/>
    <col min="12804" max="12804" width="45.08984375" style="79" customWidth="1"/>
    <col min="12805" max="12805" width="3.90625" style="79" customWidth="1"/>
    <col min="12806" max="12806" width="7.08984375" style="79" customWidth="1"/>
    <col min="12807" max="12807" width="9.36328125" style="79" customWidth="1"/>
    <col min="12808" max="12808" width="10.54296875" style="79" customWidth="1"/>
    <col min="12809" max="12809" width="15.453125" style="79" customWidth="1"/>
    <col min="12810" max="12810" width="15.54296875" style="79" customWidth="1"/>
    <col min="12811" max="12811" width="14.54296875" style="79" customWidth="1"/>
    <col min="12812" max="12813" width="14" style="79" customWidth="1"/>
    <col min="12814" max="12814" width="14.54296875" style="79" customWidth="1"/>
    <col min="12815" max="12815" width="14.36328125" style="79" customWidth="1"/>
    <col min="12816" max="12816" width="16" style="79" customWidth="1"/>
    <col min="12817" max="13057" width="9" style="79"/>
    <col min="13058" max="13058" width="3.6328125" style="79" customWidth="1"/>
    <col min="13059" max="13059" width="13.36328125" style="79" customWidth="1"/>
    <col min="13060" max="13060" width="45.08984375" style="79" customWidth="1"/>
    <col min="13061" max="13061" width="3.90625" style="79" customWidth="1"/>
    <col min="13062" max="13062" width="7.08984375" style="79" customWidth="1"/>
    <col min="13063" max="13063" width="9.36328125" style="79" customWidth="1"/>
    <col min="13064" max="13064" width="10.54296875" style="79" customWidth="1"/>
    <col min="13065" max="13065" width="15.453125" style="79" customWidth="1"/>
    <col min="13066" max="13066" width="15.54296875" style="79" customWidth="1"/>
    <col min="13067" max="13067" width="14.54296875" style="79" customWidth="1"/>
    <col min="13068" max="13069" width="14" style="79" customWidth="1"/>
    <col min="13070" max="13070" width="14.54296875" style="79" customWidth="1"/>
    <col min="13071" max="13071" width="14.36328125" style="79" customWidth="1"/>
    <col min="13072" max="13072" width="16" style="79" customWidth="1"/>
    <col min="13073" max="13313" width="9" style="79"/>
    <col min="13314" max="13314" width="3.6328125" style="79" customWidth="1"/>
    <col min="13315" max="13315" width="13.36328125" style="79" customWidth="1"/>
    <col min="13316" max="13316" width="45.08984375" style="79" customWidth="1"/>
    <col min="13317" max="13317" width="3.90625" style="79" customWidth="1"/>
    <col min="13318" max="13318" width="7.08984375" style="79" customWidth="1"/>
    <col min="13319" max="13319" width="9.36328125" style="79" customWidth="1"/>
    <col min="13320" max="13320" width="10.54296875" style="79" customWidth="1"/>
    <col min="13321" max="13321" width="15.453125" style="79" customWidth="1"/>
    <col min="13322" max="13322" width="15.54296875" style="79" customWidth="1"/>
    <col min="13323" max="13323" width="14.54296875" style="79" customWidth="1"/>
    <col min="13324" max="13325" width="14" style="79" customWidth="1"/>
    <col min="13326" max="13326" width="14.54296875" style="79" customWidth="1"/>
    <col min="13327" max="13327" width="14.36328125" style="79" customWidth="1"/>
    <col min="13328" max="13328" width="16" style="79" customWidth="1"/>
    <col min="13329" max="13569" width="9" style="79"/>
    <col min="13570" max="13570" width="3.6328125" style="79" customWidth="1"/>
    <col min="13571" max="13571" width="13.36328125" style="79" customWidth="1"/>
    <col min="13572" max="13572" width="45.08984375" style="79" customWidth="1"/>
    <col min="13573" max="13573" width="3.90625" style="79" customWidth="1"/>
    <col min="13574" max="13574" width="7.08984375" style="79" customWidth="1"/>
    <col min="13575" max="13575" width="9.36328125" style="79" customWidth="1"/>
    <col min="13576" max="13576" width="10.54296875" style="79" customWidth="1"/>
    <col min="13577" max="13577" width="15.453125" style="79" customWidth="1"/>
    <col min="13578" max="13578" width="15.54296875" style="79" customWidth="1"/>
    <col min="13579" max="13579" width="14.54296875" style="79" customWidth="1"/>
    <col min="13580" max="13581" width="14" style="79" customWidth="1"/>
    <col min="13582" max="13582" width="14.54296875" style="79" customWidth="1"/>
    <col min="13583" max="13583" width="14.36328125" style="79" customWidth="1"/>
    <col min="13584" max="13584" width="16" style="79" customWidth="1"/>
    <col min="13585" max="13825" width="9" style="79"/>
    <col min="13826" max="13826" width="3.6328125" style="79" customWidth="1"/>
    <col min="13827" max="13827" width="13.36328125" style="79" customWidth="1"/>
    <col min="13828" max="13828" width="45.08984375" style="79" customWidth="1"/>
    <col min="13829" max="13829" width="3.90625" style="79" customWidth="1"/>
    <col min="13830" max="13830" width="7.08984375" style="79" customWidth="1"/>
    <col min="13831" max="13831" width="9.36328125" style="79" customWidth="1"/>
    <col min="13832" max="13832" width="10.54296875" style="79" customWidth="1"/>
    <col min="13833" max="13833" width="15.453125" style="79" customWidth="1"/>
    <col min="13834" max="13834" width="15.54296875" style="79" customWidth="1"/>
    <col min="13835" max="13835" width="14.54296875" style="79" customWidth="1"/>
    <col min="13836" max="13837" width="14" style="79" customWidth="1"/>
    <col min="13838" max="13838" width="14.54296875" style="79" customWidth="1"/>
    <col min="13839" max="13839" width="14.36328125" style="79" customWidth="1"/>
    <col min="13840" max="13840" width="16" style="79" customWidth="1"/>
    <col min="13841" max="14081" width="9" style="79"/>
    <col min="14082" max="14082" width="3.6328125" style="79" customWidth="1"/>
    <col min="14083" max="14083" width="13.36328125" style="79" customWidth="1"/>
    <col min="14084" max="14084" width="45.08984375" style="79" customWidth="1"/>
    <col min="14085" max="14085" width="3.90625" style="79" customWidth="1"/>
    <col min="14086" max="14086" width="7.08984375" style="79" customWidth="1"/>
    <col min="14087" max="14087" width="9.36328125" style="79" customWidth="1"/>
    <col min="14088" max="14088" width="10.54296875" style="79" customWidth="1"/>
    <col min="14089" max="14089" width="15.453125" style="79" customWidth="1"/>
    <col min="14090" max="14090" width="15.54296875" style="79" customWidth="1"/>
    <col min="14091" max="14091" width="14.54296875" style="79" customWidth="1"/>
    <col min="14092" max="14093" width="14" style="79" customWidth="1"/>
    <col min="14094" max="14094" width="14.54296875" style="79" customWidth="1"/>
    <col min="14095" max="14095" width="14.36328125" style="79" customWidth="1"/>
    <col min="14096" max="14096" width="16" style="79" customWidth="1"/>
    <col min="14097" max="14337" width="9" style="79"/>
    <col min="14338" max="14338" width="3.6328125" style="79" customWidth="1"/>
    <col min="14339" max="14339" width="13.36328125" style="79" customWidth="1"/>
    <col min="14340" max="14340" width="45.08984375" style="79" customWidth="1"/>
    <col min="14341" max="14341" width="3.90625" style="79" customWidth="1"/>
    <col min="14342" max="14342" width="7.08984375" style="79" customWidth="1"/>
    <col min="14343" max="14343" width="9.36328125" style="79" customWidth="1"/>
    <col min="14344" max="14344" width="10.54296875" style="79" customWidth="1"/>
    <col min="14345" max="14345" width="15.453125" style="79" customWidth="1"/>
    <col min="14346" max="14346" width="15.54296875" style="79" customWidth="1"/>
    <col min="14347" max="14347" width="14.54296875" style="79" customWidth="1"/>
    <col min="14348" max="14349" width="14" style="79" customWidth="1"/>
    <col min="14350" max="14350" width="14.54296875" style="79" customWidth="1"/>
    <col min="14351" max="14351" width="14.36328125" style="79" customWidth="1"/>
    <col min="14352" max="14352" width="16" style="79" customWidth="1"/>
    <col min="14353" max="14593" width="9" style="79"/>
    <col min="14594" max="14594" width="3.6328125" style="79" customWidth="1"/>
    <col min="14595" max="14595" width="13.36328125" style="79" customWidth="1"/>
    <col min="14596" max="14596" width="45.08984375" style="79" customWidth="1"/>
    <col min="14597" max="14597" width="3.90625" style="79" customWidth="1"/>
    <col min="14598" max="14598" width="7.08984375" style="79" customWidth="1"/>
    <col min="14599" max="14599" width="9.36328125" style="79" customWidth="1"/>
    <col min="14600" max="14600" width="10.54296875" style="79" customWidth="1"/>
    <col min="14601" max="14601" width="15.453125" style="79" customWidth="1"/>
    <col min="14602" max="14602" width="15.54296875" style="79" customWidth="1"/>
    <col min="14603" max="14603" width="14.54296875" style="79" customWidth="1"/>
    <col min="14604" max="14605" width="14" style="79" customWidth="1"/>
    <col min="14606" max="14606" width="14.54296875" style="79" customWidth="1"/>
    <col min="14607" max="14607" width="14.36328125" style="79" customWidth="1"/>
    <col min="14608" max="14608" width="16" style="79" customWidth="1"/>
    <col min="14609" max="14849" width="9" style="79"/>
    <col min="14850" max="14850" width="3.6328125" style="79" customWidth="1"/>
    <col min="14851" max="14851" width="13.36328125" style="79" customWidth="1"/>
    <col min="14852" max="14852" width="45.08984375" style="79" customWidth="1"/>
    <col min="14853" max="14853" width="3.90625" style="79" customWidth="1"/>
    <col min="14854" max="14854" width="7.08984375" style="79" customWidth="1"/>
    <col min="14855" max="14855" width="9.36328125" style="79" customWidth="1"/>
    <col min="14856" max="14856" width="10.54296875" style="79" customWidth="1"/>
    <col min="14857" max="14857" width="15.453125" style="79" customWidth="1"/>
    <col min="14858" max="14858" width="15.54296875" style="79" customWidth="1"/>
    <col min="14859" max="14859" width="14.54296875" style="79" customWidth="1"/>
    <col min="14860" max="14861" width="14" style="79" customWidth="1"/>
    <col min="14862" max="14862" width="14.54296875" style="79" customWidth="1"/>
    <col min="14863" max="14863" width="14.36328125" style="79" customWidth="1"/>
    <col min="14864" max="14864" width="16" style="79" customWidth="1"/>
    <col min="14865" max="15105" width="9" style="79"/>
    <col min="15106" max="15106" width="3.6328125" style="79" customWidth="1"/>
    <col min="15107" max="15107" width="13.36328125" style="79" customWidth="1"/>
    <col min="15108" max="15108" width="45.08984375" style="79" customWidth="1"/>
    <col min="15109" max="15109" width="3.90625" style="79" customWidth="1"/>
    <col min="15110" max="15110" width="7.08984375" style="79" customWidth="1"/>
    <col min="15111" max="15111" width="9.36328125" style="79" customWidth="1"/>
    <col min="15112" max="15112" width="10.54296875" style="79" customWidth="1"/>
    <col min="15113" max="15113" width="15.453125" style="79" customWidth="1"/>
    <col min="15114" max="15114" width="15.54296875" style="79" customWidth="1"/>
    <col min="15115" max="15115" width="14.54296875" style="79" customWidth="1"/>
    <col min="15116" max="15117" width="14" style="79" customWidth="1"/>
    <col min="15118" max="15118" width="14.54296875" style="79" customWidth="1"/>
    <col min="15119" max="15119" width="14.36328125" style="79" customWidth="1"/>
    <col min="15120" max="15120" width="16" style="79" customWidth="1"/>
    <col min="15121" max="15361" width="9" style="79"/>
    <col min="15362" max="15362" width="3.6328125" style="79" customWidth="1"/>
    <col min="15363" max="15363" width="13.36328125" style="79" customWidth="1"/>
    <col min="15364" max="15364" width="45.08984375" style="79" customWidth="1"/>
    <col min="15365" max="15365" width="3.90625" style="79" customWidth="1"/>
    <col min="15366" max="15366" width="7.08984375" style="79" customWidth="1"/>
    <col min="15367" max="15367" width="9.36328125" style="79" customWidth="1"/>
    <col min="15368" max="15368" width="10.54296875" style="79" customWidth="1"/>
    <col min="15369" max="15369" width="15.453125" style="79" customWidth="1"/>
    <col min="15370" max="15370" width="15.54296875" style="79" customWidth="1"/>
    <col min="15371" max="15371" width="14.54296875" style="79" customWidth="1"/>
    <col min="15372" max="15373" width="14" style="79" customWidth="1"/>
    <col min="15374" max="15374" width="14.54296875" style="79" customWidth="1"/>
    <col min="15375" max="15375" width="14.36328125" style="79" customWidth="1"/>
    <col min="15376" max="15376" width="16" style="79" customWidth="1"/>
    <col min="15377" max="15617" width="9" style="79"/>
    <col min="15618" max="15618" width="3.6328125" style="79" customWidth="1"/>
    <col min="15619" max="15619" width="13.36328125" style="79" customWidth="1"/>
    <col min="15620" max="15620" width="45.08984375" style="79" customWidth="1"/>
    <col min="15621" max="15621" width="3.90625" style="79" customWidth="1"/>
    <col min="15622" max="15622" width="7.08984375" style="79" customWidth="1"/>
    <col min="15623" max="15623" width="9.36328125" style="79" customWidth="1"/>
    <col min="15624" max="15624" width="10.54296875" style="79" customWidth="1"/>
    <col min="15625" max="15625" width="15.453125" style="79" customWidth="1"/>
    <col min="15626" max="15626" width="15.54296875" style="79" customWidth="1"/>
    <col min="15627" max="15627" width="14.54296875" style="79" customWidth="1"/>
    <col min="15628" max="15629" width="14" style="79" customWidth="1"/>
    <col min="15630" max="15630" width="14.54296875" style="79" customWidth="1"/>
    <col min="15631" max="15631" width="14.36328125" style="79" customWidth="1"/>
    <col min="15632" max="15632" width="16" style="79" customWidth="1"/>
    <col min="15633" max="15873" width="9" style="79"/>
    <col min="15874" max="15874" width="3.6328125" style="79" customWidth="1"/>
    <col min="15875" max="15875" width="13.36328125" style="79" customWidth="1"/>
    <col min="15876" max="15876" width="45.08984375" style="79" customWidth="1"/>
    <col min="15877" max="15877" width="3.90625" style="79" customWidth="1"/>
    <col min="15878" max="15878" width="7.08984375" style="79" customWidth="1"/>
    <col min="15879" max="15879" width="9.36328125" style="79" customWidth="1"/>
    <col min="15880" max="15880" width="10.54296875" style="79" customWidth="1"/>
    <col min="15881" max="15881" width="15.453125" style="79" customWidth="1"/>
    <col min="15882" max="15882" width="15.54296875" style="79" customWidth="1"/>
    <col min="15883" max="15883" width="14.54296875" style="79" customWidth="1"/>
    <col min="15884" max="15885" width="14" style="79" customWidth="1"/>
    <col min="15886" max="15886" width="14.54296875" style="79" customWidth="1"/>
    <col min="15887" max="15887" width="14.36328125" style="79" customWidth="1"/>
    <col min="15888" max="15888" width="16" style="79" customWidth="1"/>
    <col min="15889" max="16129" width="9" style="79"/>
    <col min="16130" max="16130" width="3.6328125" style="79" customWidth="1"/>
    <col min="16131" max="16131" width="13.36328125" style="79" customWidth="1"/>
    <col min="16132" max="16132" width="45.08984375" style="79" customWidth="1"/>
    <col min="16133" max="16133" width="3.90625" style="79" customWidth="1"/>
    <col min="16134" max="16134" width="7.08984375" style="79" customWidth="1"/>
    <col min="16135" max="16135" width="9.36328125" style="79" customWidth="1"/>
    <col min="16136" max="16136" width="10.54296875" style="79" customWidth="1"/>
    <col min="16137" max="16137" width="15.453125" style="79" customWidth="1"/>
    <col min="16138" max="16138" width="15.54296875" style="79" customWidth="1"/>
    <col min="16139" max="16139" width="14.54296875" style="79" customWidth="1"/>
    <col min="16140" max="16141" width="14" style="79" customWidth="1"/>
    <col min="16142" max="16142" width="14.54296875" style="79" customWidth="1"/>
    <col min="16143" max="16143" width="14.36328125" style="79" customWidth="1"/>
    <col min="16144" max="16144" width="16" style="79" customWidth="1"/>
    <col min="16145" max="16384" width="9" style="79"/>
  </cols>
  <sheetData>
    <row r="1" spans="1:30" ht="18" x14ac:dyDescent="0.35">
      <c r="A1" s="253" t="s">
        <v>0</v>
      </c>
      <c r="B1" s="253"/>
      <c r="C1" s="254"/>
      <c r="D1" s="253"/>
      <c r="E1" s="253"/>
      <c r="F1" s="253"/>
      <c r="G1" s="253"/>
      <c r="H1" s="253"/>
      <c r="I1" s="253"/>
      <c r="J1" s="253"/>
      <c r="K1" s="253"/>
      <c r="L1" s="253"/>
      <c r="M1" s="253"/>
      <c r="N1" s="253"/>
      <c r="O1" s="253"/>
      <c r="P1" s="253"/>
      <c r="R1" s="117"/>
      <c r="S1" s="117"/>
    </row>
    <row r="2" spans="1:30" x14ac:dyDescent="0.25">
      <c r="A2" s="118" t="s">
        <v>1</v>
      </c>
      <c r="B2" s="119"/>
      <c r="C2" s="7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R2" s="119"/>
      <c r="S2" s="119"/>
    </row>
    <row r="3" spans="1:30" x14ac:dyDescent="0.25">
      <c r="A3" s="118" t="s">
        <v>2952</v>
      </c>
      <c r="B3" s="119"/>
      <c r="C3" s="79"/>
      <c r="D3" s="119"/>
      <c r="E3" s="119"/>
      <c r="F3" s="119"/>
      <c r="G3" s="119"/>
      <c r="H3" s="119"/>
      <c r="I3" s="119"/>
      <c r="J3" s="255"/>
      <c r="K3" s="256"/>
      <c r="L3" s="120"/>
      <c r="M3" s="119"/>
      <c r="N3" s="119"/>
      <c r="O3" s="119"/>
      <c r="P3" s="119"/>
      <c r="R3" s="119"/>
      <c r="S3" s="119"/>
    </row>
    <row r="4" spans="1:30" x14ac:dyDescent="0.25">
      <c r="A4" s="118" t="s">
        <v>2966</v>
      </c>
      <c r="B4" s="119"/>
      <c r="C4" s="79"/>
      <c r="D4" s="119"/>
      <c r="E4" s="119"/>
      <c r="F4" s="119"/>
      <c r="G4" s="119"/>
      <c r="H4" s="119"/>
      <c r="I4" s="119"/>
      <c r="J4" s="255"/>
      <c r="K4" s="256"/>
      <c r="L4" s="120"/>
      <c r="M4" s="119"/>
      <c r="N4" s="119"/>
      <c r="O4" s="119"/>
      <c r="P4" s="119"/>
      <c r="R4" s="119"/>
      <c r="S4" s="119"/>
    </row>
    <row r="5" spans="1:30" x14ac:dyDescent="0.35">
      <c r="A5" s="121"/>
      <c r="B5" s="122"/>
      <c r="C5" s="79"/>
      <c r="D5" s="123"/>
      <c r="E5" s="124"/>
      <c r="F5" s="124"/>
      <c r="G5" s="125"/>
      <c r="H5" s="125"/>
      <c r="I5" s="125"/>
      <c r="J5" s="257"/>
      <c r="K5" s="258"/>
      <c r="L5" s="125"/>
      <c r="M5" s="125"/>
      <c r="N5" s="125"/>
      <c r="O5" s="125"/>
      <c r="P5" s="125"/>
      <c r="R5" s="125"/>
      <c r="S5" s="125"/>
    </row>
    <row r="6" spans="1:30" x14ac:dyDescent="0.25">
      <c r="A6" s="126" t="s">
        <v>4</v>
      </c>
      <c r="B6" s="119"/>
      <c r="C6" s="79"/>
      <c r="D6" s="127"/>
      <c r="E6" s="128"/>
      <c r="F6" s="128"/>
      <c r="G6" s="129"/>
      <c r="H6" s="129"/>
      <c r="I6" s="129"/>
      <c r="J6" s="259"/>
      <c r="K6" s="260"/>
      <c r="L6" s="129"/>
      <c r="M6" s="129"/>
      <c r="N6" s="129"/>
      <c r="O6" s="129"/>
      <c r="P6" s="129"/>
      <c r="R6" s="129"/>
      <c r="S6" s="129"/>
    </row>
    <row r="7" spans="1:30" x14ac:dyDescent="0.25">
      <c r="A7" s="126" t="s">
        <v>5</v>
      </c>
      <c r="B7" s="119"/>
      <c r="C7" s="79"/>
      <c r="D7" s="127"/>
      <c r="E7" s="128"/>
      <c r="F7" s="128"/>
      <c r="G7" s="129"/>
      <c r="H7" s="129"/>
      <c r="I7" s="129"/>
      <c r="J7" s="259"/>
      <c r="K7" s="260"/>
      <c r="L7" s="129"/>
      <c r="M7" s="129"/>
      <c r="N7" s="126" t="s">
        <v>6</v>
      </c>
      <c r="O7" s="129"/>
      <c r="P7" s="129"/>
      <c r="R7" s="129"/>
      <c r="S7" s="129"/>
    </row>
    <row r="8" spans="1:30" s="132" customFormat="1" ht="13" x14ac:dyDescent="0.3">
      <c r="A8" s="130" t="s">
        <v>7</v>
      </c>
      <c r="B8" s="131"/>
      <c r="D8" s="133"/>
      <c r="E8" s="134"/>
      <c r="F8" s="135"/>
      <c r="G8" s="136"/>
      <c r="H8" s="261" t="s">
        <v>3238</v>
      </c>
      <c r="I8" s="262"/>
      <c r="J8" s="262"/>
      <c r="K8" s="262"/>
      <c r="L8" s="262"/>
      <c r="M8" s="262"/>
      <c r="N8" s="262"/>
      <c r="O8" s="262"/>
      <c r="P8" s="262"/>
      <c r="Q8" s="262"/>
      <c r="R8" s="263"/>
      <c r="S8" s="136"/>
      <c r="T8" s="137"/>
      <c r="U8" s="137"/>
      <c r="V8" s="137"/>
      <c r="W8" s="137"/>
      <c r="X8" s="137"/>
      <c r="Y8" s="250" t="s">
        <v>3239</v>
      </c>
      <c r="Z8" s="251"/>
      <c r="AA8" s="251"/>
      <c r="AB8" s="252"/>
      <c r="AC8" s="203"/>
    </row>
    <row r="9" spans="1:30" s="132" customFormat="1" ht="13" x14ac:dyDescent="0.3">
      <c r="F9" s="139" t="s">
        <v>3240</v>
      </c>
      <c r="G9" s="139" t="s">
        <v>3241</v>
      </c>
      <c r="H9" s="139" t="s">
        <v>3242</v>
      </c>
      <c r="I9" s="139"/>
      <c r="J9" s="139"/>
      <c r="K9" s="139"/>
      <c r="L9" s="139"/>
      <c r="M9" s="139"/>
      <c r="N9" s="139"/>
      <c r="O9" s="139"/>
      <c r="P9" s="139"/>
      <c r="Q9" s="139"/>
      <c r="R9" s="139" t="s">
        <v>3243</v>
      </c>
      <c r="S9" s="139"/>
      <c r="T9" s="139" t="s">
        <v>3244</v>
      </c>
      <c r="U9" s="139" t="s">
        <v>3245</v>
      </c>
      <c r="V9" s="139" t="s">
        <v>3246</v>
      </c>
      <c r="W9" s="139" t="s">
        <v>3247</v>
      </c>
      <c r="X9" s="139" t="s">
        <v>3248</v>
      </c>
      <c r="Y9" s="139" t="s">
        <v>3249</v>
      </c>
      <c r="Z9" s="139" t="s">
        <v>3250</v>
      </c>
      <c r="AA9" s="139" t="s">
        <v>3251</v>
      </c>
      <c r="AB9" s="139" t="s">
        <v>98</v>
      </c>
      <c r="AC9" s="204" t="s">
        <v>3252</v>
      </c>
    </row>
    <row r="10" spans="1:30" s="132" customFormat="1" ht="91.5" thickBot="1" x14ac:dyDescent="0.4">
      <c r="A10" s="140" t="s">
        <v>3253</v>
      </c>
      <c r="B10" s="140" t="s">
        <v>3254</v>
      </c>
      <c r="C10" s="140" t="s">
        <v>3255</v>
      </c>
      <c r="D10" s="140" t="s">
        <v>8</v>
      </c>
      <c r="E10" s="140" t="s">
        <v>9</v>
      </c>
      <c r="F10" s="141" t="s">
        <v>3256</v>
      </c>
      <c r="G10" s="142" t="s">
        <v>3257</v>
      </c>
      <c r="H10" s="92" t="s">
        <v>3258</v>
      </c>
      <c r="I10" s="140" t="s">
        <v>10</v>
      </c>
      <c r="J10" s="140" t="s">
        <v>11</v>
      </c>
      <c r="K10" s="140" t="s">
        <v>12</v>
      </c>
      <c r="L10" s="140" t="s">
        <v>13</v>
      </c>
      <c r="M10" s="140" t="s">
        <v>14</v>
      </c>
      <c r="N10" s="140" t="s">
        <v>15</v>
      </c>
      <c r="O10" s="140" t="s">
        <v>16</v>
      </c>
      <c r="P10" s="140" t="s">
        <v>17</v>
      </c>
      <c r="R10" s="143" t="s">
        <v>3259</v>
      </c>
      <c r="S10" s="140" t="s">
        <v>11</v>
      </c>
      <c r="T10" s="92" t="s">
        <v>3260</v>
      </c>
      <c r="U10" s="92" t="s">
        <v>3261</v>
      </c>
      <c r="V10" s="92" t="s">
        <v>3262</v>
      </c>
      <c r="W10" s="92" t="s">
        <v>3263</v>
      </c>
      <c r="X10" s="92" t="s">
        <v>3264</v>
      </c>
      <c r="Y10" s="92">
        <v>2018</v>
      </c>
      <c r="Z10" s="92">
        <v>2019</v>
      </c>
      <c r="AA10" s="92">
        <v>2020</v>
      </c>
      <c r="AB10" s="92" t="s">
        <v>3265</v>
      </c>
      <c r="AC10" s="205" t="s">
        <v>3266</v>
      </c>
    </row>
    <row r="11" spans="1:30" ht="15" thickBot="1" x14ac:dyDescent="0.4">
      <c r="A11" s="79"/>
      <c r="C11" s="79"/>
      <c r="D11" s="79"/>
      <c r="E11" s="79"/>
      <c r="F11" s="79"/>
      <c r="G11" s="79"/>
      <c r="H11" s="79"/>
      <c r="I11" s="79"/>
      <c r="J11" s="79"/>
      <c r="K11" s="79"/>
      <c r="L11" s="79"/>
      <c r="M11" s="79"/>
      <c r="N11" s="79"/>
      <c r="O11" s="79"/>
      <c r="P11" s="79"/>
      <c r="R11" s="79"/>
      <c r="S11" s="79"/>
    </row>
    <row r="12" spans="1:30" ht="15" thickBot="1" x14ac:dyDescent="0.35">
      <c r="A12" s="146"/>
      <c r="B12" s="147" t="s">
        <v>33</v>
      </c>
      <c r="C12" s="148" t="s">
        <v>2967</v>
      </c>
      <c r="D12" s="148"/>
      <c r="E12" s="149"/>
      <c r="F12" s="149"/>
      <c r="G12" s="150"/>
      <c r="H12" s="150"/>
      <c r="I12" s="150">
        <v>1732447.85</v>
      </c>
      <c r="J12" s="150">
        <v>2133.9135999999999</v>
      </c>
      <c r="K12" s="150">
        <v>52174.888092300003</v>
      </c>
      <c r="L12" s="150">
        <v>5598.2821000000004</v>
      </c>
      <c r="M12" s="150">
        <v>0</v>
      </c>
      <c r="N12" s="150">
        <v>17635.112175197399</v>
      </c>
      <c r="O12" s="150">
        <v>36758.0222051987</v>
      </c>
      <c r="P12" s="150">
        <v>15867.212918577499</v>
      </c>
      <c r="R12" s="150"/>
      <c r="S12" s="150">
        <v>2475.7494000000002</v>
      </c>
      <c r="X12" s="145">
        <f>SUBTOTAL(9,X13:X131)</f>
        <v>525.71401951126882</v>
      </c>
    </row>
    <row r="13" spans="1:30" ht="15" thickBot="1" x14ac:dyDescent="0.35">
      <c r="A13" s="151"/>
      <c r="B13" s="152" t="s">
        <v>18</v>
      </c>
      <c r="C13" s="153" t="s">
        <v>2968</v>
      </c>
      <c r="D13" s="153"/>
      <c r="E13" s="154"/>
      <c r="F13" s="154"/>
      <c r="G13" s="155"/>
      <c r="H13" s="155"/>
      <c r="I13" s="155">
        <v>249123.13</v>
      </c>
      <c r="J13" s="155">
        <v>214.60499999999999</v>
      </c>
      <c r="K13" s="155">
        <v>12074.825999999999</v>
      </c>
      <c r="L13" s="155">
        <v>1921.7382</v>
      </c>
      <c r="M13" s="155">
        <v>0</v>
      </c>
      <c r="N13" s="155">
        <v>4081.2911880000001</v>
      </c>
      <c r="O13" s="155">
        <v>9098.3085062400005</v>
      </c>
      <c r="P13" s="155">
        <v>3927.4365051936002</v>
      </c>
      <c r="R13" s="155"/>
      <c r="S13" s="155">
        <v>258.255</v>
      </c>
    </row>
    <row r="14" spans="1:30" ht="40" x14ac:dyDescent="0.2">
      <c r="A14" s="156">
        <v>1</v>
      </c>
      <c r="B14" s="157" t="s">
        <v>2969</v>
      </c>
      <c r="C14" s="158" t="s">
        <v>2970</v>
      </c>
      <c r="D14" s="158" t="s">
        <v>38</v>
      </c>
      <c r="E14" s="159">
        <v>0</v>
      </c>
      <c r="F14" s="159">
        <v>1437</v>
      </c>
      <c r="G14" s="160">
        <v>53.72</v>
      </c>
      <c r="H14" s="160"/>
      <c r="I14" s="160">
        <v>77195.64</v>
      </c>
      <c r="J14" s="160">
        <v>0</v>
      </c>
      <c r="K14" s="160">
        <v>0</v>
      </c>
      <c r="L14" s="160">
        <v>0</v>
      </c>
      <c r="M14" s="160">
        <v>0</v>
      </c>
      <c r="N14" s="160">
        <v>0</v>
      </c>
      <c r="O14" s="160">
        <v>0</v>
      </c>
      <c r="P14" s="161">
        <v>0</v>
      </c>
      <c r="R14" s="160"/>
      <c r="S14" s="160">
        <v>0</v>
      </c>
      <c r="T14" s="80"/>
      <c r="U14" s="80"/>
      <c r="V14" s="81"/>
      <c r="W14" s="81"/>
      <c r="X14" s="81"/>
      <c r="Y14" s="80"/>
      <c r="Z14" s="80"/>
      <c r="AA14" s="80"/>
      <c r="AB14" s="80"/>
      <c r="AD14" s="82"/>
    </row>
    <row r="15" spans="1:30" ht="40" x14ac:dyDescent="0.2">
      <c r="A15" s="173">
        <v>2</v>
      </c>
      <c r="B15" s="174" t="s">
        <v>2971</v>
      </c>
      <c r="C15" s="175" t="s">
        <v>2972</v>
      </c>
      <c r="D15" s="175" t="s">
        <v>95</v>
      </c>
      <c r="E15" s="176">
        <v>0</v>
      </c>
      <c r="F15" s="176">
        <v>270</v>
      </c>
      <c r="G15" s="177">
        <v>83.27</v>
      </c>
      <c r="H15" s="177"/>
      <c r="I15" s="177">
        <v>22482.9</v>
      </c>
      <c r="J15" s="177">
        <v>0</v>
      </c>
      <c r="K15" s="177">
        <v>0</v>
      </c>
      <c r="L15" s="177">
        <v>0</v>
      </c>
      <c r="M15" s="177">
        <v>0</v>
      </c>
      <c r="N15" s="177">
        <v>0</v>
      </c>
      <c r="O15" s="177">
        <v>0</v>
      </c>
      <c r="P15" s="178">
        <v>0</v>
      </c>
      <c r="R15" s="177"/>
      <c r="S15" s="177">
        <v>0</v>
      </c>
      <c r="T15" s="80"/>
      <c r="U15" s="80"/>
      <c r="V15" s="81"/>
      <c r="W15" s="81"/>
      <c r="X15" s="81"/>
      <c r="Y15" s="80"/>
      <c r="Z15" s="80"/>
      <c r="AA15" s="80"/>
      <c r="AB15" s="80"/>
      <c r="AD15" s="82"/>
    </row>
    <row r="16" spans="1:30" ht="20" x14ac:dyDescent="0.2">
      <c r="A16" s="173">
        <v>3</v>
      </c>
      <c r="B16" s="174" t="s">
        <v>2973</v>
      </c>
      <c r="C16" s="175" t="s">
        <v>2974</v>
      </c>
      <c r="D16" s="175" t="s">
        <v>95</v>
      </c>
      <c r="E16" s="176">
        <v>0</v>
      </c>
      <c r="F16" s="176">
        <v>0.85</v>
      </c>
      <c r="G16" s="177">
        <v>676.82</v>
      </c>
      <c r="H16" s="177"/>
      <c r="I16" s="177">
        <v>575.29999999999995</v>
      </c>
      <c r="J16" s="177">
        <v>0</v>
      </c>
      <c r="K16" s="177">
        <v>0</v>
      </c>
      <c r="L16" s="177">
        <v>0</v>
      </c>
      <c r="M16" s="177">
        <v>0</v>
      </c>
      <c r="N16" s="177">
        <v>0</v>
      </c>
      <c r="O16" s="177">
        <v>0</v>
      </c>
      <c r="P16" s="178">
        <v>0</v>
      </c>
      <c r="R16" s="177"/>
      <c r="S16" s="177">
        <v>0</v>
      </c>
      <c r="T16" s="80"/>
      <c r="U16" s="80"/>
      <c r="V16" s="81"/>
      <c r="W16" s="81"/>
      <c r="X16" s="81"/>
      <c r="Y16" s="80"/>
      <c r="Z16" s="80"/>
      <c r="AA16" s="80"/>
      <c r="AB16" s="80"/>
      <c r="AD16" s="82"/>
    </row>
    <row r="17" spans="1:30" ht="15" thickBot="1" x14ac:dyDescent="0.35">
      <c r="A17" s="206"/>
      <c r="B17" s="207" t="s">
        <v>2374</v>
      </c>
      <c r="C17" s="208" t="s">
        <v>2975</v>
      </c>
      <c r="D17" s="208"/>
      <c r="E17" s="209"/>
      <c r="F17" s="209"/>
      <c r="G17" s="210"/>
      <c r="H17" s="210"/>
      <c r="I17" s="210">
        <v>43870.65</v>
      </c>
      <c r="J17" s="210">
        <v>214.60499999999999</v>
      </c>
      <c r="K17" s="210">
        <v>12074.825999999999</v>
      </c>
      <c r="L17" s="210">
        <v>1921.7382</v>
      </c>
      <c r="M17" s="210">
        <v>0</v>
      </c>
      <c r="N17" s="210">
        <v>4081.2911880000001</v>
      </c>
      <c r="O17" s="210">
        <v>9098.3085062400005</v>
      </c>
      <c r="P17" s="210">
        <v>3927.4365051936002</v>
      </c>
      <c r="R17" s="210"/>
      <c r="S17" s="210">
        <v>258.255</v>
      </c>
      <c r="T17" s="80"/>
      <c r="U17" s="80"/>
      <c r="V17" s="81"/>
      <c r="W17" s="81"/>
      <c r="X17" s="81"/>
      <c r="Y17" s="80"/>
      <c r="Z17" s="80"/>
      <c r="AA17" s="80"/>
      <c r="AB17" s="80"/>
      <c r="AD17" s="82"/>
    </row>
    <row r="18" spans="1:30" ht="40" x14ac:dyDescent="0.2">
      <c r="A18" s="156">
        <v>4</v>
      </c>
      <c r="B18" s="157" t="s">
        <v>2976</v>
      </c>
      <c r="C18" s="158" t="s">
        <v>2977</v>
      </c>
      <c r="D18" s="158" t="s">
        <v>44</v>
      </c>
      <c r="E18" s="159">
        <v>0</v>
      </c>
      <c r="F18" s="159">
        <v>15</v>
      </c>
      <c r="G18" s="160">
        <v>1449.1</v>
      </c>
      <c r="H18" s="160">
        <v>1296.5899999999999</v>
      </c>
      <c r="I18" s="160">
        <v>19448.849999999999</v>
      </c>
      <c r="J18" s="160">
        <v>0</v>
      </c>
      <c r="K18" s="160">
        <v>7215.2190000000001</v>
      </c>
      <c r="L18" s="160">
        <v>1873.356</v>
      </c>
      <c r="M18" s="160">
        <v>0</v>
      </c>
      <c r="N18" s="160">
        <v>2438.7440219999999</v>
      </c>
      <c r="O18" s="160">
        <v>5533.1131305600002</v>
      </c>
      <c r="P18" s="161">
        <v>2388.4605013584001</v>
      </c>
      <c r="R18" s="160">
        <v>1468.76</v>
      </c>
      <c r="S18" s="160">
        <v>0</v>
      </c>
      <c r="T18" s="80"/>
      <c r="U18" s="80"/>
      <c r="V18" s="81"/>
      <c r="W18" s="81"/>
      <c r="X18" s="81"/>
      <c r="Y18" s="80"/>
      <c r="Z18" s="80"/>
      <c r="AA18" s="80"/>
      <c r="AB18" s="80"/>
      <c r="AD18" s="82"/>
    </row>
    <row r="19" spans="1:30" ht="20" x14ac:dyDescent="0.2">
      <c r="A19" s="173">
        <v>5</v>
      </c>
      <c r="B19" s="174" t="s">
        <v>2978</v>
      </c>
      <c r="C19" s="175" t="s">
        <v>2979</v>
      </c>
      <c r="D19" s="175" t="s">
        <v>44</v>
      </c>
      <c r="E19" s="176">
        <v>0</v>
      </c>
      <c r="F19" s="176">
        <v>15</v>
      </c>
      <c r="G19" s="177">
        <v>174.81</v>
      </c>
      <c r="H19" s="177"/>
      <c r="I19" s="177">
        <v>2622.15</v>
      </c>
      <c r="J19" s="177">
        <v>0</v>
      </c>
      <c r="K19" s="177">
        <v>0</v>
      </c>
      <c r="L19" s="177">
        <v>0</v>
      </c>
      <c r="M19" s="177">
        <v>0</v>
      </c>
      <c r="N19" s="177">
        <v>0</v>
      </c>
      <c r="O19" s="177">
        <v>0</v>
      </c>
      <c r="P19" s="178">
        <v>0</v>
      </c>
      <c r="R19" s="177"/>
      <c r="S19" s="177">
        <v>0</v>
      </c>
      <c r="T19" s="80"/>
      <c r="U19" s="80"/>
      <c r="V19" s="81"/>
      <c r="W19" s="81"/>
      <c r="X19" s="81"/>
      <c r="Y19" s="80"/>
      <c r="Z19" s="80"/>
      <c r="AA19" s="80"/>
      <c r="AB19" s="80"/>
      <c r="AD19" s="82"/>
    </row>
    <row r="20" spans="1:30" ht="20.5" thickBot="1" x14ac:dyDescent="0.25">
      <c r="A20" s="162">
        <v>6</v>
      </c>
      <c r="B20" s="163" t="s">
        <v>2980</v>
      </c>
      <c r="C20" s="164" t="s">
        <v>2981</v>
      </c>
      <c r="D20" s="164" t="s">
        <v>44</v>
      </c>
      <c r="E20" s="165">
        <v>0</v>
      </c>
      <c r="F20" s="165">
        <v>15</v>
      </c>
      <c r="G20" s="177">
        <v>531.34</v>
      </c>
      <c r="H20" s="112">
        <v>472.06</v>
      </c>
      <c r="I20" s="112">
        <v>7080.9</v>
      </c>
      <c r="J20" s="112">
        <v>61.695</v>
      </c>
      <c r="K20" s="112">
        <v>2453.9160000000002</v>
      </c>
      <c r="L20" s="112">
        <v>0</v>
      </c>
      <c r="M20" s="112">
        <v>0</v>
      </c>
      <c r="N20" s="112">
        <v>829.42360799999994</v>
      </c>
      <c r="O20" s="112">
        <v>1996.9409318400001</v>
      </c>
      <c r="P20" s="166">
        <v>862.01283557759996</v>
      </c>
      <c r="R20" s="112">
        <v>532.72</v>
      </c>
      <c r="S20" s="112">
        <v>71.28</v>
      </c>
      <c r="T20" s="80"/>
      <c r="U20" s="80"/>
      <c r="V20" s="81"/>
      <c r="W20" s="81"/>
      <c r="X20" s="81"/>
      <c r="Y20" s="80"/>
      <c r="Z20" s="80"/>
      <c r="AA20" s="80"/>
      <c r="AB20" s="80"/>
      <c r="AD20" s="82"/>
    </row>
    <row r="21" spans="1:30" ht="15" thickBot="1" x14ac:dyDescent="0.25">
      <c r="A21" s="108"/>
      <c r="B21" s="109" t="s">
        <v>204</v>
      </c>
      <c r="C21" s="110" t="s">
        <v>205</v>
      </c>
      <c r="D21" s="110" t="s">
        <v>95</v>
      </c>
      <c r="E21" s="111">
        <v>0.09</v>
      </c>
      <c r="F21" s="111">
        <v>1.35</v>
      </c>
      <c r="G21" s="77">
        <v>45.7</v>
      </c>
      <c r="H21" s="77">
        <v>45.7</v>
      </c>
      <c r="I21" s="77">
        <v>61.695</v>
      </c>
      <c r="J21" s="77">
        <v>61.695</v>
      </c>
      <c r="K21" s="77"/>
      <c r="L21" s="77"/>
      <c r="M21" s="77"/>
      <c r="N21" s="77"/>
      <c r="O21" s="77"/>
      <c r="P21" s="77"/>
      <c r="R21" s="77">
        <v>52.8</v>
      </c>
      <c r="S21" s="77">
        <v>71.28</v>
      </c>
      <c r="T21" s="80">
        <f t="shared" ref="T21:T76" si="0">R21/H21</f>
        <v>1.1553610503282274</v>
      </c>
      <c r="U21" s="80">
        <f t="shared" ref="U21:U76" si="1">T21-AB21</f>
        <v>1.1297090387893942</v>
      </c>
      <c r="V21" s="81">
        <f t="shared" ref="V21:V76" si="2">G21*U21</f>
        <v>51.627703072675317</v>
      </c>
      <c r="W21" s="81">
        <f t="shared" ref="W21:W76" si="3">V21-G21</f>
        <v>5.9277030726753139</v>
      </c>
      <c r="X21" s="81">
        <f t="shared" ref="X21:X76" si="4">F21*W21</f>
        <v>8.0023991481116745</v>
      </c>
      <c r="Y21" s="80">
        <f t="shared" ref="Y21:Y76" si="5">104.584835545197%-100%</f>
        <v>4.5848355451969969E-2</v>
      </c>
      <c r="Z21" s="80">
        <f t="shared" ref="Z21:Z76" si="6">101.199262415129%-100%</f>
        <v>1.1992624151289988E-2</v>
      </c>
      <c r="AA21" s="80">
        <f t="shared" ref="AA21:AA76" si="7">101.911505501324%-100%</f>
        <v>1.9115055013239957E-2</v>
      </c>
      <c r="AB21" s="80">
        <f t="shared" ref="AB21:AB76" si="8">AVERAGE(Y21:AA21)</f>
        <v>2.5652011538833303E-2</v>
      </c>
      <c r="AD21" s="82"/>
    </row>
    <row r="22" spans="1:30" x14ac:dyDescent="0.2">
      <c r="A22" s="156">
        <v>7</v>
      </c>
      <c r="B22" s="157" t="s">
        <v>2982</v>
      </c>
      <c r="C22" s="158" t="s">
        <v>2983</v>
      </c>
      <c r="D22" s="158" t="s">
        <v>44</v>
      </c>
      <c r="E22" s="159">
        <v>0</v>
      </c>
      <c r="F22" s="159">
        <v>12</v>
      </c>
      <c r="G22" s="177">
        <v>165.61</v>
      </c>
      <c r="H22" s="160"/>
      <c r="I22" s="160">
        <v>1987.32</v>
      </c>
      <c r="J22" s="160">
        <v>0</v>
      </c>
      <c r="K22" s="160">
        <v>0</v>
      </c>
      <c r="L22" s="160">
        <v>0</v>
      </c>
      <c r="M22" s="160">
        <v>0</v>
      </c>
      <c r="N22" s="160">
        <v>0</v>
      </c>
      <c r="O22" s="160">
        <v>0</v>
      </c>
      <c r="P22" s="161">
        <v>0</v>
      </c>
      <c r="R22" s="160"/>
      <c r="S22" s="160">
        <v>0</v>
      </c>
      <c r="T22" s="80"/>
      <c r="U22" s="80"/>
      <c r="V22" s="81"/>
      <c r="W22" s="81"/>
      <c r="X22" s="81"/>
      <c r="Y22" s="80"/>
      <c r="Z22" s="80"/>
      <c r="AA22" s="80"/>
      <c r="AB22" s="80"/>
      <c r="AD22" s="82"/>
    </row>
    <row r="23" spans="1:30" ht="20.5" thickBot="1" x14ac:dyDescent="0.25">
      <c r="A23" s="162">
        <v>8</v>
      </c>
      <c r="B23" s="163" t="s">
        <v>2984</v>
      </c>
      <c r="C23" s="164" t="s">
        <v>2985</v>
      </c>
      <c r="D23" s="164" t="s">
        <v>44</v>
      </c>
      <c r="E23" s="165">
        <v>0</v>
      </c>
      <c r="F23" s="165">
        <v>15</v>
      </c>
      <c r="G23" s="177">
        <v>296.72000000000003</v>
      </c>
      <c r="H23" s="112">
        <v>267.67</v>
      </c>
      <c r="I23" s="112">
        <v>4015.05</v>
      </c>
      <c r="J23" s="112">
        <v>152.91</v>
      </c>
      <c r="K23" s="112">
        <v>1710.855</v>
      </c>
      <c r="L23" s="112">
        <v>0</v>
      </c>
      <c r="M23" s="112">
        <v>0</v>
      </c>
      <c r="N23" s="112">
        <v>578.26899000000003</v>
      </c>
      <c r="O23" s="112">
        <v>1098.7795152000001</v>
      </c>
      <c r="P23" s="166">
        <v>474.30649072800003</v>
      </c>
      <c r="R23" s="112">
        <v>302.54000000000002</v>
      </c>
      <c r="S23" s="112">
        <v>186.97499999999999</v>
      </c>
      <c r="T23" s="80"/>
      <c r="U23" s="80"/>
      <c r="V23" s="81"/>
      <c r="W23" s="81"/>
      <c r="X23" s="81"/>
      <c r="Y23" s="80"/>
      <c r="Z23" s="80"/>
      <c r="AA23" s="80"/>
      <c r="AB23" s="80"/>
      <c r="AD23" s="82"/>
    </row>
    <row r="24" spans="1:30" x14ac:dyDescent="0.2">
      <c r="A24" s="108"/>
      <c r="B24" s="109" t="s">
        <v>2986</v>
      </c>
      <c r="C24" s="110" t="s">
        <v>2987</v>
      </c>
      <c r="D24" s="110" t="s">
        <v>101</v>
      </c>
      <c r="E24" s="111">
        <v>0.03</v>
      </c>
      <c r="F24" s="111">
        <v>0.45</v>
      </c>
      <c r="G24" s="77">
        <v>35</v>
      </c>
      <c r="H24" s="77">
        <v>35</v>
      </c>
      <c r="I24" s="77">
        <v>15.75</v>
      </c>
      <c r="J24" s="77">
        <v>15.75</v>
      </c>
      <c r="K24" s="77"/>
      <c r="L24" s="77"/>
      <c r="M24" s="77"/>
      <c r="N24" s="77"/>
      <c r="O24" s="77"/>
      <c r="P24" s="77"/>
      <c r="R24" s="77">
        <v>48.7</v>
      </c>
      <c r="S24" s="77">
        <v>21.914999999999999</v>
      </c>
      <c r="T24" s="80">
        <f t="shared" si="0"/>
        <v>1.3914285714285715</v>
      </c>
      <c r="U24" s="80">
        <f t="shared" si="1"/>
        <v>1.3657765598897382</v>
      </c>
      <c r="V24" s="81">
        <f t="shared" si="2"/>
        <v>47.802179596140839</v>
      </c>
      <c r="W24" s="81">
        <f t="shared" si="3"/>
        <v>12.802179596140839</v>
      </c>
      <c r="X24" s="81">
        <f t="shared" si="4"/>
        <v>5.7609808182633779</v>
      </c>
      <c r="Y24" s="80">
        <f t="shared" si="5"/>
        <v>4.5848355451969969E-2</v>
      </c>
      <c r="Z24" s="80">
        <f t="shared" si="6"/>
        <v>1.1992624151289988E-2</v>
      </c>
      <c r="AA24" s="80">
        <f t="shared" si="7"/>
        <v>1.9115055013239957E-2</v>
      </c>
      <c r="AB24" s="80">
        <f t="shared" si="8"/>
        <v>2.5652011538833303E-2</v>
      </c>
      <c r="AD24" s="82"/>
    </row>
    <row r="25" spans="1:30" x14ac:dyDescent="0.2">
      <c r="A25" s="108"/>
      <c r="B25" s="109" t="s">
        <v>2988</v>
      </c>
      <c r="C25" s="110" t="s">
        <v>2989</v>
      </c>
      <c r="D25" s="110" t="s">
        <v>98</v>
      </c>
      <c r="E25" s="111">
        <v>1.2</v>
      </c>
      <c r="F25" s="111">
        <v>18</v>
      </c>
      <c r="G25" s="77">
        <v>4</v>
      </c>
      <c r="H25" s="77">
        <v>4</v>
      </c>
      <c r="I25" s="77">
        <v>72</v>
      </c>
      <c r="J25" s="77">
        <v>72</v>
      </c>
      <c r="K25" s="77"/>
      <c r="L25" s="77"/>
      <c r="M25" s="77"/>
      <c r="N25" s="77"/>
      <c r="O25" s="77"/>
      <c r="P25" s="77"/>
      <c r="R25" s="77">
        <v>4.8899999999999997</v>
      </c>
      <c r="S25" s="77">
        <v>88.02</v>
      </c>
      <c r="T25" s="80">
        <f t="shared" si="0"/>
        <v>1.2224999999999999</v>
      </c>
      <c r="U25" s="80">
        <f t="shared" si="1"/>
        <v>1.1968479884611667</v>
      </c>
      <c r="V25" s="81">
        <f t="shared" si="2"/>
        <v>4.7873919538446668</v>
      </c>
      <c r="W25" s="81">
        <f t="shared" si="3"/>
        <v>0.78739195384466676</v>
      </c>
      <c r="X25" s="81">
        <f t="shared" si="4"/>
        <v>14.173055169204002</v>
      </c>
      <c r="Y25" s="80">
        <f t="shared" si="5"/>
        <v>4.5848355451969969E-2</v>
      </c>
      <c r="Z25" s="80">
        <f t="shared" si="6"/>
        <v>1.1992624151289988E-2</v>
      </c>
      <c r="AA25" s="80">
        <f t="shared" si="7"/>
        <v>1.9115055013239957E-2</v>
      </c>
      <c r="AB25" s="80">
        <f t="shared" si="8"/>
        <v>2.5652011538833303E-2</v>
      </c>
      <c r="AD25" s="82"/>
    </row>
    <row r="26" spans="1:30" ht="15" thickBot="1" x14ac:dyDescent="0.25">
      <c r="A26" s="108"/>
      <c r="B26" s="109" t="s">
        <v>2990</v>
      </c>
      <c r="C26" s="110" t="s">
        <v>2991</v>
      </c>
      <c r="D26" s="110" t="s">
        <v>98</v>
      </c>
      <c r="E26" s="111">
        <v>0.8</v>
      </c>
      <c r="F26" s="111">
        <v>12</v>
      </c>
      <c r="G26" s="77">
        <v>5.43</v>
      </c>
      <c r="H26" s="77">
        <v>5.43</v>
      </c>
      <c r="I26" s="77">
        <v>65.16</v>
      </c>
      <c r="J26" s="77">
        <v>65.16</v>
      </c>
      <c r="K26" s="77"/>
      <c r="L26" s="77"/>
      <c r="M26" s="77"/>
      <c r="N26" s="77"/>
      <c r="O26" s="77"/>
      <c r="P26" s="77"/>
      <c r="R26" s="77">
        <v>6.42</v>
      </c>
      <c r="S26" s="77">
        <v>77.040000000000006</v>
      </c>
      <c r="T26" s="80">
        <f t="shared" si="0"/>
        <v>1.1823204419889504</v>
      </c>
      <c r="U26" s="80">
        <f t="shared" si="1"/>
        <v>1.1566684304501171</v>
      </c>
      <c r="V26" s="81">
        <f t="shared" si="2"/>
        <v>6.2807095773441359</v>
      </c>
      <c r="W26" s="81">
        <f t="shared" si="3"/>
        <v>0.85070957734413621</v>
      </c>
      <c r="X26" s="81">
        <f t="shared" si="4"/>
        <v>10.208514928129635</v>
      </c>
      <c r="Y26" s="80">
        <f t="shared" si="5"/>
        <v>4.5848355451969969E-2</v>
      </c>
      <c r="Z26" s="80">
        <f t="shared" si="6"/>
        <v>1.1992624151289988E-2</v>
      </c>
      <c r="AA26" s="80">
        <f t="shared" si="7"/>
        <v>1.9115055013239957E-2</v>
      </c>
      <c r="AB26" s="80">
        <f t="shared" si="8"/>
        <v>2.5652011538833303E-2</v>
      </c>
      <c r="AD26" s="82"/>
    </row>
    <row r="27" spans="1:30" ht="20" x14ac:dyDescent="0.2">
      <c r="A27" s="156">
        <v>9</v>
      </c>
      <c r="B27" s="157" t="s">
        <v>2992</v>
      </c>
      <c r="C27" s="158" t="s">
        <v>2993</v>
      </c>
      <c r="D27" s="158" t="s">
        <v>44</v>
      </c>
      <c r="E27" s="159">
        <v>0</v>
      </c>
      <c r="F27" s="159">
        <v>15</v>
      </c>
      <c r="G27" s="177">
        <v>79.010000000000005</v>
      </c>
      <c r="H27" s="160">
        <v>73.41</v>
      </c>
      <c r="I27" s="160">
        <v>1101.1500000000001</v>
      </c>
      <c r="J27" s="160">
        <v>0</v>
      </c>
      <c r="K27" s="160">
        <v>472.35149999999999</v>
      </c>
      <c r="L27" s="160">
        <v>20.6142</v>
      </c>
      <c r="M27" s="160">
        <v>0</v>
      </c>
      <c r="N27" s="160">
        <v>159.65480700000001</v>
      </c>
      <c r="O27" s="160">
        <v>313.25784335999998</v>
      </c>
      <c r="P27" s="161">
        <v>135.2229690504</v>
      </c>
      <c r="R27" s="160">
        <v>81.75</v>
      </c>
      <c r="S27" s="160">
        <v>0</v>
      </c>
      <c r="T27" s="80"/>
      <c r="U27" s="80"/>
      <c r="V27" s="81"/>
      <c r="W27" s="81"/>
      <c r="X27" s="81"/>
      <c r="Y27" s="80"/>
      <c r="Z27" s="80"/>
      <c r="AA27" s="80"/>
      <c r="AB27" s="80"/>
      <c r="AD27" s="82"/>
    </row>
    <row r="28" spans="1:30" x14ac:dyDescent="0.2">
      <c r="A28" s="173">
        <v>10</v>
      </c>
      <c r="B28" s="174" t="s">
        <v>110</v>
      </c>
      <c r="C28" s="175" t="s">
        <v>2994</v>
      </c>
      <c r="D28" s="175" t="s">
        <v>44</v>
      </c>
      <c r="E28" s="176">
        <v>0</v>
      </c>
      <c r="F28" s="176">
        <v>12</v>
      </c>
      <c r="G28" s="177">
        <v>588.84</v>
      </c>
      <c r="H28" s="177"/>
      <c r="I28" s="177">
        <v>7066.08</v>
      </c>
      <c r="J28" s="177">
        <v>0</v>
      </c>
      <c r="K28" s="177">
        <v>0</v>
      </c>
      <c r="L28" s="177">
        <v>0</v>
      </c>
      <c r="M28" s="177">
        <v>0</v>
      </c>
      <c r="N28" s="177">
        <v>0</v>
      </c>
      <c r="O28" s="177">
        <v>0</v>
      </c>
      <c r="P28" s="178">
        <v>0</v>
      </c>
      <c r="R28" s="177"/>
      <c r="S28" s="177">
        <v>0</v>
      </c>
      <c r="T28" s="80"/>
      <c r="U28" s="80"/>
      <c r="V28" s="81"/>
      <c r="W28" s="81"/>
      <c r="X28" s="81"/>
      <c r="Y28" s="80"/>
      <c r="Z28" s="80"/>
      <c r="AA28" s="80"/>
      <c r="AB28" s="80"/>
      <c r="AD28" s="82"/>
    </row>
    <row r="29" spans="1:30" ht="30.5" thickBot="1" x14ac:dyDescent="0.25">
      <c r="A29" s="162">
        <v>11</v>
      </c>
      <c r="B29" s="163" t="s">
        <v>2995</v>
      </c>
      <c r="C29" s="164" t="s">
        <v>2996</v>
      </c>
      <c r="D29" s="164" t="s">
        <v>38</v>
      </c>
      <c r="E29" s="165">
        <v>0</v>
      </c>
      <c r="F29" s="165">
        <v>15</v>
      </c>
      <c r="G29" s="112">
        <v>40.6</v>
      </c>
      <c r="H29" s="112">
        <v>36.61</v>
      </c>
      <c r="I29" s="112">
        <v>549.15</v>
      </c>
      <c r="J29" s="112">
        <v>0</v>
      </c>
      <c r="K29" s="112">
        <v>222.4845</v>
      </c>
      <c r="L29" s="112">
        <v>27.768000000000001</v>
      </c>
      <c r="M29" s="112">
        <v>0</v>
      </c>
      <c r="N29" s="112">
        <v>75.199760999999995</v>
      </c>
      <c r="O29" s="112">
        <v>156.21708527999999</v>
      </c>
      <c r="P29" s="166">
        <v>67.433708479200007</v>
      </c>
      <c r="R29" s="112">
        <v>41.23</v>
      </c>
      <c r="S29" s="112">
        <v>0</v>
      </c>
      <c r="T29" s="80"/>
      <c r="U29" s="80"/>
      <c r="V29" s="81"/>
      <c r="W29" s="81"/>
      <c r="X29" s="81"/>
      <c r="Y29" s="80"/>
      <c r="Z29" s="80"/>
      <c r="AA29" s="80"/>
      <c r="AB29" s="80"/>
      <c r="AD29" s="82"/>
    </row>
    <row r="30" spans="1:30" ht="26.5" thickBot="1" x14ac:dyDescent="0.35">
      <c r="A30" s="206"/>
      <c r="B30" s="207" t="s">
        <v>2376</v>
      </c>
      <c r="C30" s="208" t="s">
        <v>2997</v>
      </c>
      <c r="D30" s="208"/>
      <c r="E30" s="209"/>
      <c r="F30" s="209"/>
      <c r="G30" s="210"/>
      <c r="H30" s="210"/>
      <c r="I30" s="210">
        <v>79276.17</v>
      </c>
      <c r="J30" s="210">
        <v>0</v>
      </c>
      <c r="K30" s="210">
        <v>0</v>
      </c>
      <c r="L30" s="210">
        <v>0</v>
      </c>
      <c r="M30" s="210">
        <v>0</v>
      </c>
      <c r="N30" s="210">
        <v>0</v>
      </c>
      <c r="O30" s="210">
        <v>0</v>
      </c>
      <c r="P30" s="210">
        <v>0</v>
      </c>
      <c r="R30" s="210"/>
      <c r="S30" s="210">
        <v>0</v>
      </c>
      <c r="T30" s="80"/>
      <c r="U30" s="80"/>
      <c r="V30" s="81"/>
      <c r="W30" s="81"/>
      <c r="X30" s="81"/>
      <c r="Y30" s="80"/>
      <c r="Z30" s="80"/>
      <c r="AA30" s="80"/>
      <c r="AB30" s="80"/>
      <c r="AD30" s="82"/>
    </row>
    <row r="31" spans="1:30" x14ac:dyDescent="0.2">
      <c r="A31" s="156">
        <v>12</v>
      </c>
      <c r="B31" s="157" t="s">
        <v>2998</v>
      </c>
      <c r="C31" s="158" t="s">
        <v>2999</v>
      </c>
      <c r="D31" s="158" t="s">
        <v>44</v>
      </c>
      <c r="E31" s="159">
        <v>0</v>
      </c>
      <c r="F31" s="159">
        <v>2</v>
      </c>
      <c r="G31" s="160">
        <v>7647.46</v>
      </c>
      <c r="H31" s="160"/>
      <c r="I31" s="160">
        <v>15294.92</v>
      </c>
      <c r="J31" s="160">
        <v>0</v>
      </c>
      <c r="K31" s="160">
        <v>0</v>
      </c>
      <c r="L31" s="160">
        <v>0</v>
      </c>
      <c r="M31" s="160">
        <v>0</v>
      </c>
      <c r="N31" s="160">
        <v>0</v>
      </c>
      <c r="O31" s="160">
        <v>0</v>
      </c>
      <c r="P31" s="161">
        <v>0</v>
      </c>
      <c r="R31" s="160"/>
      <c r="S31" s="160">
        <v>0</v>
      </c>
      <c r="T31" s="80"/>
      <c r="U31" s="80"/>
      <c r="V31" s="81"/>
      <c r="W31" s="81"/>
      <c r="X31" s="81"/>
      <c r="Y31" s="80"/>
      <c r="Z31" s="80"/>
      <c r="AA31" s="80"/>
      <c r="AB31" s="80"/>
      <c r="AD31" s="82"/>
    </row>
    <row r="32" spans="1:30" x14ac:dyDescent="0.2">
      <c r="A32" s="173">
        <v>13</v>
      </c>
      <c r="B32" s="174" t="s">
        <v>3000</v>
      </c>
      <c r="C32" s="175" t="s">
        <v>3001</v>
      </c>
      <c r="D32" s="175" t="s">
        <v>44</v>
      </c>
      <c r="E32" s="176">
        <v>0</v>
      </c>
      <c r="F32" s="176">
        <v>4</v>
      </c>
      <c r="G32" s="177">
        <v>4464.6099999999997</v>
      </c>
      <c r="H32" s="177"/>
      <c r="I32" s="177">
        <v>17858.439999999999</v>
      </c>
      <c r="J32" s="177">
        <v>0</v>
      </c>
      <c r="K32" s="177">
        <v>0</v>
      </c>
      <c r="L32" s="177">
        <v>0</v>
      </c>
      <c r="M32" s="177">
        <v>0</v>
      </c>
      <c r="N32" s="177">
        <v>0</v>
      </c>
      <c r="O32" s="177">
        <v>0</v>
      </c>
      <c r="P32" s="178">
        <v>0</v>
      </c>
      <c r="R32" s="177"/>
      <c r="S32" s="177">
        <v>0</v>
      </c>
      <c r="T32" s="80"/>
      <c r="U32" s="80"/>
      <c r="V32" s="81"/>
      <c r="W32" s="81"/>
      <c r="X32" s="81"/>
      <c r="Y32" s="80"/>
      <c r="Z32" s="80"/>
      <c r="AA32" s="80"/>
      <c r="AB32" s="80"/>
      <c r="AD32" s="82"/>
    </row>
    <row r="33" spans="1:30" x14ac:dyDescent="0.2">
      <c r="A33" s="173">
        <v>14</v>
      </c>
      <c r="B33" s="174" t="s">
        <v>3002</v>
      </c>
      <c r="C33" s="175" t="s">
        <v>3003</v>
      </c>
      <c r="D33" s="175" t="s">
        <v>44</v>
      </c>
      <c r="E33" s="176">
        <v>0</v>
      </c>
      <c r="F33" s="176">
        <v>1</v>
      </c>
      <c r="G33" s="177">
        <v>5755</v>
      </c>
      <c r="H33" s="177"/>
      <c r="I33" s="177">
        <v>5755</v>
      </c>
      <c r="J33" s="177">
        <v>0</v>
      </c>
      <c r="K33" s="177">
        <v>0</v>
      </c>
      <c r="L33" s="177">
        <v>0</v>
      </c>
      <c r="M33" s="177">
        <v>0</v>
      </c>
      <c r="N33" s="177">
        <v>0</v>
      </c>
      <c r="O33" s="177">
        <v>0</v>
      </c>
      <c r="P33" s="178">
        <v>0</v>
      </c>
      <c r="R33" s="177"/>
      <c r="S33" s="177">
        <v>0</v>
      </c>
      <c r="T33" s="80"/>
      <c r="U33" s="80"/>
      <c r="V33" s="81"/>
      <c r="W33" s="81"/>
      <c r="X33" s="81"/>
      <c r="Y33" s="80"/>
      <c r="Z33" s="80"/>
      <c r="AA33" s="80"/>
      <c r="AB33" s="80"/>
      <c r="AD33" s="82"/>
    </row>
    <row r="34" spans="1:30" x14ac:dyDescent="0.2">
      <c r="A34" s="173">
        <v>15</v>
      </c>
      <c r="B34" s="174" t="s">
        <v>3004</v>
      </c>
      <c r="C34" s="175" t="s">
        <v>3005</v>
      </c>
      <c r="D34" s="175" t="s">
        <v>44</v>
      </c>
      <c r="E34" s="176">
        <v>0</v>
      </c>
      <c r="F34" s="176">
        <v>1</v>
      </c>
      <c r="G34" s="177">
        <v>5755</v>
      </c>
      <c r="H34" s="177"/>
      <c r="I34" s="177">
        <v>5755</v>
      </c>
      <c r="J34" s="177">
        <v>0</v>
      </c>
      <c r="K34" s="177">
        <v>0</v>
      </c>
      <c r="L34" s="177">
        <v>0</v>
      </c>
      <c r="M34" s="177">
        <v>0</v>
      </c>
      <c r="N34" s="177">
        <v>0</v>
      </c>
      <c r="O34" s="177">
        <v>0</v>
      </c>
      <c r="P34" s="178">
        <v>0</v>
      </c>
      <c r="R34" s="177"/>
      <c r="S34" s="177">
        <v>0</v>
      </c>
      <c r="T34" s="80"/>
      <c r="U34" s="80"/>
      <c r="V34" s="81"/>
      <c r="W34" s="81"/>
      <c r="X34" s="81"/>
      <c r="Y34" s="80"/>
      <c r="Z34" s="80"/>
      <c r="AA34" s="80"/>
      <c r="AB34" s="80"/>
      <c r="AD34" s="82"/>
    </row>
    <row r="35" spans="1:30" x14ac:dyDescent="0.2">
      <c r="A35" s="173">
        <v>16</v>
      </c>
      <c r="B35" s="174" t="s">
        <v>3006</v>
      </c>
      <c r="C35" s="175" t="s">
        <v>3007</v>
      </c>
      <c r="D35" s="175" t="s">
        <v>44</v>
      </c>
      <c r="E35" s="176">
        <v>0</v>
      </c>
      <c r="F35" s="176">
        <v>1</v>
      </c>
      <c r="G35" s="177">
        <v>4464.6099999999997</v>
      </c>
      <c r="H35" s="177"/>
      <c r="I35" s="177">
        <v>4464.6099999999997</v>
      </c>
      <c r="J35" s="177">
        <v>0</v>
      </c>
      <c r="K35" s="177">
        <v>0</v>
      </c>
      <c r="L35" s="177">
        <v>0</v>
      </c>
      <c r="M35" s="177">
        <v>0</v>
      </c>
      <c r="N35" s="177">
        <v>0</v>
      </c>
      <c r="O35" s="177">
        <v>0</v>
      </c>
      <c r="P35" s="178">
        <v>0</v>
      </c>
      <c r="R35" s="177"/>
      <c r="S35" s="177">
        <v>0</v>
      </c>
      <c r="T35" s="80"/>
      <c r="U35" s="80"/>
      <c r="V35" s="81"/>
      <c r="W35" s="81"/>
      <c r="X35" s="81"/>
      <c r="Y35" s="80"/>
      <c r="Z35" s="80"/>
      <c r="AA35" s="80"/>
      <c r="AB35" s="80"/>
      <c r="AD35" s="82"/>
    </row>
    <row r="36" spans="1:30" x14ac:dyDescent="0.2">
      <c r="A36" s="173">
        <v>17</v>
      </c>
      <c r="B36" s="174" t="s">
        <v>3008</v>
      </c>
      <c r="C36" s="175" t="s">
        <v>3009</v>
      </c>
      <c r="D36" s="175" t="s">
        <v>44</v>
      </c>
      <c r="E36" s="176">
        <v>0</v>
      </c>
      <c r="F36" s="176">
        <v>3</v>
      </c>
      <c r="G36" s="177">
        <v>5024.7</v>
      </c>
      <c r="H36" s="177"/>
      <c r="I36" s="177">
        <v>15074.1</v>
      </c>
      <c r="J36" s="177">
        <v>0</v>
      </c>
      <c r="K36" s="177">
        <v>0</v>
      </c>
      <c r="L36" s="177">
        <v>0</v>
      </c>
      <c r="M36" s="177">
        <v>0</v>
      </c>
      <c r="N36" s="177">
        <v>0</v>
      </c>
      <c r="O36" s="177">
        <v>0</v>
      </c>
      <c r="P36" s="178">
        <v>0</v>
      </c>
      <c r="R36" s="177"/>
      <c r="S36" s="177">
        <v>0</v>
      </c>
      <c r="T36" s="80"/>
      <c r="U36" s="80"/>
      <c r="V36" s="81"/>
      <c r="W36" s="81"/>
      <c r="X36" s="81"/>
      <c r="Y36" s="80"/>
      <c r="Z36" s="80"/>
      <c r="AA36" s="80"/>
      <c r="AB36" s="80"/>
      <c r="AD36" s="82"/>
    </row>
    <row r="37" spans="1:30" ht="15" thickBot="1" x14ac:dyDescent="0.25">
      <c r="A37" s="162">
        <v>18</v>
      </c>
      <c r="B37" s="163" t="s">
        <v>3010</v>
      </c>
      <c r="C37" s="164" t="s">
        <v>3011</v>
      </c>
      <c r="D37" s="164" t="s">
        <v>44</v>
      </c>
      <c r="E37" s="165">
        <v>0</v>
      </c>
      <c r="F37" s="165">
        <v>3</v>
      </c>
      <c r="G37" s="112">
        <v>5024.7</v>
      </c>
      <c r="H37" s="112"/>
      <c r="I37" s="112">
        <v>15074.1</v>
      </c>
      <c r="J37" s="112">
        <v>0</v>
      </c>
      <c r="K37" s="112">
        <v>0</v>
      </c>
      <c r="L37" s="112">
        <v>0</v>
      </c>
      <c r="M37" s="112">
        <v>0</v>
      </c>
      <c r="N37" s="112">
        <v>0</v>
      </c>
      <c r="O37" s="112">
        <v>0</v>
      </c>
      <c r="P37" s="166">
        <v>0</v>
      </c>
      <c r="R37" s="112"/>
      <c r="S37" s="112">
        <v>0</v>
      </c>
      <c r="T37" s="80"/>
      <c r="U37" s="80"/>
      <c r="V37" s="81"/>
      <c r="W37" s="81"/>
      <c r="X37" s="81"/>
      <c r="Y37" s="80"/>
      <c r="Z37" s="80"/>
      <c r="AA37" s="80"/>
      <c r="AB37" s="80"/>
      <c r="AD37" s="82"/>
    </row>
    <row r="38" spans="1:30" ht="15" thickBot="1" x14ac:dyDescent="0.35">
      <c r="A38" s="206"/>
      <c r="B38" s="207" t="s">
        <v>2454</v>
      </c>
      <c r="C38" s="208" t="s">
        <v>3012</v>
      </c>
      <c r="D38" s="208"/>
      <c r="E38" s="209"/>
      <c r="F38" s="209"/>
      <c r="G38" s="210"/>
      <c r="H38" s="210"/>
      <c r="I38" s="210">
        <v>25722.47</v>
      </c>
      <c r="J38" s="210">
        <v>0</v>
      </c>
      <c r="K38" s="210">
        <v>0</v>
      </c>
      <c r="L38" s="210">
        <v>0</v>
      </c>
      <c r="M38" s="210">
        <v>0</v>
      </c>
      <c r="N38" s="210">
        <v>0</v>
      </c>
      <c r="O38" s="210">
        <v>0</v>
      </c>
      <c r="P38" s="210">
        <v>0</v>
      </c>
      <c r="R38" s="210"/>
      <c r="S38" s="210">
        <v>0</v>
      </c>
      <c r="T38" s="80"/>
      <c r="U38" s="80"/>
      <c r="V38" s="81"/>
      <c r="W38" s="81"/>
      <c r="X38" s="81"/>
      <c r="Y38" s="80"/>
      <c r="Z38" s="80"/>
      <c r="AA38" s="80"/>
      <c r="AB38" s="80"/>
      <c r="AD38" s="82"/>
    </row>
    <row r="39" spans="1:30" x14ac:dyDescent="0.2">
      <c r="A39" s="156">
        <v>19</v>
      </c>
      <c r="B39" s="157" t="s">
        <v>3013</v>
      </c>
      <c r="C39" s="158" t="s">
        <v>3014</v>
      </c>
      <c r="D39" s="158" t="s">
        <v>95</v>
      </c>
      <c r="E39" s="159">
        <v>0</v>
      </c>
      <c r="F39" s="159">
        <v>1.5</v>
      </c>
      <c r="G39" s="160">
        <v>1184.58</v>
      </c>
      <c r="H39" s="160"/>
      <c r="I39" s="160">
        <v>1776.87</v>
      </c>
      <c r="J39" s="160">
        <v>0</v>
      </c>
      <c r="K39" s="160">
        <v>0</v>
      </c>
      <c r="L39" s="160">
        <v>0</v>
      </c>
      <c r="M39" s="160">
        <v>0</v>
      </c>
      <c r="N39" s="160">
        <v>0</v>
      </c>
      <c r="O39" s="160">
        <v>0</v>
      </c>
      <c r="P39" s="161">
        <v>0</v>
      </c>
      <c r="R39" s="160"/>
      <c r="S39" s="160">
        <v>0</v>
      </c>
      <c r="T39" s="80"/>
      <c r="U39" s="80"/>
      <c r="V39" s="81"/>
      <c r="W39" s="81"/>
      <c r="X39" s="81"/>
      <c r="Y39" s="80"/>
      <c r="Z39" s="80"/>
      <c r="AA39" s="80"/>
      <c r="AB39" s="80"/>
      <c r="AD39" s="82"/>
    </row>
    <row r="40" spans="1:30" x14ac:dyDescent="0.2">
      <c r="A40" s="173">
        <v>20</v>
      </c>
      <c r="B40" s="174" t="s">
        <v>3015</v>
      </c>
      <c r="C40" s="175" t="s">
        <v>3016</v>
      </c>
      <c r="D40" s="175" t="s">
        <v>101</v>
      </c>
      <c r="E40" s="176">
        <v>0</v>
      </c>
      <c r="F40" s="176">
        <v>7.5</v>
      </c>
      <c r="G40" s="177">
        <v>442.78</v>
      </c>
      <c r="H40" s="177"/>
      <c r="I40" s="177">
        <v>3320.85</v>
      </c>
      <c r="J40" s="177">
        <v>0</v>
      </c>
      <c r="K40" s="177">
        <v>0</v>
      </c>
      <c r="L40" s="177">
        <v>0</v>
      </c>
      <c r="M40" s="177">
        <v>0</v>
      </c>
      <c r="N40" s="177">
        <v>0</v>
      </c>
      <c r="O40" s="177">
        <v>0</v>
      </c>
      <c r="P40" s="178">
        <v>0</v>
      </c>
      <c r="R40" s="177"/>
      <c r="S40" s="177">
        <v>0</v>
      </c>
      <c r="T40" s="80"/>
      <c r="U40" s="80"/>
      <c r="V40" s="81"/>
      <c r="W40" s="81"/>
      <c r="X40" s="81"/>
      <c r="Y40" s="80"/>
      <c r="Z40" s="80"/>
      <c r="AA40" s="80"/>
      <c r="AB40" s="80"/>
      <c r="AD40" s="82"/>
    </row>
    <row r="41" spans="1:30" ht="20" x14ac:dyDescent="0.2">
      <c r="A41" s="173">
        <v>21</v>
      </c>
      <c r="B41" s="174" t="s">
        <v>3017</v>
      </c>
      <c r="C41" s="175" t="s">
        <v>3018</v>
      </c>
      <c r="D41" s="175" t="s">
        <v>101</v>
      </c>
      <c r="E41" s="176">
        <v>0</v>
      </c>
      <c r="F41" s="176">
        <v>2.25</v>
      </c>
      <c r="G41" s="177">
        <v>224.27</v>
      </c>
      <c r="H41" s="177"/>
      <c r="I41" s="177">
        <v>504.61</v>
      </c>
      <c r="J41" s="177">
        <v>0</v>
      </c>
      <c r="K41" s="177">
        <v>0</v>
      </c>
      <c r="L41" s="177">
        <v>0</v>
      </c>
      <c r="M41" s="177">
        <v>0</v>
      </c>
      <c r="N41" s="177">
        <v>0</v>
      </c>
      <c r="O41" s="177">
        <v>0</v>
      </c>
      <c r="P41" s="178">
        <v>0</v>
      </c>
      <c r="R41" s="177"/>
      <c r="S41" s="177">
        <v>0</v>
      </c>
      <c r="T41" s="80"/>
      <c r="U41" s="80"/>
      <c r="V41" s="81"/>
      <c r="W41" s="81"/>
      <c r="X41" s="81"/>
      <c r="Y41" s="80"/>
      <c r="Z41" s="80"/>
      <c r="AA41" s="80"/>
      <c r="AB41" s="80"/>
      <c r="AD41" s="82"/>
    </row>
    <row r="42" spans="1:30" x14ac:dyDescent="0.2">
      <c r="A42" s="173">
        <v>22</v>
      </c>
      <c r="B42" s="174" t="s">
        <v>3019</v>
      </c>
      <c r="C42" s="175" t="s">
        <v>3020</v>
      </c>
      <c r="D42" s="175" t="s">
        <v>44</v>
      </c>
      <c r="E42" s="176">
        <v>0</v>
      </c>
      <c r="F42" s="176">
        <v>45</v>
      </c>
      <c r="G42" s="177">
        <v>284.07</v>
      </c>
      <c r="H42" s="177"/>
      <c r="I42" s="177">
        <v>12783.15</v>
      </c>
      <c r="J42" s="177">
        <v>0</v>
      </c>
      <c r="K42" s="177">
        <v>0</v>
      </c>
      <c r="L42" s="177">
        <v>0</v>
      </c>
      <c r="M42" s="177">
        <v>0</v>
      </c>
      <c r="N42" s="177">
        <v>0</v>
      </c>
      <c r="O42" s="177">
        <v>0</v>
      </c>
      <c r="P42" s="178">
        <v>0</v>
      </c>
      <c r="R42" s="177"/>
      <c r="S42" s="177">
        <v>0</v>
      </c>
      <c r="T42" s="80"/>
      <c r="U42" s="80"/>
      <c r="V42" s="81"/>
      <c r="W42" s="81"/>
      <c r="X42" s="81"/>
      <c r="Y42" s="80"/>
      <c r="Z42" s="80"/>
      <c r="AA42" s="80"/>
      <c r="AB42" s="80"/>
      <c r="AD42" s="82"/>
    </row>
    <row r="43" spans="1:30" x14ac:dyDescent="0.2">
      <c r="A43" s="173">
        <v>23</v>
      </c>
      <c r="B43" s="174" t="s">
        <v>3021</v>
      </c>
      <c r="C43" s="175" t="s">
        <v>3022</v>
      </c>
      <c r="D43" s="175" t="s">
        <v>44</v>
      </c>
      <c r="E43" s="176">
        <v>0</v>
      </c>
      <c r="F43" s="176">
        <v>45</v>
      </c>
      <c r="G43" s="177">
        <v>40.6</v>
      </c>
      <c r="H43" s="177"/>
      <c r="I43" s="177">
        <v>1827</v>
      </c>
      <c r="J43" s="177">
        <v>0</v>
      </c>
      <c r="K43" s="177">
        <v>0</v>
      </c>
      <c r="L43" s="177">
        <v>0</v>
      </c>
      <c r="M43" s="177">
        <v>0</v>
      </c>
      <c r="N43" s="177">
        <v>0</v>
      </c>
      <c r="O43" s="177">
        <v>0</v>
      </c>
      <c r="P43" s="178">
        <v>0</v>
      </c>
      <c r="R43" s="177"/>
      <c r="S43" s="177">
        <v>0</v>
      </c>
      <c r="T43" s="80"/>
      <c r="U43" s="80"/>
      <c r="V43" s="81"/>
      <c r="W43" s="81"/>
      <c r="X43" s="81"/>
      <c r="Y43" s="80"/>
      <c r="Z43" s="80"/>
      <c r="AA43" s="80"/>
      <c r="AB43" s="80"/>
      <c r="AD43" s="82"/>
    </row>
    <row r="44" spans="1:30" x14ac:dyDescent="0.2">
      <c r="A44" s="173">
        <v>24</v>
      </c>
      <c r="B44" s="174" t="s">
        <v>3023</v>
      </c>
      <c r="C44" s="175" t="s">
        <v>3024</v>
      </c>
      <c r="D44" s="175" t="s">
        <v>98</v>
      </c>
      <c r="E44" s="176">
        <v>0</v>
      </c>
      <c r="F44" s="176">
        <v>45</v>
      </c>
      <c r="G44" s="177">
        <v>20.010000000000002</v>
      </c>
      <c r="H44" s="177"/>
      <c r="I44" s="177">
        <v>900.45</v>
      </c>
      <c r="J44" s="177">
        <v>0</v>
      </c>
      <c r="K44" s="177">
        <v>0</v>
      </c>
      <c r="L44" s="177">
        <v>0</v>
      </c>
      <c r="M44" s="177">
        <v>0</v>
      </c>
      <c r="N44" s="177">
        <v>0</v>
      </c>
      <c r="O44" s="177">
        <v>0</v>
      </c>
      <c r="P44" s="178">
        <v>0</v>
      </c>
      <c r="R44" s="177"/>
      <c r="S44" s="177">
        <v>0</v>
      </c>
      <c r="T44" s="80"/>
      <c r="U44" s="80"/>
      <c r="V44" s="81"/>
      <c r="W44" s="81"/>
      <c r="X44" s="81"/>
      <c r="Y44" s="80"/>
      <c r="Z44" s="80"/>
      <c r="AA44" s="80"/>
      <c r="AB44" s="80"/>
      <c r="AD44" s="82"/>
    </row>
    <row r="45" spans="1:30" ht="20" x14ac:dyDescent="0.2">
      <c r="A45" s="173">
        <v>25</v>
      </c>
      <c r="B45" s="174" t="s">
        <v>3025</v>
      </c>
      <c r="C45" s="175" t="s">
        <v>3026</v>
      </c>
      <c r="D45" s="175" t="s">
        <v>101</v>
      </c>
      <c r="E45" s="176">
        <v>0</v>
      </c>
      <c r="F45" s="176">
        <v>2.7</v>
      </c>
      <c r="G45" s="177">
        <v>1109.83</v>
      </c>
      <c r="H45" s="177"/>
      <c r="I45" s="177">
        <v>2996.54</v>
      </c>
      <c r="J45" s="177">
        <v>0</v>
      </c>
      <c r="K45" s="177">
        <v>0</v>
      </c>
      <c r="L45" s="177">
        <v>0</v>
      </c>
      <c r="M45" s="177">
        <v>0</v>
      </c>
      <c r="N45" s="177">
        <v>0</v>
      </c>
      <c r="O45" s="177">
        <v>0</v>
      </c>
      <c r="P45" s="178">
        <v>0</v>
      </c>
      <c r="R45" s="177"/>
      <c r="S45" s="177">
        <v>0</v>
      </c>
      <c r="T45" s="80"/>
      <c r="U45" s="80"/>
      <c r="V45" s="81"/>
      <c r="W45" s="81"/>
      <c r="X45" s="81"/>
      <c r="Y45" s="80"/>
      <c r="Z45" s="80"/>
      <c r="AA45" s="80"/>
      <c r="AB45" s="80"/>
      <c r="AD45" s="82"/>
    </row>
    <row r="46" spans="1:30" x14ac:dyDescent="0.2">
      <c r="A46" s="173">
        <v>26</v>
      </c>
      <c r="B46" s="174" t="s">
        <v>3027</v>
      </c>
      <c r="C46" s="175" t="s">
        <v>3028</v>
      </c>
      <c r="D46" s="175" t="s">
        <v>95</v>
      </c>
      <c r="E46" s="176">
        <v>0</v>
      </c>
      <c r="F46" s="176">
        <v>1.5</v>
      </c>
      <c r="G46" s="177">
        <v>126.51</v>
      </c>
      <c r="H46" s="177"/>
      <c r="I46" s="177">
        <v>189.77</v>
      </c>
      <c r="J46" s="177">
        <v>0</v>
      </c>
      <c r="K46" s="177">
        <v>0</v>
      </c>
      <c r="L46" s="177">
        <v>0</v>
      </c>
      <c r="M46" s="177">
        <v>0</v>
      </c>
      <c r="N46" s="177">
        <v>0</v>
      </c>
      <c r="O46" s="177">
        <v>0</v>
      </c>
      <c r="P46" s="178">
        <v>0</v>
      </c>
      <c r="R46" s="177"/>
      <c r="S46" s="177">
        <v>0</v>
      </c>
      <c r="T46" s="80"/>
      <c r="U46" s="80"/>
      <c r="V46" s="81"/>
      <c r="W46" s="81"/>
      <c r="X46" s="81"/>
      <c r="Y46" s="80"/>
      <c r="Z46" s="80"/>
      <c r="AA46" s="80"/>
      <c r="AB46" s="80"/>
      <c r="AC46" s="88"/>
      <c r="AD46" s="82"/>
    </row>
    <row r="47" spans="1:30" x14ac:dyDescent="0.2">
      <c r="A47" s="108"/>
      <c r="B47" s="109">
        <v>8211321</v>
      </c>
      <c r="C47" s="110" t="s">
        <v>205</v>
      </c>
      <c r="D47" s="110" t="s">
        <v>95</v>
      </c>
      <c r="E47" s="111"/>
      <c r="F47" s="111">
        <f>F46</f>
        <v>1.5</v>
      </c>
      <c r="G47" s="77">
        <v>45.7</v>
      </c>
      <c r="H47" s="77">
        <v>45.7</v>
      </c>
      <c r="I47" s="77">
        <v>28.791</v>
      </c>
      <c r="J47" s="77">
        <v>28.791</v>
      </c>
      <c r="K47" s="77"/>
      <c r="L47" s="77"/>
      <c r="M47" s="77"/>
      <c r="N47" s="77"/>
      <c r="O47" s="77"/>
      <c r="P47" s="77"/>
      <c r="R47" s="77">
        <v>52.8</v>
      </c>
      <c r="S47" s="77"/>
      <c r="T47" s="80">
        <f t="shared" ref="T47" si="9">R47/H47</f>
        <v>1.1553610503282274</v>
      </c>
      <c r="U47" s="80">
        <f t="shared" ref="U47" si="10">T47-AB47</f>
        <v>1.1297090387893942</v>
      </c>
      <c r="V47" s="81">
        <f t="shared" ref="V47" si="11">G47*U47</f>
        <v>51.627703072675317</v>
      </c>
      <c r="W47" s="81">
        <f t="shared" ref="W47" si="12">V47-G47</f>
        <v>5.9277030726753139</v>
      </c>
      <c r="X47" s="81">
        <f t="shared" ref="X47" si="13">F47*W47</f>
        <v>8.8915546090129709</v>
      </c>
      <c r="Y47" s="80">
        <f t="shared" ref="Y47" si="14">104.584835545197%-100%</f>
        <v>4.5848355451969969E-2</v>
      </c>
      <c r="Z47" s="80">
        <f t="shared" ref="Z47" si="15">101.199262415129%-100%</f>
        <v>1.1992624151289988E-2</v>
      </c>
      <c r="AA47" s="80">
        <f t="shared" ref="AA47" si="16">101.911505501324%-100%</f>
        <v>1.9115055013239957E-2</v>
      </c>
      <c r="AB47" s="80">
        <f t="shared" ref="AB47" si="17">AVERAGE(Y47:AA47)</f>
        <v>2.5652011538833303E-2</v>
      </c>
      <c r="AC47" s="88" t="s">
        <v>3488</v>
      </c>
      <c r="AD47" s="82"/>
    </row>
    <row r="48" spans="1:30" ht="15" thickBot="1" x14ac:dyDescent="0.25">
      <c r="A48" s="162">
        <v>27</v>
      </c>
      <c r="B48" s="163" t="s">
        <v>3029</v>
      </c>
      <c r="C48" s="164" t="s">
        <v>3030</v>
      </c>
      <c r="D48" s="164" t="s">
        <v>95</v>
      </c>
      <c r="E48" s="165">
        <v>0</v>
      </c>
      <c r="F48" s="165">
        <v>1.5</v>
      </c>
      <c r="G48" s="112">
        <v>948.82</v>
      </c>
      <c r="H48" s="112"/>
      <c r="I48" s="112">
        <v>1423.23</v>
      </c>
      <c r="J48" s="112">
        <v>0</v>
      </c>
      <c r="K48" s="112">
        <v>0</v>
      </c>
      <c r="L48" s="112">
        <v>0</v>
      </c>
      <c r="M48" s="112">
        <v>0</v>
      </c>
      <c r="N48" s="112">
        <v>0</v>
      </c>
      <c r="O48" s="112">
        <v>0</v>
      </c>
      <c r="P48" s="166">
        <v>0</v>
      </c>
      <c r="R48" s="112"/>
      <c r="S48" s="112">
        <v>0</v>
      </c>
      <c r="T48" s="80"/>
      <c r="U48" s="80"/>
      <c r="V48" s="81"/>
      <c r="W48" s="81"/>
      <c r="X48" s="81"/>
      <c r="Y48" s="80"/>
      <c r="Z48" s="80"/>
      <c r="AA48" s="80"/>
      <c r="AB48" s="80"/>
      <c r="AD48" s="82"/>
    </row>
    <row r="49" spans="1:30" ht="15" thickBot="1" x14ac:dyDescent="0.35">
      <c r="A49" s="151"/>
      <c r="B49" s="152" t="s">
        <v>3031</v>
      </c>
      <c r="C49" s="153" t="s">
        <v>3032</v>
      </c>
      <c r="D49" s="153"/>
      <c r="E49" s="154"/>
      <c r="F49" s="154"/>
      <c r="G49" s="155"/>
      <c r="H49" s="155"/>
      <c r="I49" s="155">
        <v>21806.84</v>
      </c>
      <c r="J49" s="155">
        <v>28.791</v>
      </c>
      <c r="K49" s="155">
        <v>2109.9258</v>
      </c>
      <c r="L49" s="155">
        <v>202.87407999999999</v>
      </c>
      <c r="M49" s="155">
        <v>0</v>
      </c>
      <c r="N49" s="155">
        <v>713.15492040000004</v>
      </c>
      <c r="O49" s="155">
        <v>1452.965328192</v>
      </c>
      <c r="P49" s="155">
        <v>627.19670000287999</v>
      </c>
      <c r="R49" s="155"/>
      <c r="S49" s="155">
        <v>33.264000000000003</v>
      </c>
      <c r="T49" s="80"/>
      <c r="U49" s="80"/>
      <c r="V49" s="81"/>
      <c r="W49" s="81"/>
      <c r="X49" s="81"/>
      <c r="Y49" s="80"/>
      <c r="Z49" s="80"/>
      <c r="AA49" s="80"/>
      <c r="AB49" s="80"/>
      <c r="AD49" s="82"/>
    </row>
    <row r="50" spans="1:30" ht="40" x14ac:dyDescent="0.2">
      <c r="A50" s="156">
        <v>28</v>
      </c>
      <c r="B50" s="157" t="s">
        <v>3033</v>
      </c>
      <c r="C50" s="158" t="s">
        <v>3034</v>
      </c>
      <c r="D50" s="158" t="s">
        <v>44</v>
      </c>
      <c r="E50" s="159">
        <v>0</v>
      </c>
      <c r="F50" s="159">
        <v>21</v>
      </c>
      <c r="G50" s="160">
        <v>77.86</v>
      </c>
      <c r="H50" s="160">
        <v>69.489999999999995</v>
      </c>
      <c r="I50" s="160">
        <v>1459.29</v>
      </c>
      <c r="J50" s="160">
        <v>0</v>
      </c>
      <c r="K50" s="160">
        <v>540.25649999999996</v>
      </c>
      <c r="L50" s="160">
        <v>142.0104</v>
      </c>
      <c r="M50" s="160">
        <v>0</v>
      </c>
      <c r="N50" s="160">
        <v>182.606697</v>
      </c>
      <c r="O50" s="160">
        <v>415.13932655999997</v>
      </c>
      <c r="P50" s="161">
        <v>179.20180929840001</v>
      </c>
      <c r="R50" s="160">
        <v>78.72</v>
      </c>
      <c r="S50" s="160">
        <v>0</v>
      </c>
      <c r="T50" s="80"/>
      <c r="U50" s="80"/>
      <c r="V50" s="81"/>
      <c r="W50" s="81"/>
      <c r="X50" s="81"/>
      <c r="Y50" s="80"/>
      <c r="Z50" s="80"/>
      <c r="AA50" s="80"/>
      <c r="AB50" s="80"/>
      <c r="AD50" s="82"/>
    </row>
    <row r="51" spans="1:30" ht="20" x14ac:dyDescent="0.2">
      <c r="A51" s="173">
        <v>29</v>
      </c>
      <c r="B51" s="174" t="s">
        <v>3035</v>
      </c>
      <c r="C51" s="175" t="s">
        <v>3036</v>
      </c>
      <c r="D51" s="175" t="s">
        <v>44</v>
      </c>
      <c r="E51" s="176">
        <v>0</v>
      </c>
      <c r="F51" s="176">
        <v>21</v>
      </c>
      <c r="G51" s="177">
        <v>59.8</v>
      </c>
      <c r="H51" s="177"/>
      <c r="I51" s="177">
        <v>1255.8</v>
      </c>
      <c r="J51" s="177">
        <v>0</v>
      </c>
      <c r="K51" s="177">
        <v>0</v>
      </c>
      <c r="L51" s="177">
        <v>0</v>
      </c>
      <c r="M51" s="177">
        <v>0</v>
      </c>
      <c r="N51" s="177">
        <v>0</v>
      </c>
      <c r="O51" s="177">
        <v>0</v>
      </c>
      <c r="P51" s="178">
        <v>0</v>
      </c>
      <c r="R51" s="177"/>
      <c r="S51" s="177">
        <v>0</v>
      </c>
      <c r="T51" s="80"/>
      <c r="U51" s="80"/>
      <c r="V51" s="81"/>
      <c r="W51" s="81"/>
      <c r="X51" s="81"/>
      <c r="Y51" s="80"/>
      <c r="Z51" s="80"/>
      <c r="AA51" s="80"/>
      <c r="AB51" s="80"/>
      <c r="AD51" s="82"/>
    </row>
    <row r="52" spans="1:30" ht="20.5" thickBot="1" x14ac:dyDescent="0.25">
      <c r="A52" s="162">
        <v>30</v>
      </c>
      <c r="B52" s="163" t="s">
        <v>3037</v>
      </c>
      <c r="C52" s="164" t="s">
        <v>3038</v>
      </c>
      <c r="D52" s="164" t="s">
        <v>44</v>
      </c>
      <c r="E52" s="165">
        <v>0</v>
      </c>
      <c r="F52" s="165">
        <v>21</v>
      </c>
      <c r="G52" s="177">
        <v>90.74</v>
      </c>
      <c r="H52" s="112">
        <v>82.55</v>
      </c>
      <c r="I52" s="112">
        <v>1733.55</v>
      </c>
      <c r="J52" s="112">
        <v>28.791</v>
      </c>
      <c r="K52" s="112">
        <v>754.34939999999995</v>
      </c>
      <c r="L52" s="112">
        <v>0</v>
      </c>
      <c r="M52" s="112">
        <v>0</v>
      </c>
      <c r="N52" s="112">
        <v>254.9700972</v>
      </c>
      <c r="O52" s="112">
        <v>484.98038265600002</v>
      </c>
      <c r="P52" s="166">
        <v>209.34986517984001</v>
      </c>
      <c r="R52" s="112">
        <v>93.03</v>
      </c>
      <c r="S52" s="112">
        <v>33.264000000000003</v>
      </c>
      <c r="T52" s="80"/>
      <c r="U52" s="80"/>
      <c r="V52" s="81"/>
      <c r="W52" s="81"/>
      <c r="X52" s="81"/>
      <c r="Y52" s="80"/>
      <c r="Z52" s="80"/>
      <c r="AA52" s="80"/>
      <c r="AB52" s="80"/>
      <c r="AD52" s="82"/>
    </row>
    <row r="53" spans="1:30" ht="15" thickBot="1" x14ac:dyDescent="0.25">
      <c r="A53" s="108"/>
      <c r="B53" s="109" t="s">
        <v>204</v>
      </c>
      <c r="C53" s="110" t="s">
        <v>205</v>
      </c>
      <c r="D53" s="110" t="s">
        <v>95</v>
      </c>
      <c r="E53" s="111">
        <v>0.03</v>
      </c>
      <c r="F53" s="111">
        <v>0.63</v>
      </c>
      <c r="G53" s="77">
        <v>45.7</v>
      </c>
      <c r="H53" s="77">
        <v>45.7</v>
      </c>
      <c r="I53" s="77">
        <v>28.791</v>
      </c>
      <c r="J53" s="77">
        <v>28.791</v>
      </c>
      <c r="K53" s="77"/>
      <c r="L53" s="77"/>
      <c r="M53" s="77"/>
      <c r="N53" s="77"/>
      <c r="O53" s="77"/>
      <c r="P53" s="77"/>
      <c r="R53" s="77">
        <v>52.8</v>
      </c>
      <c r="S53" s="77">
        <v>33.264000000000003</v>
      </c>
      <c r="T53" s="80">
        <f t="shared" si="0"/>
        <v>1.1553610503282274</v>
      </c>
      <c r="U53" s="80">
        <f t="shared" si="1"/>
        <v>1.1297090387893942</v>
      </c>
      <c r="V53" s="81">
        <f t="shared" si="2"/>
        <v>51.627703072675317</v>
      </c>
      <c r="W53" s="81">
        <f t="shared" si="3"/>
        <v>5.9277030726753139</v>
      </c>
      <c r="X53" s="81">
        <f t="shared" si="4"/>
        <v>3.7344529357854479</v>
      </c>
      <c r="Y53" s="80">
        <f t="shared" si="5"/>
        <v>4.5848355451969969E-2</v>
      </c>
      <c r="Z53" s="80">
        <f t="shared" si="6"/>
        <v>1.1992624151289988E-2</v>
      </c>
      <c r="AA53" s="80">
        <f t="shared" si="7"/>
        <v>1.9115055013239957E-2</v>
      </c>
      <c r="AB53" s="80">
        <f t="shared" si="8"/>
        <v>2.5652011538833303E-2</v>
      </c>
      <c r="AD53" s="82"/>
    </row>
    <row r="54" spans="1:30" x14ac:dyDescent="0.2">
      <c r="A54" s="156">
        <v>31</v>
      </c>
      <c r="B54" s="157" t="s">
        <v>3039</v>
      </c>
      <c r="C54" s="158" t="s">
        <v>3040</v>
      </c>
      <c r="D54" s="158" t="s">
        <v>44</v>
      </c>
      <c r="E54" s="159">
        <v>0</v>
      </c>
      <c r="F54" s="159">
        <v>21</v>
      </c>
      <c r="G54" s="177">
        <v>74.180000000000007</v>
      </c>
      <c r="H54" s="160"/>
      <c r="I54" s="160">
        <v>1557.78</v>
      </c>
      <c r="J54" s="160">
        <v>0</v>
      </c>
      <c r="K54" s="160">
        <v>0</v>
      </c>
      <c r="L54" s="160">
        <v>0</v>
      </c>
      <c r="M54" s="160">
        <v>0</v>
      </c>
      <c r="N54" s="160">
        <v>0</v>
      </c>
      <c r="O54" s="160">
        <v>0</v>
      </c>
      <c r="P54" s="161">
        <v>0</v>
      </c>
      <c r="R54" s="160"/>
      <c r="S54" s="160">
        <v>0</v>
      </c>
      <c r="T54" s="80"/>
      <c r="U54" s="80"/>
      <c r="V54" s="81"/>
      <c r="W54" s="81"/>
      <c r="X54" s="81"/>
      <c r="Y54" s="80"/>
      <c r="Z54" s="80"/>
      <c r="AA54" s="80"/>
      <c r="AB54" s="80"/>
      <c r="AD54" s="82"/>
    </row>
    <row r="55" spans="1:30" ht="20" x14ac:dyDescent="0.2">
      <c r="A55" s="173">
        <v>32</v>
      </c>
      <c r="B55" s="174" t="s">
        <v>2992</v>
      </c>
      <c r="C55" s="175" t="s">
        <v>2993</v>
      </c>
      <c r="D55" s="175" t="s">
        <v>44</v>
      </c>
      <c r="E55" s="176">
        <v>0</v>
      </c>
      <c r="F55" s="176">
        <v>16</v>
      </c>
      <c r="G55" s="177">
        <v>79.010000000000005</v>
      </c>
      <c r="H55" s="177">
        <v>73.41</v>
      </c>
      <c r="I55" s="177">
        <v>1174.56</v>
      </c>
      <c r="J55" s="177">
        <v>0</v>
      </c>
      <c r="K55" s="177">
        <v>503.84160000000003</v>
      </c>
      <c r="L55" s="177">
        <v>21.988479999999999</v>
      </c>
      <c r="M55" s="177">
        <v>0</v>
      </c>
      <c r="N55" s="177">
        <v>170.29846079999999</v>
      </c>
      <c r="O55" s="177">
        <v>334.14169958399998</v>
      </c>
      <c r="P55" s="178">
        <v>144.23783365375999</v>
      </c>
      <c r="R55" s="177">
        <v>81.75</v>
      </c>
      <c r="S55" s="177">
        <v>0</v>
      </c>
      <c r="T55" s="80"/>
      <c r="U55" s="80"/>
      <c r="V55" s="81"/>
      <c r="W55" s="81"/>
      <c r="X55" s="81"/>
      <c r="Y55" s="80"/>
      <c r="Z55" s="80"/>
      <c r="AA55" s="80"/>
      <c r="AB55" s="80"/>
      <c r="AD55" s="82"/>
    </row>
    <row r="56" spans="1:30" ht="30.5" thickBot="1" x14ac:dyDescent="0.25">
      <c r="A56" s="162">
        <v>33</v>
      </c>
      <c r="B56" s="163" t="s">
        <v>2995</v>
      </c>
      <c r="C56" s="164" t="s">
        <v>2996</v>
      </c>
      <c r="D56" s="164" t="s">
        <v>38</v>
      </c>
      <c r="E56" s="165">
        <v>0</v>
      </c>
      <c r="F56" s="165">
        <v>21</v>
      </c>
      <c r="G56" s="112">
        <v>40.6</v>
      </c>
      <c r="H56" s="112">
        <v>36.61</v>
      </c>
      <c r="I56" s="112">
        <v>768.81</v>
      </c>
      <c r="J56" s="112">
        <v>0</v>
      </c>
      <c r="K56" s="112">
        <v>311.47829999999999</v>
      </c>
      <c r="L56" s="112">
        <v>38.8752</v>
      </c>
      <c r="M56" s="112">
        <v>0</v>
      </c>
      <c r="N56" s="112">
        <v>105.2796654</v>
      </c>
      <c r="O56" s="112">
        <v>218.70391939199999</v>
      </c>
      <c r="P56" s="166">
        <v>94.407191870879998</v>
      </c>
      <c r="R56" s="112">
        <v>41.23</v>
      </c>
      <c r="S56" s="112">
        <v>0</v>
      </c>
      <c r="T56" s="80"/>
      <c r="U56" s="80"/>
      <c r="V56" s="81"/>
      <c r="W56" s="81"/>
      <c r="X56" s="81"/>
      <c r="Y56" s="80"/>
      <c r="Z56" s="80"/>
      <c r="AA56" s="80"/>
      <c r="AB56" s="80"/>
      <c r="AD56" s="82"/>
    </row>
    <row r="57" spans="1:30" ht="15" thickBot="1" x14ac:dyDescent="0.35">
      <c r="A57" s="206"/>
      <c r="B57" s="207" t="s">
        <v>3041</v>
      </c>
      <c r="C57" s="208" t="s">
        <v>3042</v>
      </c>
      <c r="D57" s="208"/>
      <c r="E57" s="209"/>
      <c r="F57" s="209"/>
      <c r="G57" s="210"/>
      <c r="H57" s="210"/>
      <c r="I57" s="210">
        <v>9488.1200000000008</v>
      </c>
      <c r="J57" s="210">
        <v>0</v>
      </c>
      <c r="K57" s="210">
        <v>0</v>
      </c>
      <c r="L57" s="210">
        <v>0</v>
      </c>
      <c r="M57" s="210">
        <v>0</v>
      </c>
      <c r="N57" s="210">
        <v>0</v>
      </c>
      <c r="O57" s="210">
        <v>0</v>
      </c>
      <c r="P57" s="210">
        <v>0</v>
      </c>
      <c r="R57" s="210"/>
      <c r="S57" s="210">
        <v>0</v>
      </c>
      <c r="T57" s="80"/>
      <c r="U57" s="80"/>
      <c r="V57" s="81"/>
      <c r="W57" s="81"/>
      <c r="X57" s="81"/>
      <c r="Y57" s="80"/>
      <c r="Z57" s="80"/>
      <c r="AA57" s="80"/>
      <c r="AB57" s="80"/>
      <c r="AD57" s="82"/>
    </row>
    <row r="58" spans="1:30" x14ac:dyDescent="0.2">
      <c r="A58" s="156">
        <v>34</v>
      </c>
      <c r="B58" s="157" t="s">
        <v>3043</v>
      </c>
      <c r="C58" s="158" t="s">
        <v>3044</v>
      </c>
      <c r="D58" s="158" t="s">
        <v>44</v>
      </c>
      <c r="E58" s="159">
        <v>0</v>
      </c>
      <c r="F58" s="159">
        <v>10</v>
      </c>
      <c r="G58" s="160">
        <v>250.14</v>
      </c>
      <c r="H58" s="160"/>
      <c r="I58" s="160">
        <v>2501.4</v>
      </c>
      <c r="J58" s="160">
        <v>0</v>
      </c>
      <c r="K58" s="160">
        <v>0</v>
      </c>
      <c r="L58" s="160">
        <v>0</v>
      </c>
      <c r="M58" s="160">
        <v>0</v>
      </c>
      <c r="N58" s="160">
        <v>0</v>
      </c>
      <c r="O58" s="160">
        <v>0</v>
      </c>
      <c r="P58" s="161">
        <v>0</v>
      </c>
      <c r="R58" s="160"/>
      <c r="S58" s="160">
        <v>0</v>
      </c>
      <c r="T58" s="80"/>
      <c r="U58" s="80"/>
      <c r="V58" s="81"/>
      <c r="W58" s="81"/>
      <c r="X58" s="81"/>
      <c r="Y58" s="80"/>
      <c r="Z58" s="80"/>
      <c r="AA58" s="80"/>
      <c r="AB58" s="80"/>
      <c r="AD58" s="82"/>
    </row>
    <row r="59" spans="1:30" x14ac:dyDescent="0.2">
      <c r="A59" s="173">
        <v>35</v>
      </c>
      <c r="B59" s="174" t="s">
        <v>3045</v>
      </c>
      <c r="C59" s="175" t="s">
        <v>3046</v>
      </c>
      <c r="D59" s="175" t="s">
        <v>44</v>
      </c>
      <c r="E59" s="176">
        <v>0</v>
      </c>
      <c r="F59" s="176">
        <v>1</v>
      </c>
      <c r="G59" s="177">
        <v>276.02</v>
      </c>
      <c r="H59" s="177"/>
      <c r="I59" s="177">
        <v>276.02</v>
      </c>
      <c r="J59" s="177">
        <v>0</v>
      </c>
      <c r="K59" s="177">
        <v>0</v>
      </c>
      <c r="L59" s="177">
        <v>0</v>
      </c>
      <c r="M59" s="177">
        <v>0</v>
      </c>
      <c r="N59" s="177">
        <v>0</v>
      </c>
      <c r="O59" s="177">
        <v>0</v>
      </c>
      <c r="P59" s="178">
        <v>0</v>
      </c>
      <c r="R59" s="177"/>
      <c r="S59" s="177">
        <v>0</v>
      </c>
      <c r="T59" s="80"/>
      <c r="U59" s="80"/>
      <c r="V59" s="81"/>
      <c r="W59" s="81"/>
      <c r="X59" s="81"/>
      <c r="Y59" s="80"/>
      <c r="Z59" s="80"/>
      <c r="AA59" s="80"/>
      <c r="AB59" s="80"/>
      <c r="AD59" s="82"/>
    </row>
    <row r="60" spans="1:30" x14ac:dyDescent="0.2">
      <c r="A60" s="173">
        <v>36</v>
      </c>
      <c r="B60" s="174" t="s">
        <v>3047</v>
      </c>
      <c r="C60" s="175" t="s">
        <v>3048</v>
      </c>
      <c r="D60" s="175" t="s">
        <v>44</v>
      </c>
      <c r="E60" s="176">
        <v>0</v>
      </c>
      <c r="F60" s="176">
        <v>2</v>
      </c>
      <c r="G60" s="177">
        <v>345.02</v>
      </c>
      <c r="H60" s="177"/>
      <c r="I60" s="177">
        <v>690.04</v>
      </c>
      <c r="J60" s="177">
        <v>0</v>
      </c>
      <c r="K60" s="177">
        <v>0</v>
      </c>
      <c r="L60" s="177">
        <v>0</v>
      </c>
      <c r="M60" s="177">
        <v>0</v>
      </c>
      <c r="N60" s="177">
        <v>0</v>
      </c>
      <c r="O60" s="177">
        <v>0</v>
      </c>
      <c r="P60" s="178">
        <v>0</v>
      </c>
      <c r="R60" s="177"/>
      <c r="S60" s="177">
        <v>0</v>
      </c>
      <c r="T60" s="80"/>
      <c r="U60" s="80"/>
      <c r="V60" s="81"/>
      <c r="W60" s="81"/>
      <c r="X60" s="81"/>
      <c r="Y60" s="80"/>
      <c r="Z60" s="80"/>
      <c r="AA60" s="80"/>
      <c r="AB60" s="80"/>
      <c r="AD60" s="82"/>
    </row>
    <row r="61" spans="1:30" x14ac:dyDescent="0.2">
      <c r="A61" s="173">
        <v>37</v>
      </c>
      <c r="B61" s="174" t="s">
        <v>3049</v>
      </c>
      <c r="C61" s="175" t="s">
        <v>3050</v>
      </c>
      <c r="D61" s="175" t="s">
        <v>44</v>
      </c>
      <c r="E61" s="176">
        <v>0</v>
      </c>
      <c r="F61" s="176">
        <v>6</v>
      </c>
      <c r="G61" s="177">
        <v>819.43</v>
      </c>
      <c r="H61" s="177"/>
      <c r="I61" s="177">
        <v>4916.58</v>
      </c>
      <c r="J61" s="177">
        <v>0</v>
      </c>
      <c r="K61" s="177">
        <v>0</v>
      </c>
      <c r="L61" s="177">
        <v>0</v>
      </c>
      <c r="M61" s="177">
        <v>0</v>
      </c>
      <c r="N61" s="177">
        <v>0</v>
      </c>
      <c r="O61" s="177">
        <v>0</v>
      </c>
      <c r="P61" s="178">
        <v>0</v>
      </c>
      <c r="R61" s="177"/>
      <c r="S61" s="177">
        <v>0</v>
      </c>
      <c r="T61" s="80"/>
      <c r="U61" s="80"/>
      <c r="V61" s="81"/>
      <c r="W61" s="81"/>
      <c r="X61" s="81"/>
      <c r="Y61" s="80"/>
      <c r="Z61" s="80"/>
      <c r="AA61" s="80"/>
      <c r="AB61" s="80"/>
      <c r="AD61" s="82"/>
    </row>
    <row r="62" spans="1:30" ht="15" thickBot="1" x14ac:dyDescent="0.25">
      <c r="A62" s="162">
        <v>38</v>
      </c>
      <c r="B62" s="163" t="s">
        <v>3051</v>
      </c>
      <c r="C62" s="164" t="s">
        <v>3052</v>
      </c>
      <c r="D62" s="164" t="s">
        <v>44</v>
      </c>
      <c r="E62" s="165">
        <v>0</v>
      </c>
      <c r="F62" s="165">
        <v>2</v>
      </c>
      <c r="G62" s="112">
        <v>552.04</v>
      </c>
      <c r="H62" s="112"/>
      <c r="I62" s="112">
        <v>1104.08</v>
      </c>
      <c r="J62" s="112">
        <v>0</v>
      </c>
      <c r="K62" s="112">
        <v>0</v>
      </c>
      <c r="L62" s="112">
        <v>0</v>
      </c>
      <c r="M62" s="112">
        <v>0</v>
      </c>
      <c r="N62" s="112">
        <v>0</v>
      </c>
      <c r="O62" s="112">
        <v>0</v>
      </c>
      <c r="P62" s="166">
        <v>0</v>
      </c>
      <c r="R62" s="112"/>
      <c r="S62" s="112">
        <v>0</v>
      </c>
      <c r="T62" s="80"/>
      <c r="U62" s="80"/>
      <c r="V62" s="81"/>
      <c r="W62" s="81"/>
      <c r="X62" s="81"/>
      <c r="Y62" s="80"/>
      <c r="Z62" s="80"/>
      <c r="AA62" s="80"/>
      <c r="AB62" s="80"/>
      <c r="AD62" s="82"/>
    </row>
    <row r="63" spans="1:30" ht="15" thickBot="1" x14ac:dyDescent="0.35">
      <c r="A63" s="206"/>
      <c r="B63" s="207" t="s">
        <v>2534</v>
      </c>
      <c r="C63" s="208" t="s">
        <v>3053</v>
      </c>
      <c r="D63" s="208"/>
      <c r="E63" s="209"/>
      <c r="F63" s="209"/>
      <c r="G63" s="210"/>
      <c r="H63" s="210"/>
      <c r="I63" s="210">
        <v>4368.93</v>
      </c>
      <c r="J63" s="210">
        <v>0</v>
      </c>
      <c r="K63" s="210">
        <v>0</v>
      </c>
      <c r="L63" s="210">
        <v>0</v>
      </c>
      <c r="M63" s="210">
        <v>0</v>
      </c>
      <c r="N63" s="210">
        <v>0</v>
      </c>
      <c r="O63" s="210">
        <v>0</v>
      </c>
      <c r="P63" s="210">
        <v>0</v>
      </c>
      <c r="R63" s="210"/>
      <c r="S63" s="210">
        <v>0</v>
      </c>
      <c r="T63" s="80"/>
      <c r="U63" s="80"/>
      <c r="V63" s="81"/>
      <c r="W63" s="81"/>
      <c r="X63" s="81"/>
      <c r="Y63" s="80"/>
      <c r="Z63" s="80"/>
      <c r="AA63" s="80"/>
      <c r="AB63" s="80"/>
      <c r="AD63" s="82"/>
    </row>
    <row r="64" spans="1:30" x14ac:dyDescent="0.2">
      <c r="A64" s="156">
        <v>39</v>
      </c>
      <c r="B64" s="157" t="s">
        <v>3054</v>
      </c>
      <c r="C64" s="158" t="s">
        <v>3055</v>
      </c>
      <c r="D64" s="158" t="s">
        <v>95</v>
      </c>
      <c r="E64" s="159">
        <v>0</v>
      </c>
      <c r="F64" s="159">
        <v>0.42</v>
      </c>
      <c r="G64" s="160">
        <v>1184.58</v>
      </c>
      <c r="H64" s="160"/>
      <c r="I64" s="160">
        <v>497.52</v>
      </c>
      <c r="J64" s="160">
        <v>0</v>
      </c>
      <c r="K64" s="160">
        <v>0</v>
      </c>
      <c r="L64" s="160">
        <v>0</v>
      </c>
      <c r="M64" s="160">
        <v>0</v>
      </c>
      <c r="N64" s="160">
        <v>0</v>
      </c>
      <c r="O64" s="160">
        <v>0</v>
      </c>
      <c r="P64" s="161">
        <v>0</v>
      </c>
      <c r="R64" s="160"/>
      <c r="S64" s="160">
        <v>0</v>
      </c>
      <c r="T64" s="80"/>
      <c r="U64" s="80"/>
      <c r="V64" s="81"/>
      <c r="W64" s="81"/>
      <c r="X64" s="81"/>
      <c r="Y64" s="80"/>
      <c r="Z64" s="80"/>
      <c r="AA64" s="80"/>
      <c r="AB64" s="80"/>
      <c r="AD64" s="82"/>
    </row>
    <row r="65" spans="1:30" x14ac:dyDescent="0.2">
      <c r="A65" s="173">
        <v>40</v>
      </c>
      <c r="B65" s="174" t="s">
        <v>3056</v>
      </c>
      <c r="C65" s="211" t="s">
        <v>3057</v>
      </c>
      <c r="D65" s="175" t="s">
        <v>101</v>
      </c>
      <c r="E65" s="176">
        <v>0</v>
      </c>
      <c r="F65" s="176">
        <v>2.1</v>
      </c>
      <c r="G65" s="177">
        <v>442.78</v>
      </c>
      <c r="H65" s="177"/>
      <c r="I65" s="177">
        <v>929.84</v>
      </c>
      <c r="J65" s="177">
        <v>0</v>
      </c>
      <c r="K65" s="177">
        <v>0</v>
      </c>
      <c r="L65" s="177">
        <v>0</v>
      </c>
      <c r="M65" s="177">
        <v>0</v>
      </c>
      <c r="N65" s="177">
        <v>0</v>
      </c>
      <c r="O65" s="177">
        <v>0</v>
      </c>
      <c r="P65" s="178">
        <v>0</v>
      </c>
      <c r="R65" s="177"/>
      <c r="S65" s="177">
        <v>0</v>
      </c>
      <c r="T65" s="80"/>
      <c r="U65" s="80"/>
      <c r="V65" s="81"/>
      <c r="W65" s="81"/>
      <c r="X65" s="81"/>
      <c r="Y65" s="80"/>
      <c r="Z65" s="80"/>
      <c r="AA65" s="80"/>
      <c r="AB65" s="80"/>
      <c r="AD65" s="82"/>
    </row>
    <row r="66" spans="1:30" ht="20" x14ac:dyDescent="0.2">
      <c r="A66" s="173">
        <v>41</v>
      </c>
      <c r="B66" s="174" t="s">
        <v>3058</v>
      </c>
      <c r="C66" s="175" t="s">
        <v>3059</v>
      </c>
      <c r="D66" s="175" t="s">
        <v>101</v>
      </c>
      <c r="E66" s="176">
        <v>0</v>
      </c>
      <c r="F66" s="176">
        <v>1.68</v>
      </c>
      <c r="G66" s="177">
        <v>224.27</v>
      </c>
      <c r="H66" s="177"/>
      <c r="I66" s="177">
        <v>376.77</v>
      </c>
      <c r="J66" s="177">
        <v>0</v>
      </c>
      <c r="K66" s="177">
        <v>0</v>
      </c>
      <c r="L66" s="177">
        <v>0</v>
      </c>
      <c r="M66" s="177">
        <v>0</v>
      </c>
      <c r="N66" s="177">
        <v>0</v>
      </c>
      <c r="O66" s="177">
        <v>0</v>
      </c>
      <c r="P66" s="178">
        <v>0</v>
      </c>
      <c r="R66" s="177"/>
      <c r="S66" s="177">
        <v>0</v>
      </c>
      <c r="T66" s="80"/>
      <c r="U66" s="80"/>
      <c r="V66" s="81"/>
      <c r="W66" s="81"/>
      <c r="X66" s="81"/>
      <c r="Y66" s="80"/>
      <c r="Z66" s="80"/>
      <c r="AA66" s="80"/>
      <c r="AB66" s="80"/>
      <c r="AD66" s="82"/>
    </row>
    <row r="67" spans="1:30" x14ac:dyDescent="0.2">
      <c r="A67" s="173">
        <v>42</v>
      </c>
      <c r="B67" s="174" t="s">
        <v>3029</v>
      </c>
      <c r="C67" s="175" t="s">
        <v>3030</v>
      </c>
      <c r="D67" s="175" t="s">
        <v>95</v>
      </c>
      <c r="E67" s="176">
        <v>0</v>
      </c>
      <c r="F67" s="176">
        <v>2.1</v>
      </c>
      <c r="G67" s="177">
        <v>948.82</v>
      </c>
      <c r="H67" s="177"/>
      <c r="I67" s="177">
        <v>1992.52</v>
      </c>
      <c r="J67" s="177">
        <v>0</v>
      </c>
      <c r="K67" s="177">
        <v>0</v>
      </c>
      <c r="L67" s="177">
        <v>0</v>
      </c>
      <c r="M67" s="177">
        <v>0</v>
      </c>
      <c r="N67" s="177">
        <v>0</v>
      </c>
      <c r="O67" s="177">
        <v>0</v>
      </c>
      <c r="P67" s="178">
        <v>0</v>
      </c>
      <c r="R67" s="177"/>
      <c r="S67" s="177">
        <v>0</v>
      </c>
      <c r="T67" s="80"/>
      <c r="U67" s="80"/>
      <c r="V67" s="81"/>
      <c r="W67" s="81"/>
      <c r="X67" s="81"/>
      <c r="Y67" s="80"/>
      <c r="Z67" s="80"/>
      <c r="AA67" s="80"/>
      <c r="AB67" s="80"/>
      <c r="AD67" s="82"/>
    </row>
    <row r="68" spans="1:30" x14ac:dyDescent="0.2">
      <c r="A68" s="173">
        <v>43</v>
      </c>
      <c r="B68" s="174" t="s">
        <v>3060</v>
      </c>
      <c r="C68" s="175" t="s">
        <v>3061</v>
      </c>
      <c r="D68" s="175" t="s">
        <v>44</v>
      </c>
      <c r="E68" s="176">
        <v>0</v>
      </c>
      <c r="F68" s="176">
        <v>2</v>
      </c>
      <c r="G68" s="177">
        <v>249.57</v>
      </c>
      <c r="H68" s="177"/>
      <c r="I68" s="177">
        <v>499.14</v>
      </c>
      <c r="J68" s="177">
        <v>0</v>
      </c>
      <c r="K68" s="177">
        <v>0</v>
      </c>
      <c r="L68" s="177">
        <v>0</v>
      </c>
      <c r="M68" s="177">
        <v>0</v>
      </c>
      <c r="N68" s="177">
        <v>0</v>
      </c>
      <c r="O68" s="177">
        <v>0</v>
      </c>
      <c r="P68" s="178">
        <v>0</v>
      </c>
      <c r="R68" s="177"/>
      <c r="S68" s="177">
        <v>0</v>
      </c>
      <c r="T68" s="80"/>
      <c r="U68" s="80"/>
      <c r="V68" s="81"/>
      <c r="W68" s="81"/>
      <c r="X68" s="81"/>
      <c r="Y68" s="80"/>
      <c r="Z68" s="80"/>
      <c r="AA68" s="80"/>
      <c r="AB68" s="80"/>
      <c r="AD68" s="82"/>
    </row>
    <row r="69" spans="1:30" x14ac:dyDescent="0.2">
      <c r="A69" s="173">
        <v>44</v>
      </c>
      <c r="B69" s="174" t="s">
        <v>3062</v>
      </c>
      <c r="C69" s="175" t="s">
        <v>3063</v>
      </c>
      <c r="D69" s="175" t="s">
        <v>98</v>
      </c>
      <c r="E69" s="176">
        <v>0</v>
      </c>
      <c r="F69" s="176">
        <v>1</v>
      </c>
      <c r="G69" s="177">
        <v>20.010000000000002</v>
      </c>
      <c r="H69" s="177"/>
      <c r="I69" s="177">
        <v>20.010000000000002</v>
      </c>
      <c r="J69" s="177">
        <v>0</v>
      </c>
      <c r="K69" s="177">
        <v>0</v>
      </c>
      <c r="L69" s="177">
        <v>0</v>
      </c>
      <c r="M69" s="177">
        <v>0</v>
      </c>
      <c r="N69" s="177">
        <v>0</v>
      </c>
      <c r="O69" s="177">
        <v>0</v>
      </c>
      <c r="P69" s="178">
        <v>0</v>
      </c>
      <c r="R69" s="177"/>
      <c r="S69" s="177">
        <v>0</v>
      </c>
      <c r="T69" s="80"/>
      <c r="U69" s="80"/>
      <c r="V69" s="81"/>
      <c r="W69" s="81"/>
      <c r="X69" s="81"/>
      <c r="Y69" s="80"/>
      <c r="Z69" s="80"/>
      <c r="AA69" s="80"/>
      <c r="AB69" s="80"/>
      <c r="AD69" s="82"/>
    </row>
    <row r="70" spans="1:30" ht="15" thickBot="1" x14ac:dyDescent="0.25">
      <c r="A70" s="162">
        <v>45</v>
      </c>
      <c r="B70" s="163" t="s">
        <v>3064</v>
      </c>
      <c r="C70" s="164" t="s">
        <v>3065</v>
      </c>
      <c r="D70" s="164" t="s">
        <v>95</v>
      </c>
      <c r="E70" s="165">
        <v>0</v>
      </c>
      <c r="F70" s="165">
        <v>0.42</v>
      </c>
      <c r="G70" s="112">
        <v>126.51</v>
      </c>
      <c r="H70" s="112"/>
      <c r="I70" s="112">
        <v>53.13</v>
      </c>
      <c r="J70" s="112">
        <v>0</v>
      </c>
      <c r="K70" s="112">
        <v>0</v>
      </c>
      <c r="L70" s="112">
        <v>0</v>
      </c>
      <c r="M70" s="112">
        <v>0</v>
      </c>
      <c r="N70" s="112">
        <v>0</v>
      </c>
      <c r="O70" s="112">
        <v>0</v>
      </c>
      <c r="P70" s="166">
        <v>0</v>
      </c>
      <c r="R70" s="112"/>
      <c r="S70" s="112">
        <v>0</v>
      </c>
      <c r="T70" s="80"/>
      <c r="U70" s="80"/>
      <c r="V70" s="81"/>
      <c r="W70" s="81"/>
      <c r="X70" s="81"/>
      <c r="Y70" s="80"/>
      <c r="Z70" s="80"/>
      <c r="AA70" s="80"/>
      <c r="AB70" s="80"/>
      <c r="AC70" s="88"/>
      <c r="AD70" s="82"/>
    </row>
    <row r="71" spans="1:30" x14ac:dyDescent="0.2">
      <c r="A71" s="108"/>
      <c r="B71" s="109">
        <v>8211321</v>
      </c>
      <c r="C71" s="110" t="s">
        <v>205</v>
      </c>
      <c r="D71" s="110" t="s">
        <v>95</v>
      </c>
      <c r="E71" s="111"/>
      <c r="F71" s="111">
        <f>F70</f>
        <v>0.42</v>
      </c>
      <c r="G71" s="77">
        <v>45.7</v>
      </c>
      <c r="H71" s="77">
        <v>45.7</v>
      </c>
      <c r="I71" s="77">
        <v>28.791</v>
      </c>
      <c r="J71" s="77">
        <v>28.791</v>
      </c>
      <c r="K71" s="77"/>
      <c r="L71" s="77"/>
      <c r="M71" s="77"/>
      <c r="N71" s="77"/>
      <c r="O71" s="77"/>
      <c r="P71" s="77"/>
      <c r="R71" s="77">
        <v>52.8</v>
      </c>
      <c r="S71" s="77"/>
      <c r="T71" s="80">
        <f t="shared" ref="T71" si="18">R71/H71</f>
        <v>1.1553610503282274</v>
      </c>
      <c r="U71" s="80">
        <f t="shared" ref="U71" si="19">T71-AB71</f>
        <v>1.1297090387893942</v>
      </c>
      <c r="V71" s="81">
        <f t="shared" ref="V71" si="20">G71*U71</f>
        <v>51.627703072675317</v>
      </c>
      <c r="W71" s="81">
        <f t="shared" ref="W71" si="21">V71-G71</f>
        <v>5.9277030726753139</v>
      </c>
      <c r="X71" s="81">
        <f t="shared" ref="X71" si="22">F71*W71</f>
        <v>2.4896352905236316</v>
      </c>
      <c r="Y71" s="80">
        <f t="shared" ref="Y71" si="23">104.584835545197%-100%</f>
        <v>4.5848355451969969E-2</v>
      </c>
      <c r="Z71" s="80">
        <f t="shared" ref="Z71" si="24">101.199262415129%-100%</f>
        <v>1.1992624151289988E-2</v>
      </c>
      <c r="AA71" s="80">
        <f t="shared" ref="AA71" si="25">101.911505501324%-100%</f>
        <v>1.9115055013239957E-2</v>
      </c>
      <c r="AB71" s="80">
        <f t="shared" ref="AB71" si="26">AVERAGE(Y71:AA71)</f>
        <v>2.5652011538833303E-2</v>
      </c>
      <c r="AC71" s="88" t="s">
        <v>3488</v>
      </c>
      <c r="AD71" s="82"/>
    </row>
    <row r="72" spans="1:30" ht="15" thickBot="1" x14ac:dyDescent="0.35">
      <c r="A72" s="151"/>
      <c r="B72" s="152" t="s">
        <v>3066</v>
      </c>
      <c r="C72" s="153" t="s">
        <v>3067</v>
      </c>
      <c r="D72" s="153"/>
      <c r="E72" s="154"/>
      <c r="F72" s="154"/>
      <c r="G72" s="155"/>
      <c r="H72" s="155"/>
      <c r="I72" s="155">
        <v>28488.25</v>
      </c>
      <c r="J72" s="155">
        <v>41.13</v>
      </c>
      <c r="K72" s="155">
        <v>4299.6768000000002</v>
      </c>
      <c r="L72" s="155">
        <v>1059.7311999999999</v>
      </c>
      <c r="M72" s="155">
        <v>0</v>
      </c>
      <c r="N72" s="155">
        <v>1453.2907584</v>
      </c>
      <c r="O72" s="155">
        <v>3271.5440440319999</v>
      </c>
      <c r="P72" s="155">
        <v>1412.21651234048</v>
      </c>
      <c r="R72" s="155"/>
      <c r="S72" s="155">
        <v>47.52</v>
      </c>
      <c r="T72" s="80"/>
      <c r="U72" s="80"/>
      <c r="V72" s="81"/>
      <c r="W72" s="81"/>
      <c r="X72" s="81"/>
      <c r="Y72" s="80"/>
      <c r="Z72" s="80"/>
      <c r="AA72" s="80"/>
      <c r="AB72" s="80"/>
      <c r="AD72" s="82"/>
    </row>
    <row r="73" spans="1:30" ht="40" x14ac:dyDescent="0.2">
      <c r="A73" s="156">
        <v>46</v>
      </c>
      <c r="B73" s="157" t="s">
        <v>3068</v>
      </c>
      <c r="C73" s="158" t="s">
        <v>3069</v>
      </c>
      <c r="D73" s="158" t="s">
        <v>98</v>
      </c>
      <c r="E73" s="159">
        <v>0</v>
      </c>
      <c r="F73" s="159">
        <v>24</v>
      </c>
      <c r="G73" s="160">
        <v>357.68</v>
      </c>
      <c r="H73" s="160">
        <v>310.26</v>
      </c>
      <c r="I73" s="160">
        <v>7446.24</v>
      </c>
      <c r="J73" s="160">
        <v>0</v>
      </c>
      <c r="K73" s="160">
        <v>2550.7512000000002</v>
      </c>
      <c r="L73" s="160">
        <v>1000.4928</v>
      </c>
      <c r="M73" s="160">
        <v>0</v>
      </c>
      <c r="N73" s="160">
        <v>862.15390560000003</v>
      </c>
      <c r="O73" s="160">
        <v>2118.4309946879998</v>
      </c>
      <c r="P73" s="161">
        <v>914.45604604031996</v>
      </c>
      <c r="R73" s="160">
        <v>352.22</v>
      </c>
      <c r="S73" s="160">
        <v>0</v>
      </c>
      <c r="T73" s="80"/>
      <c r="U73" s="80"/>
      <c r="V73" s="81"/>
      <c r="W73" s="81"/>
      <c r="X73" s="81"/>
      <c r="Y73" s="80"/>
      <c r="Z73" s="80"/>
      <c r="AA73" s="80"/>
      <c r="AB73" s="80"/>
      <c r="AD73" s="82"/>
    </row>
    <row r="74" spans="1:30" x14ac:dyDescent="0.2">
      <c r="A74" s="173">
        <v>47</v>
      </c>
      <c r="B74" s="174" t="s">
        <v>3070</v>
      </c>
      <c r="C74" s="175" t="s">
        <v>3071</v>
      </c>
      <c r="D74" s="175" t="s">
        <v>95</v>
      </c>
      <c r="E74" s="176">
        <v>0</v>
      </c>
      <c r="F74" s="176">
        <v>0.77</v>
      </c>
      <c r="G74" s="177">
        <v>411.73</v>
      </c>
      <c r="H74" s="177"/>
      <c r="I74" s="177">
        <v>317.02999999999997</v>
      </c>
      <c r="J74" s="177">
        <v>0</v>
      </c>
      <c r="K74" s="177">
        <v>0</v>
      </c>
      <c r="L74" s="177">
        <v>0</v>
      </c>
      <c r="M74" s="177">
        <v>0</v>
      </c>
      <c r="N74" s="177">
        <v>0</v>
      </c>
      <c r="O74" s="177">
        <v>0</v>
      </c>
      <c r="P74" s="178">
        <v>0</v>
      </c>
      <c r="R74" s="177"/>
      <c r="S74" s="177">
        <v>0</v>
      </c>
      <c r="T74" s="80"/>
      <c r="U74" s="80"/>
      <c r="V74" s="81"/>
      <c r="W74" s="81"/>
      <c r="X74" s="81"/>
      <c r="Y74" s="80"/>
      <c r="Z74" s="80"/>
      <c r="AA74" s="80"/>
      <c r="AB74" s="80"/>
      <c r="AD74" s="82"/>
    </row>
    <row r="75" spans="1:30" ht="20.5" thickBot="1" x14ac:dyDescent="0.25">
      <c r="A75" s="162">
        <v>48</v>
      </c>
      <c r="B75" s="163" t="s">
        <v>3072</v>
      </c>
      <c r="C75" s="164" t="s">
        <v>3073</v>
      </c>
      <c r="D75" s="164" t="s">
        <v>44</v>
      </c>
      <c r="E75" s="165">
        <v>0</v>
      </c>
      <c r="F75" s="165">
        <v>60</v>
      </c>
      <c r="G75" s="177">
        <v>55.55</v>
      </c>
      <c r="H75" s="112">
        <v>48.72</v>
      </c>
      <c r="I75" s="112">
        <v>2923.2</v>
      </c>
      <c r="J75" s="112">
        <v>41.13</v>
      </c>
      <c r="K75" s="112">
        <v>1274.2919999999999</v>
      </c>
      <c r="L75" s="112">
        <v>0</v>
      </c>
      <c r="M75" s="112">
        <v>0</v>
      </c>
      <c r="N75" s="112">
        <v>430.71069599999998</v>
      </c>
      <c r="O75" s="112">
        <v>819.84993408000003</v>
      </c>
      <c r="P75" s="166">
        <v>353.9018882112</v>
      </c>
      <c r="R75" s="112">
        <v>54.9</v>
      </c>
      <c r="S75" s="112">
        <v>47.52</v>
      </c>
      <c r="T75" s="80"/>
      <c r="U75" s="80"/>
      <c r="V75" s="81"/>
      <c r="W75" s="81"/>
      <c r="X75" s="81"/>
      <c r="Y75" s="80"/>
      <c r="Z75" s="80"/>
      <c r="AA75" s="80"/>
      <c r="AB75" s="80"/>
      <c r="AD75" s="82"/>
    </row>
    <row r="76" spans="1:30" ht="15" thickBot="1" x14ac:dyDescent="0.25">
      <c r="A76" s="108"/>
      <c r="B76" s="109" t="s">
        <v>204</v>
      </c>
      <c r="C76" s="110" t="s">
        <v>205</v>
      </c>
      <c r="D76" s="110" t="s">
        <v>95</v>
      </c>
      <c r="E76" s="111">
        <v>1.4999999999999999E-2</v>
      </c>
      <c r="F76" s="111">
        <v>0.9</v>
      </c>
      <c r="G76" s="77">
        <v>45.7</v>
      </c>
      <c r="H76" s="77">
        <v>45.7</v>
      </c>
      <c r="I76" s="77">
        <v>41.13</v>
      </c>
      <c r="J76" s="77">
        <v>41.13</v>
      </c>
      <c r="K76" s="77"/>
      <c r="L76" s="77"/>
      <c r="M76" s="77"/>
      <c r="N76" s="77"/>
      <c r="O76" s="77"/>
      <c r="P76" s="77"/>
      <c r="R76" s="77">
        <v>52.8</v>
      </c>
      <c r="S76" s="77">
        <v>47.52</v>
      </c>
      <c r="T76" s="80">
        <f t="shared" si="0"/>
        <v>1.1553610503282274</v>
      </c>
      <c r="U76" s="80">
        <f t="shared" si="1"/>
        <v>1.1297090387893942</v>
      </c>
      <c r="V76" s="81">
        <f t="shared" si="2"/>
        <v>51.627703072675317</v>
      </c>
      <c r="W76" s="81">
        <f t="shared" si="3"/>
        <v>5.9277030726753139</v>
      </c>
      <c r="X76" s="81">
        <f t="shared" si="4"/>
        <v>5.3349327654077827</v>
      </c>
      <c r="Y76" s="80">
        <f t="shared" si="5"/>
        <v>4.5848355451969969E-2</v>
      </c>
      <c r="Z76" s="80">
        <f t="shared" si="6"/>
        <v>1.1992624151289988E-2</v>
      </c>
      <c r="AA76" s="80">
        <f t="shared" si="7"/>
        <v>1.9115055013239957E-2</v>
      </c>
      <c r="AB76" s="80">
        <f t="shared" si="8"/>
        <v>2.5652011538833303E-2</v>
      </c>
      <c r="AD76" s="82"/>
    </row>
    <row r="77" spans="1:30" x14ac:dyDescent="0.2">
      <c r="A77" s="156">
        <v>49</v>
      </c>
      <c r="B77" s="157" t="s">
        <v>3074</v>
      </c>
      <c r="C77" s="158" t="s">
        <v>3040</v>
      </c>
      <c r="D77" s="158" t="s">
        <v>44</v>
      </c>
      <c r="E77" s="159">
        <v>0</v>
      </c>
      <c r="F77" s="159">
        <v>60</v>
      </c>
      <c r="G77" s="177">
        <v>74.180000000000007</v>
      </c>
      <c r="H77" s="160"/>
      <c r="I77" s="160">
        <v>4450.8</v>
      </c>
      <c r="J77" s="160">
        <v>0</v>
      </c>
      <c r="K77" s="160">
        <v>0</v>
      </c>
      <c r="L77" s="160">
        <v>0</v>
      </c>
      <c r="M77" s="160">
        <v>0</v>
      </c>
      <c r="N77" s="160">
        <v>0</v>
      </c>
      <c r="O77" s="160">
        <v>0</v>
      </c>
      <c r="P77" s="161">
        <v>0</v>
      </c>
      <c r="R77" s="160"/>
      <c r="S77" s="160">
        <v>0</v>
      </c>
      <c r="T77" s="80"/>
      <c r="U77" s="80"/>
      <c r="V77" s="81"/>
      <c r="W77" s="81"/>
      <c r="X77" s="81"/>
      <c r="Y77" s="80"/>
      <c r="Z77" s="80"/>
      <c r="AA77" s="80"/>
      <c r="AB77" s="80"/>
      <c r="AD77" s="82"/>
    </row>
    <row r="78" spans="1:30" ht="30.5" thickBot="1" x14ac:dyDescent="0.25">
      <c r="A78" s="162">
        <v>50</v>
      </c>
      <c r="B78" s="163" t="s">
        <v>2995</v>
      </c>
      <c r="C78" s="164" t="s">
        <v>2996</v>
      </c>
      <c r="D78" s="164" t="s">
        <v>38</v>
      </c>
      <c r="E78" s="165">
        <v>0</v>
      </c>
      <c r="F78" s="165">
        <v>32</v>
      </c>
      <c r="G78" s="112">
        <v>40.6</v>
      </c>
      <c r="H78" s="112">
        <v>36.61</v>
      </c>
      <c r="I78" s="112">
        <v>1171.52</v>
      </c>
      <c r="J78" s="112">
        <v>0</v>
      </c>
      <c r="K78" s="112">
        <v>474.6336</v>
      </c>
      <c r="L78" s="112">
        <v>59.238399999999999</v>
      </c>
      <c r="M78" s="112">
        <v>0</v>
      </c>
      <c r="N78" s="112">
        <v>160.4261568</v>
      </c>
      <c r="O78" s="112">
        <v>333.26311526400002</v>
      </c>
      <c r="P78" s="166">
        <v>143.85857808896</v>
      </c>
      <c r="R78" s="112">
        <v>41.23</v>
      </c>
      <c r="S78" s="112">
        <v>0</v>
      </c>
      <c r="T78" s="80"/>
      <c r="U78" s="80"/>
      <c r="V78" s="81"/>
      <c r="W78" s="81"/>
      <c r="X78" s="81"/>
      <c r="Y78" s="80"/>
      <c r="Z78" s="80"/>
      <c r="AA78" s="80"/>
      <c r="AB78" s="80"/>
      <c r="AD78" s="82"/>
    </row>
    <row r="79" spans="1:30" ht="15" thickBot="1" x14ac:dyDescent="0.35">
      <c r="A79" s="206"/>
      <c r="B79" s="207" t="s">
        <v>3075</v>
      </c>
      <c r="C79" s="208" t="s">
        <v>3076</v>
      </c>
      <c r="D79" s="208"/>
      <c r="E79" s="209"/>
      <c r="F79" s="209"/>
      <c r="G79" s="210"/>
      <c r="H79" s="210"/>
      <c r="I79" s="210">
        <v>6210.6</v>
      </c>
      <c r="J79" s="210">
        <v>0</v>
      </c>
      <c r="K79" s="210">
        <v>0</v>
      </c>
      <c r="L79" s="210">
        <v>0</v>
      </c>
      <c r="M79" s="210">
        <v>0</v>
      </c>
      <c r="N79" s="210">
        <v>0</v>
      </c>
      <c r="O79" s="210">
        <v>0</v>
      </c>
      <c r="P79" s="210">
        <v>0</v>
      </c>
      <c r="R79" s="210"/>
      <c r="S79" s="210">
        <v>0</v>
      </c>
      <c r="T79" s="80"/>
      <c r="U79" s="80"/>
      <c r="V79" s="81"/>
      <c r="W79" s="81"/>
      <c r="X79" s="81"/>
      <c r="Y79" s="80"/>
      <c r="Z79" s="80"/>
      <c r="AA79" s="80"/>
      <c r="AB79" s="80"/>
      <c r="AD79" s="82"/>
    </row>
    <row r="80" spans="1:30" ht="15" thickBot="1" x14ac:dyDescent="0.25">
      <c r="A80" s="96">
        <v>51</v>
      </c>
      <c r="B80" s="97" t="s">
        <v>3077</v>
      </c>
      <c r="C80" s="99" t="s">
        <v>3078</v>
      </c>
      <c r="D80" s="99" t="s">
        <v>44</v>
      </c>
      <c r="E80" s="100">
        <v>0</v>
      </c>
      <c r="F80" s="100">
        <v>60</v>
      </c>
      <c r="G80" s="101">
        <v>103.51</v>
      </c>
      <c r="H80" s="101">
        <v>86.7</v>
      </c>
      <c r="I80" s="101">
        <v>6210.6</v>
      </c>
      <c r="J80" s="101">
        <v>0</v>
      </c>
      <c r="K80" s="101">
        <v>0</v>
      </c>
      <c r="L80" s="101">
        <v>0</v>
      </c>
      <c r="M80" s="101">
        <v>0</v>
      </c>
      <c r="N80" s="101">
        <v>0</v>
      </c>
      <c r="O80" s="101">
        <v>0</v>
      </c>
      <c r="P80" s="102">
        <v>0</v>
      </c>
      <c r="R80" s="101">
        <v>91.8</v>
      </c>
      <c r="S80" s="101">
        <v>0</v>
      </c>
      <c r="T80" s="80">
        <f t="shared" ref="T80" si="27">R80/H80</f>
        <v>1.0588235294117647</v>
      </c>
      <c r="U80" s="80">
        <f t="shared" ref="U80" si="28">T80-AB80</f>
        <v>1.0331715178729315</v>
      </c>
      <c r="V80" s="81">
        <f t="shared" ref="V80" si="29">G80*U80</f>
        <v>106.94358381502714</v>
      </c>
      <c r="W80" s="81">
        <f t="shared" ref="W80" si="30">V80-G80</f>
        <v>3.4335838150271343</v>
      </c>
      <c r="X80" s="81">
        <f t="shared" ref="X80" si="31">F80*W80</f>
        <v>206.01502890162806</v>
      </c>
      <c r="Y80" s="80">
        <f t="shared" ref="Y80" si="32">104.584835545197%-100%</f>
        <v>4.5848355451969969E-2</v>
      </c>
      <c r="Z80" s="80">
        <f t="shared" ref="Z80" si="33">101.199262415129%-100%</f>
        <v>1.1992624151289988E-2</v>
      </c>
      <c r="AA80" s="80">
        <f t="shared" ref="AA80" si="34">101.911505501324%-100%</f>
        <v>1.9115055013239957E-2</v>
      </c>
      <c r="AB80" s="80">
        <f t="shared" ref="AB80" si="35">AVERAGE(Y80:AA80)</f>
        <v>2.5652011538833303E-2</v>
      </c>
      <c r="AC80" s="202" t="s">
        <v>3286</v>
      </c>
      <c r="AD80" s="82"/>
    </row>
    <row r="81" spans="1:30" ht="15" thickBot="1" x14ac:dyDescent="0.35">
      <c r="A81" s="206"/>
      <c r="B81" s="207" t="s">
        <v>2534</v>
      </c>
      <c r="C81" s="208" t="s">
        <v>3053</v>
      </c>
      <c r="D81" s="208"/>
      <c r="E81" s="209"/>
      <c r="F81" s="209"/>
      <c r="G81" s="210"/>
      <c r="H81" s="210"/>
      <c r="I81" s="210">
        <v>5968.86</v>
      </c>
      <c r="J81" s="210">
        <v>0</v>
      </c>
      <c r="K81" s="210">
        <v>0</v>
      </c>
      <c r="L81" s="210">
        <v>0</v>
      </c>
      <c r="M81" s="210">
        <v>0</v>
      </c>
      <c r="N81" s="210">
        <v>0</v>
      </c>
      <c r="O81" s="210">
        <v>0</v>
      </c>
      <c r="P81" s="210">
        <v>0</v>
      </c>
      <c r="R81" s="210"/>
      <c r="S81" s="210">
        <v>0</v>
      </c>
      <c r="T81" s="80"/>
      <c r="U81" s="80"/>
      <c r="V81" s="81"/>
      <c r="W81" s="81"/>
      <c r="X81" s="81"/>
      <c r="Y81" s="80"/>
      <c r="Z81" s="80"/>
      <c r="AA81" s="80"/>
      <c r="AB81" s="80"/>
      <c r="AD81" s="82"/>
    </row>
    <row r="82" spans="1:30" x14ac:dyDescent="0.2">
      <c r="A82" s="156">
        <v>52</v>
      </c>
      <c r="B82" s="157" t="s">
        <v>3079</v>
      </c>
      <c r="C82" s="158" t="s">
        <v>3055</v>
      </c>
      <c r="D82" s="158" t="s">
        <v>95</v>
      </c>
      <c r="E82" s="159">
        <v>0</v>
      </c>
      <c r="F82" s="159">
        <v>1.2</v>
      </c>
      <c r="G82" s="160">
        <v>1184.58</v>
      </c>
      <c r="H82" s="160"/>
      <c r="I82" s="160">
        <v>1421.5</v>
      </c>
      <c r="J82" s="160">
        <v>0</v>
      </c>
      <c r="K82" s="160">
        <v>0</v>
      </c>
      <c r="L82" s="160">
        <v>0</v>
      </c>
      <c r="M82" s="160">
        <v>0</v>
      </c>
      <c r="N82" s="160">
        <v>0</v>
      </c>
      <c r="O82" s="160">
        <v>0</v>
      </c>
      <c r="P82" s="161">
        <v>0</v>
      </c>
      <c r="R82" s="160"/>
      <c r="S82" s="160">
        <v>0</v>
      </c>
      <c r="T82" s="80"/>
      <c r="U82" s="80"/>
      <c r="V82" s="81"/>
      <c r="W82" s="81"/>
      <c r="X82" s="81"/>
      <c r="Y82" s="80"/>
      <c r="Z82" s="80"/>
      <c r="AA82" s="80"/>
      <c r="AB82" s="80"/>
      <c r="AD82" s="82"/>
    </row>
    <row r="83" spans="1:30" x14ac:dyDescent="0.2">
      <c r="A83" s="173">
        <v>53</v>
      </c>
      <c r="B83" s="174" t="s">
        <v>3080</v>
      </c>
      <c r="C83" s="175" t="s">
        <v>3081</v>
      </c>
      <c r="D83" s="175" t="s">
        <v>101</v>
      </c>
      <c r="E83" s="176">
        <v>0</v>
      </c>
      <c r="F83" s="176">
        <v>3.07</v>
      </c>
      <c r="G83" s="177">
        <v>442.78</v>
      </c>
      <c r="H83" s="177"/>
      <c r="I83" s="177">
        <v>1359.33</v>
      </c>
      <c r="J83" s="177">
        <v>0</v>
      </c>
      <c r="K83" s="177">
        <v>0</v>
      </c>
      <c r="L83" s="177">
        <v>0</v>
      </c>
      <c r="M83" s="177">
        <v>0</v>
      </c>
      <c r="N83" s="177">
        <v>0</v>
      </c>
      <c r="O83" s="177">
        <v>0</v>
      </c>
      <c r="P83" s="178">
        <v>0</v>
      </c>
      <c r="R83" s="177"/>
      <c r="S83" s="177">
        <v>0</v>
      </c>
      <c r="T83" s="80"/>
      <c r="U83" s="80"/>
      <c r="V83" s="81"/>
      <c r="W83" s="81"/>
      <c r="X83" s="81"/>
      <c r="Y83" s="80"/>
      <c r="Z83" s="80"/>
      <c r="AA83" s="80"/>
      <c r="AB83" s="80"/>
      <c r="AD83" s="82"/>
    </row>
    <row r="84" spans="1:30" x14ac:dyDescent="0.2">
      <c r="A84" s="173">
        <v>54</v>
      </c>
      <c r="B84" s="174" t="s">
        <v>3029</v>
      </c>
      <c r="C84" s="175" t="s">
        <v>3030</v>
      </c>
      <c r="D84" s="175" t="s">
        <v>95</v>
      </c>
      <c r="E84" s="176">
        <v>0</v>
      </c>
      <c r="F84" s="176">
        <v>3.2</v>
      </c>
      <c r="G84" s="177">
        <v>948.82</v>
      </c>
      <c r="H84" s="177"/>
      <c r="I84" s="177">
        <v>3036.22</v>
      </c>
      <c r="J84" s="177">
        <v>0</v>
      </c>
      <c r="K84" s="177">
        <v>0</v>
      </c>
      <c r="L84" s="177">
        <v>0</v>
      </c>
      <c r="M84" s="177">
        <v>0</v>
      </c>
      <c r="N84" s="177">
        <v>0</v>
      </c>
      <c r="O84" s="177">
        <v>0</v>
      </c>
      <c r="P84" s="178">
        <v>0</v>
      </c>
      <c r="R84" s="177"/>
      <c r="S84" s="177">
        <v>0</v>
      </c>
      <c r="T84" s="80"/>
      <c r="U84" s="80"/>
      <c r="V84" s="81"/>
      <c r="W84" s="81"/>
      <c r="X84" s="81"/>
      <c r="Y84" s="80"/>
      <c r="Z84" s="80"/>
      <c r="AA84" s="80"/>
      <c r="AB84" s="80"/>
      <c r="AD84" s="82"/>
    </row>
    <row r="85" spans="1:30" ht="15" thickBot="1" x14ac:dyDescent="0.25">
      <c r="A85" s="162">
        <v>55</v>
      </c>
      <c r="B85" s="163" t="s">
        <v>3064</v>
      </c>
      <c r="C85" s="164" t="s">
        <v>3065</v>
      </c>
      <c r="D85" s="164" t="s">
        <v>95</v>
      </c>
      <c r="E85" s="165">
        <v>0</v>
      </c>
      <c r="F85" s="165">
        <v>1.2</v>
      </c>
      <c r="G85" s="112">
        <v>126.51</v>
      </c>
      <c r="H85" s="112"/>
      <c r="I85" s="112">
        <v>151.81</v>
      </c>
      <c r="J85" s="112">
        <v>0</v>
      </c>
      <c r="K85" s="112">
        <v>0</v>
      </c>
      <c r="L85" s="112">
        <v>0</v>
      </c>
      <c r="M85" s="112">
        <v>0</v>
      </c>
      <c r="N85" s="112">
        <v>0</v>
      </c>
      <c r="O85" s="112">
        <v>0</v>
      </c>
      <c r="P85" s="166">
        <v>0</v>
      </c>
      <c r="R85" s="112"/>
      <c r="S85" s="112">
        <v>0</v>
      </c>
      <c r="T85" s="80"/>
      <c r="U85" s="80"/>
      <c r="V85" s="81"/>
      <c r="W85" s="81"/>
      <c r="X85" s="81"/>
      <c r="Y85" s="80"/>
      <c r="Z85" s="80"/>
      <c r="AA85" s="80"/>
      <c r="AB85" s="80"/>
      <c r="AC85" s="88"/>
      <c r="AD85" s="82"/>
    </row>
    <row r="86" spans="1:30" x14ac:dyDescent="0.2">
      <c r="A86" s="108"/>
      <c r="B86" s="109">
        <v>8211321</v>
      </c>
      <c r="C86" s="110" t="s">
        <v>205</v>
      </c>
      <c r="D86" s="110" t="s">
        <v>95</v>
      </c>
      <c r="E86" s="111"/>
      <c r="F86" s="111">
        <f>F85</f>
        <v>1.2</v>
      </c>
      <c r="G86" s="77">
        <v>45.7</v>
      </c>
      <c r="H86" s="77">
        <v>45.7</v>
      </c>
      <c r="I86" s="77">
        <v>28.791</v>
      </c>
      <c r="J86" s="77">
        <v>28.791</v>
      </c>
      <c r="K86" s="77"/>
      <c r="L86" s="77"/>
      <c r="M86" s="77"/>
      <c r="N86" s="77"/>
      <c r="O86" s="77"/>
      <c r="P86" s="77"/>
      <c r="R86" s="77">
        <v>52.8</v>
      </c>
      <c r="S86" s="77"/>
      <c r="T86" s="80">
        <f t="shared" ref="T86" si="36">R86/H86</f>
        <v>1.1553610503282274</v>
      </c>
      <c r="U86" s="80">
        <f t="shared" ref="U86" si="37">T86-AB86</f>
        <v>1.1297090387893942</v>
      </c>
      <c r="V86" s="81">
        <f t="shared" ref="V86" si="38">G86*U86</f>
        <v>51.627703072675317</v>
      </c>
      <c r="W86" s="81">
        <f t="shared" ref="W86" si="39">V86-G86</f>
        <v>5.9277030726753139</v>
      </c>
      <c r="X86" s="81">
        <f t="shared" ref="X86" si="40">F86*W86</f>
        <v>7.1132436872103764</v>
      </c>
      <c r="Y86" s="80">
        <f t="shared" ref="Y86" si="41">104.584835545197%-100%</f>
        <v>4.5848355451969969E-2</v>
      </c>
      <c r="Z86" s="80">
        <f t="shared" ref="Z86" si="42">101.199262415129%-100%</f>
        <v>1.1992624151289988E-2</v>
      </c>
      <c r="AA86" s="80">
        <f t="shared" ref="AA86" si="43">101.911505501324%-100%</f>
        <v>1.9115055013239957E-2</v>
      </c>
      <c r="AB86" s="80">
        <f t="shared" ref="AB86" si="44">AVERAGE(Y86:AA86)</f>
        <v>2.5652011538833303E-2</v>
      </c>
      <c r="AC86" s="88" t="s">
        <v>3488</v>
      </c>
      <c r="AD86" s="82"/>
    </row>
    <row r="87" spans="1:30" ht="26.5" thickBot="1" x14ac:dyDescent="0.35">
      <c r="A87" s="151"/>
      <c r="B87" s="152" t="s">
        <v>3082</v>
      </c>
      <c r="C87" s="153" t="s">
        <v>3083</v>
      </c>
      <c r="D87" s="153"/>
      <c r="E87" s="154"/>
      <c r="F87" s="154"/>
      <c r="G87" s="155"/>
      <c r="H87" s="155"/>
      <c r="I87" s="155">
        <v>90949.09</v>
      </c>
      <c r="J87" s="155">
        <v>111.051</v>
      </c>
      <c r="K87" s="155">
        <v>8134.0241999999998</v>
      </c>
      <c r="L87" s="155">
        <v>625.16800000000001</v>
      </c>
      <c r="M87" s="155">
        <v>0</v>
      </c>
      <c r="N87" s="155">
        <v>2749.3001795999999</v>
      </c>
      <c r="O87" s="155">
        <v>5527.9876702080001</v>
      </c>
      <c r="P87" s="155">
        <v>2386.24801097312</v>
      </c>
      <c r="R87" s="155"/>
      <c r="S87" s="155">
        <v>128.304</v>
      </c>
      <c r="T87" s="80"/>
      <c r="U87" s="80"/>
      <c r="V87" s="81"/>
      <c r="W87" s="81"/>
      <c r="X87" s="81"/>
      <c r="Y87" s="80"/>
      <c r="Z87" s="80"/>
      <c r="AA87" s="80"/>
      <c r="AB87" s="80"/>
      <c r="AD87" s="82"/>
    </row>
    <row r="88" spans="1:30" ht="40" x14ac:dyDescent="0.2">
      <c r="A88" s="156">
        <v>56</v>
      </c>
      <c r="B88" s="157" t="s">
        <v>3084</v>
      </c>
      <c r="C88" s="158" t="s">
        <v>3085</v>
      </c>
      <c r="D88" s="158" t="s">
        <v>44</v>
      </c>
      <c r="E88" s="159">
        <v>0</v>
      </c>
      <c r="F88" s="159">
        <v>162</v>
      </c>
      <c r="G88" s="160">
        <v>57.04</v>
      </c>
      <c r="H88" s="160">
        <v>49.77</v>
      </c>
      <c r="I88" s="160">
        <v>8062.74</v>
      </c>
      <c r="J88" s="160">
        <v>0</v>
      </c>
      <c r="K88" s="160">
        <v>3239.8703999999998</v>
      </c>
      <c r="L88" s="160">
        <v>443.75040000000001</v>
      </c>
      <c r="M88" s="160">
        <v>0</v>
      </c>
      <c r="N88" s="160">
        <v>1095.0761952</v>
      </c>
      <c r="O88" s="160">
        <v>2293.7745576960001</v>
      </c>
      <c r="P88" s="161">
        <v>990.14601740544003</v>
      </c>
      <c r="R88" s="160">
        <v>56.24</v>
      </c>
      <c r="S88" s="160">
        <v>0</v>
      </c>
      <c r="T88" s="80"/>
      <c r="U88" s="80"/>
      <c r="V88" s="81"/>
      <c r="W88" s="81"/>
      <c r="X88" s="81"/>
      <c r="Y88" s="80"/>
      <c r="Z88" s="80"/>
      <c r="AA88" s="80"/>
      <c r="AB88" s="80"/>
      <c r="AD88" s="82"/>
    </row>
    <row r="89" spans="1:30" ht="20" x14ac:dyDescent="0.2">
      <c r="A89" s="173">
        <v>57</v>
      </c>
      <c r="B89" s="174" t="s">
        <v>3086</v>
      </c>
      <c r="C89" s="175" t="s">
        <v>3036</v>
      </c>
      <c r="D89" s="175" t="s">
        <v>44</v>
      </c>
      <c r="E89" s="176">
        <v>0</v>
      </c>
      <c r="F89" s="176">
        <v>162</v>
      </c>
      <c r="G89" s="177">
        <v>174.81</v>
      </c>
      <c r="H89" s="177"/>
      <c r="I89" s="177">
        <v>28319.22</v>
      </c>
      <c r="J89" s="177">
        <v>0</v>
      </c>
      <c r="K89" s="177">
        <v>0</v>
      </c>
      <c r="L89" s="177">
        <v>0</v>
      </c>
      <c r="M89" s="177">
        <v>0</v>
      </c>
      <c r="N89" s="177">
        <v>0</v>
      </c>
      <c r="O89" s="177">
        <v>0</v>
      </c>
      <c r="P89" s="178">
        <v>0</v>
      </c>
      <c r="R89" s="177"/>
      <c r="S89" s="177">
        <v>0</v>
      </c>
      <c r="T89" s="80"/>
      <c r="U89" s="80"/>
      <c r="V89" s="81"/>
      <c r="W89" s="81"/>
      <c r="X89" s="81"/>
      <c r="Y89" s="80"/>
      <c r="Z89" s="80"/>
      <c r="AA89" s="80"/>
      <c r="AB89" s="80"/>
      <c r="AD89" s="82"/>
    </row>
    <row r="90" spans="1:30" ht="20.5" thickBot="1" x14ac:dyDescent="0.25">
      <c r="A90" s="162">
        <v>58</v>
      </c>
      <c r="B90" s="163" t="s">
        <v>3072</v>
      </c>
      <c r="C90" s="164" t="s">
        <v>3073</v>
      </c>
      <c r="D90" s="164" t="s">
        <v>44</v>
      </c>
      <c r="E90" s="165">
        <v>0</v>
      </c>
      <c r="F90" s="165">
        <v>162</v>
      </c>
      <c r="G90" s="177">
        <v>55.55</v>
      </c>
      <c r="H90" s="112">
        <v>48.72</v>
      </c>
      <c r="I90" s="112">
        <v>7892.64</v>
      </c>
      <c r="J90" s="112">
        <v>111.051</v>
      </c>
      <c r="K90" s="112">
        <v>3440.5884000000001</v>
      </c>
      <c r="L90" s="112">
        <v>0</v>
      </c>
      <c r="M90" s="112">
        <v>0</v>
      </c>
      <c r="N90" s="112">
        <v>1162.9188792</v>
      </c>
      <c r="O90" s="112">
        <v>2213.5948220159999</v>
      </c>
      <c r="P90" s="166">
        <v>955.53509817023996</v>
      </c>
      <c r="R90" s="112">
        <v>54.9</v>
      </c>
      <c r="S90" s="112">
        <v>128.304</v>
      </c>
      <c r="T90" s="80"/>
      <c r="U90" s="80"/>
      <c r="V90" s="81"/>
      <c r="W90" s="81"/>
      <c r="X90" s="81"/>
      <c r="Y90" s="80"/>
      <c r="Z90" s="80"/>
      <c r="AA90" s="80"/>
      <c r="AB90" s="80"/>
      <c r="AD90" s="82"/>
    </row>
    <row r="91" spans="1:30" ht="15" thickBot="1" x14ac:dyDescent="0.25">
      <c r="A91" s="108"/>
      <c r="B91" s="109">
        <v>8211321</v>
      </c>
      <c r="C91" s="110" t="s">
        <v>205</v>
      </c>
      <c r="D91" s="110" t="s">
        <v>95</v>
      </c>
      <c r="E91" s="111">
        <v>1.4999999999999999E-2</v>
      </c>
      <c r="F91" s="111">
        <v>2.4300000000000002</v>
      </c>
      <c r="G91" s="77">
        <v>45.7</v>
      </c>
      <c r="H91" s="77">
        <v>45.7</v>
      </c>
      <c r="I91" s="77">
        <v>111.051</v>
      </c>
      <c r="J91" s="77">
        <v>111.051</v>
      </c>
      <c r="K91" s="77"/>
      <c r="L91" s="77"/>
      <c r="M91" s="77"/>
      <c r="N91" s="77"/>
      <c r="O91" s="77"/>
      <c r="P91" s="77"/>
      <c r="R91" s="77">
        <v>52.8</v>
      </c>
      <c r="S91" s="77">
        <v>128.304</v>
      </c>
      <c r="T91" s="80">
        <f t="shared" ref="T91:T131" si="45">R91/H91</f>
        <v>1.1553610503282274</v>
      </c>
      <c r="U91" s="80">
        <f t="shared" ref="U91:U131" si="46">T91-AB91</f>
        <v>1.1297090387893942</v>
      </c>
      <c r="V91" s="81">
        <f t="shared" ref="V91:V131" si="47">G91*U91</f>
        <v>51.627703072675317</v>
      </c>
      <c r="W91" s="81">
        <f t="shared" ref="W91:W131" si="48">V91-G91</f>
        <v>5.9277030726753139</v>
      </c>
      <c r="X91" s="81">
        <f t="shared" ref="X91:X131" si="49">F91*W91</f>
        <v>14.404318466601014</v>
      </c>
      <c r="Y91" s="80">
        <f t="shared" ref="Y91:Y133" si="50">104.584835545197%-100%</f>
        <v>4.5848355451969969E-2</v>
      </c>
      <c r="Z91" s="80">
        <f t="shared" ref="Z91:Z133" si="51">101.199262415129%-100%</f>
        <v>1.1992624151289988E-2</v>
      </c>
      <c r="AA91" s="80">
        <f t="shared" ref="AA91:AA133" si="52">101.911505501324%-100%</f>
        <v>1.9115055013239957E-2</v>
      </c>
      <c r="AB91" s="80">
        <f t="shared" ref="AB91:AB131" si="53">AVERAGE(Y91:AA91)</f>
        <v>2.5652011538833303E-2</v>
      </c>
      <c r="AD91" s="82"/>
    </row>
    <row r="92" spans="1:30" x14ac:dyDescent="0.2">
      <c r="A92" s="156">
        <v>59</v>
      </c>
      <c r="B92" s="157" t="s">
        <v>3087</v>
      </c>
      <c r="C92" s="158" t="s">
        <v>3040</v>
      </c>
      <c r="D92" s="158" t="s">
        <v>44</v>
      </c>
      <c r="E92" s="159">
        <v>0</v>
      </c>
      <c r="F92" s="159">
        <v>162</v>
      </c>
      <c r="G92" s="177">
        <v>74.180000000000007</v>
      </c>
      <c r="H92" s="160"/>
      <c r="I92" s="160">
        <v>12017.16</v>
      </c>
      <c r="J92" s="160">
        <v>0</v>
      </c>
      <c r="K92" s="160">
        <v>0</v>
      </c>
      <c r="L92" s="160">
        <v>0</v>
      </c>
      <c r="M92" s="160">
        <v>0</v>
      </c>
      <c r="N92" s="160">
        <v>0</v>
      </c>
      <c r="O92" s="160">
        <v>0</v>
      </c>
      <c r="P92" s="161">
        <v>0</v>
      </c>
      <c r="R92" s="160"/>
      <c r="S92" s="160">
        <v>0</v>
      </c>
      <c r="T92" s="80"/>
      <c r="U92" s="80"/>
      <c r="V92" s="81"/>
      <c r="W92" s="81"/>
      <c r="X92" s="81"/>
      <c r="Y92" s="80"/>
      <c r="Z92" s="80"/>
      <c r="AA92" s="80"/>
      <c r="AB92" s="80"/>
      <c r="AD92" s="82"/>
    </row>
    <row r="93" spans="1:30" ht="30.5" thickBot="1" x14ac:dyDescent="0.25">
      <c r="A93" s="162">
        <v>60</v>
      </c>
      <c r="B93" s="163" t="s">
        <v>2995</v>
      </c>
      <c r="C93" s="164" t="s">
        <v>2996</v>
      </c>
      <c r="D93" s="164" t="s">
        <v>38</v>
      </c>
      <c r="E93" s="165">
        <v>0</v>
      </c>
      <c r="F93" s="165">
        <v>98</v>
      </c>
      <c r="G93" s="112">
        <v>40.6</v>
      </c>
      <c r="H93" s="112">
        <v>36.61</v>
      </c>
      <c r="I93" s="112">
        <v>3587.78</v>
      </c>
      <c r="J93" s="112">
        <v>0</v>
      </c>
      <c r="K93" s="112">
        <v>1453.5654</v>
      </c>
      <c r="L93" s="112">
        <v>181.41759999999999</v>
      </c>
      <c r="M93" s="112">
        <v>0</v>
      </c>
      <c r="N93" s="112">
        <v>491.30510520000001</v>
      </c>
      <c r="O93" s="112">
        <v>1020.618290496</v>
      </c>
      <c r="P93" s="166">
        <v>440.56689539744002</v>
      </c>
      <c r="R93" s="112">
        <v>41.23</v>
      </c>
      <c r="S93" s="112">
        <v>0</v>
      </c>
      <c r="T93" s="80"/>
      <c r="U93" s="80"/>
      <c r="V93" s="81"/>
      <c r="W93" s="81"/>
      <c r="X93" s="81"/>
      <c r="Y93" s="80"/>
      <c r="Z93" s="80"/>
      <c r="AA93" s="80"/>
      <c r="AB93" s="80"/>
      <c r="AD93" s="82"/>
    </row>
    <row r="94" spans="1:30" ht="15" thickBot="1" x14ac:dyDescent="0.35">
      <c r="A94" s="206"/>
      <c r="B94" s="207" t="s">
        <v>3088</v>
      </c>
      <c r="C94" s="208" t="s">
        <v>3089</v>
      </c>
      <c r="D94" s="208"/>
      <c r="E94" s="209"/>
      <c r="F94" s="209"/>
      <c r="G94" s="210"/>
      <c r="H94" s="210"/>
      <c r="I94" s="210">
        <v>10074.86</v>
      </c>
      <c r="J94" s="210">
        <v>0</v>
      </c>
      <c r="K94" s="210">
        <v>0</v>
      </c>
      <c r="L94" s="210">
        <v>0</v>
      </c>
      <c r="M94" s="210">
        <v>0</v>
      </c>
      <c r="N94" s="210">
        <v>0</v>
      </c>
      <c r="O94" s="210">
        <v>0</v>
      </c>
      <c r="P94" s="210">
        <v>0</v>
      </c>
      <c r="R94" s="210"/>
      <c r="S94" s="210">
        <v>0</v>
      </c>
      <c r="T94" s="80"/>
      <c r="U94" s="80"/>
      <c r="V94" s="81"/>
      <c r="W94" s="81"/>
      <c r="X94" s="81"/>
      <c r="Y94" s="80"/>
      <c r="Z94" s="80"/>
      <c r="AA94" s="80"/>
      <c r="AB94" s="80"/>
      <c r="AD94" s="82"/>
    </row>
    <row r="95" spans="1:30" x14ac:dyDescent="0.2">
      <c r="A95" s="156">
        <v>61</v>
      </c>
      <c r="B95" s="157" t="s">
        <v>3090</v>
      </c>
      <c r="C95" s="158" t="s">
        <v>3091</v>
      </c>
      <c r="D95" s="158" t="s">
        <v>44</v>
      </c>
      <c r="E95" s="159">
        <v>0</v>
      </c>
      <c r="F95" s="159">
        <v>10</v>
      </c>
      <c r="G95" s="160">
        <v>89.71</v>
      </c>
      <c r="H95" s="160"/>
      <c r="I95" s="160">
        <v>897.1</v>
      </c>
      <c r="J95" s="160">
        <v>0</v>
      </c>
      <c r="K95" s="160">
        <v>0</v>
      </c>
      <c r="L95" s="160">
        <v>0</v>
      </c>
      <c r="M95" s="160">
        <v>0</v>
      </c>
      <c r="N95" s="160">
        <v>0</v>
      </c>
      <c r="O95" s="160">
        <v>0</v>
      </c>
      <c r="P95" s="161">
        <v>0</v>
      </c>
      <c r="R95" s="160"/>
      <c r="S95" s="160">
        <v>0</v>
      </c>
      <c r="T95" s="80"/>
      <c r="U95" s="80"/>
      <c r="V95" s="81"/>
      <c r="W95" s="81"/>
      <c r="X95" s="81"/>
      <c r="Y95" s="80"/>
      <c r="Z95" s="80"/>
      <c r="AA95" s="80"/>
      <c r="AB95" s="80"/>
      <c r="AD95" s="82"/>
    </row>
    <row r="96" spans="1:30" x14ac:dyDescent="0.2">
      <c r="A96" s="173">
        <v>62</v>
      </c>
      <c r="B96" s="174" t="s">
        <v>3092</v>
      </c>
      <c r="C96" s="175" t="s">
        <v>3093</v>
      </c>
      <c r="D96" s="175" t="s">
        <v>44</v>
      </c>
      <c r="E96" s="176">
        <v>0</v>
      </c>
      <c r="F96" s="176">
        <v>56</v>
      </c>
      <c r="G96" s="177">
        <v>60.38</v>
      </c>
      <c r="H96" s="177"/>
      <c r="I96" s="177">
        <v>3381.28</v>
      </c>
      <c r="J96" s="177">
        <v>0</v>
      </c>
      <c r="K96" s="177">
        <v>0</v>
      </c>
      <c r="L96" s="177">
        <v>0</v>
      </c>
      <c r="M96" s="177">
        <v>0</v>
      </c>
      <c r="N96" s="177">
        <v>0</v>
      </c>
      <c r="O96" s="177">
        <v>0</v>
      </c>
      <c r="P96" s="178">
        <v>0</v>
      </c>
      <c r="R96" s="177"/>
      <c r="S96" s="177">
        <v>0</v>
      </c>
      <c r="T96" s="80"/>
      <c r="U96" s="80"/>
      <c r="V96" s="81"/>
      <c r="W96" s="81"/>
      <c r="X96" s="81"/>
      <c r="Y96" s="80"/>
      <c r="Z96" s="80"/>
      <c r="AA96" s="80"/>
      <c r="AB96" s="80"/>
      <c r="AD96" s="82"/>
    </row>
    <row r="97" spans="1:30" x14ac:dyDescent="0.2">
      <c r="A97" s="173">
        <v>63</v>
      </c>
      <c r="B97" s="174" t="s">
        <v>3094</v>
      </c>
      <c r="C97" s="175" t="s">
        <v>3095</v>
      </c>
      <c r="D97" s="175" t="s">
        <v>44</v>
      </c>
      <c r="E97" s="176">
        <v>0</v>
      </c>
      <c r="F97" s="176">
        <v>10</v>
      </c>
      <c r="G97" s="177">
        <v>60.38</v>
      </c>
      <c r="H97" s="177"/>
      <c r="I97" s="177">
        <v>603.79999999999995</v>
      </c>
      <c r="J97" s="177">
        <v>0</v>
      </c>
      <c r="K97" s="177">
        <v>0</v>
      </c>
      <c r="L97" s="177">
        <v>0</v>
      </c>
      <c r="M97" s="177">
        <v>0</v>
      </c>
      <c r="N97" s="177">
        <v>0</v>
      </c>
      <c r="O97" s="177">
        <v>0</v>
      </c>
      <c r="P97" s="178">
        <v>0</v>
      </c>
      <c r="R97" s="177"/>
      <c r="S97" s="177">
        <v>0</v>
      </c>
      <c r="T97" s="80"/>
      <c r="U97" s="80"/>
      <c r="V97" s="81"/>
      <c r="W97" s="81"/>
      <c r="X97" s="81"/>
      <c r="Y97" s="80"/>
      <c r="Z97" s="80"/>
      <c r="AA97" s="80"/>
      <c r="AB97" s="80"/>
      <c r="AD97" s="82"/>
    </row>
    <row r="98" spans="1:30" x14ac:dyDescent="0.2">
      <c r="A98" s="173">
        <v>64</v>
      </c>
      <c r="B98" s="174" t="s">
        <v>3096</v>
      </c>
      <c r="C98" s="175" t="s">
        <v>3097</v>
      </c>
      <c r="D98" s="175" t="s">
        <v>44</v>
      </c>
      <c r="E98" s="176">
        <v>0</v>
      </c>
      <c r="F98" s="176">
        <v>68</v>
      </c>
      <c r="G98" s="177">
        <v>60.38</v>
      </c>
      <c r="H98" s="177"/>
      <c r="I98" s="177">
        <v>4105.84</v>
      </c>
      <c r="J98" s="177">
        <v>0</v>
      </c>
      <c r="K98" s="177">
        <v>0</v>
      </c>
      <c r="L98" s="177">
        <v>0</v>
      </c>
      <c r="M98" s="177">
        <v>0</v>
      </c>
      <c r="N98" s="177">
        <v>0</v>
      </c>
      <c r="O98" s="177">
        <v>0</v>
      </c>
      <c r="P98" s="178">
        <v>0</v>
      </c>
      <c r="R98" s="177"/>
      <c r="S98" s="177">
        <v>0</v>
      </c>
      <c r="T98" s="80"/>
      <c r="U98" s="80"/>
      <c r="V98" s="81"/>
      <c r="W98" s="81"/>
      <c r="X98" s="81"/>
      <c r="Y98" s="80"/>
      <c r="Z98" s="80"/>
      <c r="AA98" s="80"/>
      <c r="AB98" s="80"/>
      <c r="AD98" s="82"/>
    </row>
    <row r="99" spans="1:30" ht="15" thickBot="1" x14ac:dyDescent="0.25">
      <c r="A99" s="162">
        <v>65</v>
      </c>
      <c r="B99" s="163" t="s">
        <v>3098</v>
      </c>
      <c r="C99" s="164" t="s">
        <v>3099</v>
      </c>
      <c r="D99" s="164" t="s">
        <v>44</v>
      </c>
      <c r="E99" s="165">
        <v>0</v>
      </c>
      <c r="F99" s="165">
        <v>18</v>
      </c>
      <c r="G99" s="112">
        <v>60.38</v>
      </c>
      <c r="H99" s="112"/>
      <c r="I99" s="112">
        <v>1086.8399999999999</v>
      </c>
      <c r="J99" s="112">
        <v>0</v>
      </c>
      <c r="K99" s="112">
        <v>0</v>
      </c>
      <c r="L99" s="112">
        <v>0</v>
      </c>
      <c r="M99" s="112">
        <v>0</v>
      </c>
      <c r="N99" s="112">
        <v>0</v>
      </c>
      <c r="O99" s="112">
        <v>0</v>
      </c>
      <c r="P99" s="166">
        <v>0</v>
      </c>
      <c r="R99" s="112"/>
      <c r="S99" s="112">
        <v>0</v>
      </c>
      <c r="T99" s="80"/>
      <c r="U99" s="80"/>
      <c r="V99" s="81"/>
      <c r="W99" s="81"/>
      <c r="X99" s="81"/>
      <c r="Y99" s="80"/>
      <c r="Z99" s="80"/>
      <c r="AA99" s="80"/>
      <c r="AB99" s="80"/>
      <c r="AD99" s="82"/>
    </row>
    <row r="100" spans="1:30" ht="15" thickBot="1" x14ac:dyDescent="0.35">
      <c r="A100" s="206"/>
      <c r="B100" s="207" t="s">
        <v>2534</v>
      </c>
      <c r="C100" s="208" t="s">
        <v>3053</v>
      </c>
      <c r="D100" s="208"/>
      <c r="E100" s="209"/>
      <c r="F100" s="209"/>
      <c r="G100" s="210"/>
      <c r="H100" s="210"/>
      <c r="I100" s="210">
        <v>20994.69</v>
      </c>
      <c r="J100" s="210">
        <v>0</v>
      </c>
      <c r="K100" s="210">
        <v>0</v>
      </c>
      <c r="L100" s="210">
        <v>0</v>
      </c>
      <c r="M100" s="210">
        <v>0</v>
      </c>
      <c r="N100" s="210">
        <v>0</v>
      </c>
      <c r="O100" s="210">
        <v>0</v>
      </c>
      <c r="P100" s="210">
        <v>0</v>
      </c>
      <c r="R100" s="210"/>
      <c r="S100" s="210">
        <v>0</v>
      </c>
      <c r="T100" s="80"/>
      <c r="U100" s="80"/>
      <c r="V100" s="81"/>
      <c r="W100" s="81"/>
      <c r="X100" s="81"/>
      <c r="Y100" s="80"/>
      <c r="Z100" s="80"/>
      <c r="AA100" s="80"/>
      <c r="AB100" s="80"/>
      <c r="AD100" s="82"/>
    </row>
    <row r="101" spans="1:30" x14ac:dyDescent="0.2">
      <c r="A101" s="156">
        <v>66</v>
      </c>
      <c r="B101" s="157" t="s">
        <v>3100</v>
      </c>
      <c r="C101" s="158" t="s">
        <v>3101</v>
      </c>
      <c r="D101" s="158" t="s">
        <v>95</v>
      </c>
      <c r="E101" s="159">
        <v>0</v>
      </c>
      <c r="F101" s="159">
        <v>0.32</v>
      </c>
      <c r="G101" s="160">
        <v>1184.58</v>
      </c>
      <c r="H101" s="160"/>
      <c r="I101" s="160">
        <v>379.07</v>
      </c>
      <c r="J101" s="160">
        <v>0</v>
      </c>
      <c r="K101" s="160">
        <v>0</v>
      </c>
      <c r="L101" s="160">
        <v>0</v>
      </c>
      <c r="M101" s="160">
        <v>0</v>
      </c>
      <c r="N101" s="160">
        <v>0</v>
      </c>
      <c r="O101" s="160">
        <v>0</v>
      </c>
      <c r="P101" s="161">
        <v>0</v>
      </c>
      <c r="R101" s="160"/>
      <c r="S101" s="160">
        <v>0</v>
      </c>
      <c r="T101" s="80"/>
      <c r="U101" s="80"/>
      <c r="V101" s="81"/>
      <c r="W101" s="81"/>
      <c r="X101" s="81"/>
      <c r="Y101" s="80"/>
      <c r="Z101" s="80"/>
      <c r="AA101" s="80"/>
      <c r="AB101" s="80"/>
      <c r="AD101" s="82"/>
    </row>
    <row r="102" spans="1:30" x14ac:dyDescent="0.2">
      <c r="A102" s="173">
        <v>67</v>
      </c>
      <c r="B102" s="174" t="s">
        <v>3102</v>
      </c>
      <c r="C102" s="175" t="s">
        <v>3103</v>
      </c>
      <c r="D102" s="175" t="s">
        <v>101</v>
      </c>
      <c r="E102" s="176">
        <v>0</v>
      </c>
      <c r="F102" s="176">
        <v>8.1</v>
      </c>
      <c r="G102" s="177">
        <v>442.78</v>
      </c>
      <c r="H102" s="177"/>
      <c r="I102" s="177">
        <v>3586.52</v>
      </c>
      <c r="J102" s="177">
        <v>0</v>
      </c>
      <c r="K102" s="177">
        <v>0</v>
      </c>
      <c r="L102" s="177">
        <v>0</v>
      </c>
      <c r="M102" s="177">
        <v>0</v>
      </c>
      <c r="N102" s="177">
        <v>0</v>
      </c>
      <c r="O102" s="177">
        <v>0</v>
      </c>
      <c r="P102" s="178">
        <v>0</v>
      </c>
      <c r="R102" s="177"/>
      <c r="S102" s="177">
        <v>0</v>
      </c>
      <c r="T102" s="80"/>
      <c r="U102" s="80"/>
      <c r="V102" s="81"/>
      <c r="W102" s="81"/>
      <c r="X102" s="81"/>
      <c r="Y102" s="80"/>
      <c r="Z102" s="80"/>
      <c r="AA102" s="80"/>
      <c r="AB102" s="80"/>
      <c r="AD102" s="82"/>
    </row>
    <row r="103" spans="1:30" ht="20" x14ac:dyDescent="0.2">
      <c r="A103" s="173">
        <v>68</v>
      </c>
      <c r="B103" s="174" t="s">
        <v>3104</v>
      </c>
      <c r="C103" s="175" t="s">
        <v>3105</v>
      </c>
      <c r="D103" s="175" t="s">
        <v>101</v>
      </c>
      <c r="E103" s="176">
        <v>0</v>
      </c>
      <c r="F103" s="176">
        <v>6.48</v>
      </c>
      <c r="G103" s="177">
        <v>224.27</v>
      </c>
      <c r="H103" s="177"/>
      <c r="I103" s="177">
        <v>1453.27</v>
      </c>
      <c r="J103" s="177">
        <v>0</v>
      </c>
      <c r="K103" s="177">
        <v>0</v>
      </c>
      <c r="L103" s="177">
        <v>0</v>
      </c>
      <c r="M103" s="177">
        <v>0</v>
      </c>
      <c r="N103" s="177">
        <v>0</v>
      </c>
      <c r="O103" s="177">
        <v>0</v>
      </c>
      <c r="P103" s="178">
        <v>0</v>
      </c>
      <c r="R103" s="177"/>
      <c r="S103" s="177">
        <v>0</v>
      </c>
      <c r="T103" s="80"/>
      <c r="U103" s="80"/>
      <c r="V103" s="81"/>
      <c r="W103" s="81"/>
      <c r="X103" s="81"/>
      <c r="Y103" s="80"/>
      <c r="Z103" s="80"/>
      <c r="AA103" s="80"/>
      <c r="AB103" s="80"/>
      <c r="AD103" s="82"/>
    </row>
    <row r="104" spans="1:30" x14ac:dyDescent="0.2">
      <c r="A104" s="173">
        <v>69</v>
      </c>
      <c r="B104" s="174" t="s">
        <v>3029</v>
      </c>
      <c r="C104" s="175" t="s">
        <v>3030</v>
      </c>
      <c r="D104" s="175" t="s">
        <v>95</v>
      </c>
      <c r="E104" s="176">
        <v>0</v>
      </c>
      <c r="F104" s="176">
        <v>16.2</v>
      </c>
      <c r="G104" s="177">
        <v>948.82</v>
      </c>
      <c r="H104" s="177"/>
      <c r="I104" s="177">
        <v>15370.88</v>
      </c>
      <c r="J104" s="177">
        <v>0</v>
      </c>
      <c r="K104" s="177">
        <v>0</v>
      </c>
      <c r="L104" s="177">
        <v>0</v>
      </c>
      <c r="M104" s="177">
        <v>0</v>
      </c>
      <c r="N104" s="177">
        <v>0</v>
      </c>
      <c r="O104" s="177">
        <v>0</v>
      </c>
      <c r="P104" s="178">
        <v>0</v>
      </c>
      <c r="R104" s="177"/>
      <c r="S104" s="177">
        <v>0</v>
      </c>
      <c r="T104" s="80"/>
      <c r="U104" s="80"/>
      <c r="V104" s="81"/>
      <c r="W104" s="81"/>
      <c r="X104" s="81"/>
      <c r="Y104" s="80"/>
      <c r="Z104" s="80"/>
      <c r="AA104" s="80"/>
      <c r="AB104" s="80"/>
      <c r="AD104" s="82"/>
    </row>
    <row r="105" spans="1:30" ht="15" thickBot="1" x14ac:dyDescent="0.25">
      <c r="A105" s="162">
        <v>70</v>
      </c>
      <c r="B105" s="163" t="s">
        <v>3106</v>
      </c>
      <c r="C105" s="164" t="s">
        <v>3107</v>
      </c>
      <c r="D105" s="164" t="s">
        <v>95</v>
      </c>
      <c r="E105" s="165">
        <v>0</v>
      </c>
      <c r="F105" s="165">
        <v>1.62</v>
      </c>
      <c r="G105" s="112">
        <v>126.51</v>
      </c>
      <c r="H105" s="112"/>
      <c r="I105" s="112">
        <v>204.95</v>
      </c>
      <c r="J105" s="112">
        <v>0</v>
      </c>
      <c r="K105" s="112">
        <v>0</v>
      </c>
      <c r="L105" s="112">
        <v>0</v>
      </c>
      <c r="M105" s="112">
        <v>0</v>
      </c>
      <c r="N105" s="112">
        <v>0</v>
      </c>
      <c r="O105" s="112">
        <v>0</v>
      </c>
      <c r="P105" s="166">
        <v>0</v>
      </c>
      <c r="R105" s="112"/>
      <c r="S105" s="112">
        <v>0</v>
      </c>
      <c r="T105" s="80"/>
      <c r="U105" s="80"/>
      <c r="V105" s="81"/>
      <c r="W105" s="81"/>
      <c r="X105" s="81"/>
      <c r="Y105" s="80"/>
      <c r="Z105" s="80"/>
      <c r="AA105" s="80"/>
      <c r="AB105" s="80"/>
      <c r="AC105" s="88"/>
      <c r="AD105" s="82"/>
    </row>
    <row r="106" spans="1:30" x14ac:dyDescent="0.2">
      <c r="A106" s="108"/>
      <c r="B106" s="109">
        <v>8211321</v>
      </c>
      <c r="C106" s="110" t="s">
        <v>205</v>
      </c>
      <c r="D106" s="110" t="s">
        <v>95</v>
      </c>
      <c r="E106" s="111"/>
      <c r="F106" s="111">
        <f>F105</f>
        <v>1.62</v>
      </c>
      <c r="G106" s="77">
        <v>45.7</v>
      </c>
      <c r="H106" s="77">
        <v>45.7</v>
      </c>
      <c r="I106" s="77">
        <v>28.791</v>
      </c>
      <c r="J106" s="77">
        <v>28.791</v>
      </c>
      <c r="K106" s="77"/>
      <c r="L106" s="77"/>
      <c r="M106" s="77"/>
      <c r="N106" s="77"/>
      <c r="O106" s="77"/>
      <c r="P106" s="77"/>
      <c r="R106" s="77">
        <v>52.8</v>
      </c>
      <c r="S106" s="77"/>
      <c r="T106" s="80">
        <f t="shared" ref="T106" si="54">R106/H106</f>
        <v>1.1553610503282274</v>
      </c>
      <c r="U106" s="80">
        <f t="shared" ref="U106" si="55">T106-AB106</f>
        <v>1.1297090387893942</v>
      </c>
      <c r="V106" s="81">
        <f t="shared" ref="V106" si="56">G106*U106</f>
        <v>51.627703072675317</v>
      </c>
      <c r="W106" s="81">
        <f t="shared" ref="W106" si="57">V106-G106</f>
        <v>5.9277030726753139</v>
      </c>
      <c r="X106" s="81">
        <f t="shared" ref="X106" si="58">F106*W106</f>
        <v>9.6028789777340098</v>
      </c>
      <c r="Y106" s="80">
        <f t="shared" ref="Y106" si="59">104.584835545197%-100%</f>
        <v>4.5848355451969969E-2</v>
      </c>
      <c r="Z106" s="80">
        <f t="shared" ref="Z106" si="60">101.199262415129%-100%</f>
        <v>1.1992624151289988E-2</v>
      </c>
      <c r="AA106" s="80">
        <f t="shared" ref="AA106" si="61">101.911505501324%-100%</f>
        <v>1.9115055013239957E-2</v>
      </c>
      <c r="AB106" s="80">
        <f t="shared" ref="AB106" si="62">AVERAGE(Y106:AA106)</f>
        <v>2.5652011538833303E-2</v>
      </c>
      <c r="AC106" s="88" t="s">
        <v>3488</v>
      </c>
      <c r="AD106" s="82"/>
    </row>
    <row r="107" spans="1:30" ht="15" thickBot="1" x14ac:dyDescent="0.35">
      <c r="A107" s="151"/>
      <c r="B107" s="152" t="s">
        <v>3108</v>
      </c>
      <c r="C107" s="153" t="s">
        <v>3109</v>
      </c>
      <c r="D107" s="153"/>
      <c r="E107" s="154"/>
      <c r="F107" s="154"/>
      <c r="G107" s="155"/>
      <c r="H107" s="155"/>
      <c r="I107" s="155">
        <v>33435</v>
      </c>
      <c r="J107" s="155">
        <v>10.419600000000001</v>
      </c>
      <c r="K107" s="155">
        <v>3223.9625999999998</v>
      </c>
      <c r="L107" s="155">
        <v>261.91680000000002</v>
      </c>
      <c r="M107" s="155">
        <v>0</v>
      </c>
      <c r="N107" s="155">
        <v>1089.6993588</v>
      </c>
      <c r="O107" s="155">
        <v>2324.8771002240001</v>
      </c>
      <c r="P107" s="155">
        <v>1003.57194826336</v>
      </c>
      <c r="R107" s="155"/>
      <c r="S107" s="155">
        <v>12.038399999999999</v>
      </c>
      <c r="T107" s="80"/>
      <c r="U107" s="80"/>
      <c r="V107" s="81"/>
      <c r="W107" s="81"/>
      <c r="X107" s="81"/>
      <c r="Y107" s="80"/>
      <c r="Z107" s="80"/>
      <c r="AA107" s="80"/>
      <c r="AB107" s="80"/>
      <c r="AD107" s="82"/>
    </row>
    <row r="108" spans="1:30" ht="40" x14ac:dyDescent="0.2">
      <c r="A108" s="156">
        <v>71</v>
      </c>
      <c r="B108" s="157" t="s">
        <v>3110</v>
      </c>
      <c r="C108" s="158" t="s">
        <v>3111</v>
      </c>
      <c r="D108" s="158" t="s">
        <v>44</v>
      </c>
      <c r="E108" s="159">
        <v>0</v>
      </c>
      <c r="F108" s="159">
        <v>152</v>
      </c>
      <c r="G108" s="160">
        <v>34.39</v>
      </c>
      <c r="H108" s="160">
        <v>30.95</v>
      </c>
      <c r="I108" s="160">
        <v>4704.3999999999996</v>
      </c>
      <c r="J108" s="160">
        <v>0</v>
      </c>
      <c r="K108" s="160">
        <v>1918.4831999999999</v>
      </c>
      <c r="L108" s="160">
        <v>221.19040000000001</v>
      </c>
      <c r="M108" s="160">
        <v>0</v>
      </c>
      <c r="N108" s="160">
        <v>648.44732160000001</v>
      </c>
      <c r="O108" s="160">
        <v>1338.2980423680001</v>
      </c>
      <c r="P108" s="161">
        <v>577.69865495552006</v>
      </c>
      <c r="R108" s="160">
        <v>34.96</v>
      </c>
      <c r="S108" s="160">
        <v>0</v>
      </c>
      <c r="T108" s="80"/>
      <c r="U108" s="80"/>
      <c r="V108" s="81"/>
      <c r="W108" s="81"/>
      <c r="X108" s="81"/>
      <c r="Y108" s="80"/>
      <c r="Z108" s="80"/>
      <c r="AA108" s="80"/>
      <c r="AB108" s="80"/>
      <c r="AD108" s="82"/>
    </row>
    <row r="109" spans="1:30" ht="20" x14ac:dyDescent="0.2">
      <c r="A109" s="173">
        <v>72</v>
      </c>
      <c r="B109" s="174" t="s">
        <v>3112</v>
      </c>
      <c r="C109" s="175" t="s">
        <v>3036</v>
      </c>
      <c r="D109" s="175" t="s">
        <v>44</v>
      </c>
      <c r="E109" s="176">
        <v>0</v>
      </c>
      <c r="F109" s="176">
        <v>152</v>
      </c>
      <c r="G109" s="177">
        <v>59.8</v>
      </c>
      <c r="H109" s="177"/>
      <c r="I109" s="177">
        <v>9089.6</v>
      </c>
      <c r="J109" s="177">
        <v>0</v>
      </c>
      <c r="K109" s="177">
        <v>0</v>
      </c>
      <c r="L109" s="177">
        <v>0</v>
      </c>
      <c r="M109" s="177">
        <v>0</v>
      </c>
      <c r="N109" s="177">
        <v>0</v>
      </c>
      <c r="O109" s="177">
        <v>0</v>
      </c>
      <c r="P109" s="178">
        <v>0</v>
      </c>
      <c r="R109" s="177"/>
      <c r="S109" s="177">
        <v>0</v>
      </c>
      <c r="T109" s="80"/>
      <c r="U109" s="80"/>
      <c r="V109" s="81"/>
      <c r="W109" s="81"/>
      <c r="X109" s="81"/>
      <c r="Y109" s="80"/>
      <c r="Z109" s="80"/>
      <c r="AA109" s="80"/>
      <c r="AB109" s="80"/>
      <c r="AD109" s="82"/>
    </row>
    <row r="110" spans="1:30" ht="20.5" thickBot="1" x14ac:dyDescent="0.25">
      <c r="A110" s="162">
        <v>73</v>
      </c>
      <c r="B110" s="163" t="s">
        <v>3113</v>
      </c>
      <c r="C110" s="164" t="s">
        <v>3114</v>
      </c>
      <c r="D110" s="164" t="s">
        <v>44</v>
      </c>
      <c r="E110" s="165">
        <v>0</v>
      </c>
      <c r="F110" s="165">
        <v>152</v>
      </c>
      <c r="G110" s="177">
        <v>19.670000000000002</v>
      </c>
      <c r="H110" s="112">
        <v>17.579999999999998</v>
      </c>
      <c r="I110" s="112">
        <v>2672.16</v>
      </c>
      <c r="J110" s="112">
        <v>10.419600000000001</v>
      </c>
      <c r="K110" s="112">
        <v>979.16880000000003</v>
      </c>
      <c r="L110" s="112">
        <v>0</v>
      </c>
      <c r="M110" s="112">
        <v>0</v>
      </c>
      <c r="N110" s="112">
        <v>330.95905440000001</v>
      </c>
      <c r="O110" s="112">
        <v>757.46066611200001</v>
      </c>
      <c r="P110" s="166">
        <v>326.97052087167998</v>
      </c>
      <c r="R110" s="112">
        <v>19.8</v>
      </c>
      <c r="S110" s="112">
        <v>12.038399999999999</v>
      </c>
      <c r="T110" s="80"/>
      <c r="U110" s="80"/>
      <c r="V110" s="81"/>
      <c r="W110" s="81"/>
      <c r="X110" s="81"/>
      <c r="Y110" s="80"/>
      <c r="Z110" s="80"/>
      <c r="AA110" s="80"/>
      <c r="AB110" s="80"/>
      <c r="AD110" s="82"/>
    </row>
    <row r="111" spans="1:30" ht="15" thickBot="1" x14ac:dyDescent="0.25">
      <c r="A111" s="108"/>
      <c r="B111" s="109" t="s">
        <v>204</v>
      </c>
      <c r="C111" s="110" t="s">
        <v>205</v>
      </c>
      <c r="D111" s="110" t="s">
        <v>95</v>
      </c>
      <c r="E111" s="111">
        <v>1.5E-3</v>
      </c>
      <c r="F111" s="111">
        <v>0.22800000000000001</v>
      </c>
      <c r="G111" s="77">
        <v>45.7</v>
      </c>
      <c r="H111" s="77">
        <v>45.7</v>
      </c>
      <c r="I111" s="77">
        <v>10.419600000000001</v>
      </c>
      <c r="J111" s="77">
        <v>10.419600000000001</v>
      </c>
      <c r="K111" s="77"/>
      <c r="L111" s="77"/>
      <c r="M111" s="77"/>
      <c r="N111" s="77"/>
      <c r="O111" s="77"/>
      <c r="P111" s="77"/>
      <c r="R111" s="77">
        <v>52.8</v>
      </c>
      <c r="S111" s="77">
        <v>12.038399999999999</v>
      </c>
      <c r="T111" s="80">
        <f t="shared" si="45"/>
        <v>1.1553610503282274</v>
      </c>
      <c r="U111" s="80">
        <f t="shared" si="46"/>
        <v>1.1297090387893942</v>
      </c>
      <c r="V111" s="81">
        <f t="shared" si="47"/>
        <v>51.627703072675317</v>
      </c>
      <c r="W111" s="81">
        <f t="shared" si="48"/>
        <v>5.9277030726753139</v>
      </c>
      <c r="X111" s="81">
        <f t="shared" si="49"/>
        <v>1.3515163005699715</v>
      </c>
      <c r="Y111" s="80">
        <f t="shared" si="50"/>
        <v>4.5848355451969969E-2</v>
      </c>
      <c r="Z111" s="80">
        <f t="shared" si="51"/>
        <v>1.1992624151289988E-2</v>
      </c>
      <c r="AA111" s="80">
        <f t="shared" si="52"/>
        <v>1.9115055013239957E-2</v>
      </c>
      <c r="AB111" s="80">
        <f t="shared" si="53"/>
        <v>2.5652011538833303E-2</v>
      </c>
      <c r="AD111" s="82"/>
    </row>
    <row r="112" spans="1:30" ht="30.5" thickBot="1" x14ac:dyDescent="0.25">
      <c r="A112" s="96">
        <v>74</v>
      </c>
      <c r="B112" s="97" t="s">
        <v>2995</v>
      </c>
      <c r="C112" s="99" t="s">
        <v>2996</v>
      </c>
      <c r="D112" s="99" t="s">
        <v>38</v>
      </c>
      <c r="E112" s="100">
        <v>0</v>
      </c>
      <c r="F112" s="100">
        <v>22</v>
      </c>
      <c r="G112" s="112">
        <v>40.6</v>
      </c>
      <c r="H112" s="101">
        <v>36.61</v>
      </c>
      <c r="I112" s="101">
        <v>805.42</v>
      </c>
      <c r="J112" s="101">
        <v>0</v>
      </c>
      <c r="K112" s="101">
        <v>326.31060000000002</v>
      </c>
      <c r="L112" s="101">
        <v>40.726399999999998</v>
      </c>
      <c r="M112" s="101">
        <v>0</v>
      </c>
      <c r="N112" s="101">
        <v>110.2929828</v>
      </c>
      <c r="O112" s="101">
        <v>229.11839174400001</v>
      </c>
      <c r="P112" s="102">
        <v>98.902772436160006</v>
      </c>
      <c r="R112" s="101">
        <v>41.23</v>
      </c>
      <c r="S112" s="101">
        <v>0</v>
      </c>
      <c r="T112" s="80"/>
      <c r="U112" s="80"/>
      <c r="V112" s="81"/>
      <c r="W112" s="81"/>
      <c r="X112" s="81"/>
      <c r="Y112" s="80"/>
      <c r="Z112" s="80"/>
      <c r="AA112" s="80"/>
      <c r="AB112" s="80"/>
      <c r="AD112" s="82"/>
    </row>
    <row r="113" spans="1:30" ht="15" thickBot="1" x14ac:dyDescent="0.35">
      <c r="A113" s="206"/>
      <c r="B113" s="207" t="s">
        <v>3115</v>
      </c>
      <c r="C113" s="208" t="s">
        <v>3116</v>
      </c>
      <c r="D113" s="208"/>
      <c r="E113" s="209"/>
      <c r="F113" s="209"/>
      <c r="G113" s="210"/>
      <c r="H113" s="210"/>
      <c r="I113" s="210">
        <v>11799.76</v>
      </c>
      <c r="J113" s="210">
        <v>0</v>
      </c>
      <c r="K113" s="210">
        <v>0</v>
      </c>
      <c r="L113" s="210">
        <v>0</v>
      </c>
      <c r="M113" s="210">
        <v>0</v>
      </c>
      <c r="N113" s="210">
        <v>0</v>
      </c>
      <c r="O113" s="210">
        <v>0</v>
      </c>
      <c r="P113" s="210">
        <v>0</v>
      </c>
      <c r="R113" s="210"/>
      <c r="S113" s="210">
        <v>0</v>
      </c>
      <c r="T113" s="80"/>
      <c r="U113" s="80"/>
      <c r="V113" s="81"/>
      <c r="W113" s="81"/>
      <c r="X113" s="81"/>
      <c r="Y113" s="80"/>
      <c r="Z113" s="80"/>
      <c r="AA113" s="80"/>
      <c r="AB113" s="80"/>
      <c r="AD113" s="82"/>
    </row>
    <row r="114" spans="1:30" x14ac:dyDescent="0.2">
      <c r="A114" s="156">
        <v>75</v>
      </c>
      <c r="B114" s="157" t="s">
        <v>3117</v>
      </c>
      <c r="C114" s="158" t="s">
        <v>3118</v>
      </c>
      <c r="D114" s="158" t="s">
        <v>44</v>
      </c>
      <c r="E114" s="159">
        <v>0</v>
      </c>
      <c r="F114" s="159">
        <v>72</v>
      </c>
      <c r="G114" s="160">
        <v>77.63</v>
      </c>
      <c r="H114" s="160"/>
      <c r="I114" s="160">
        <v>5589.36</v>
      </c>
      <c r="J114" s="160">
        <v>0</v>
      </c>
      <c r="K114" s="160">
        <v>0</v>
      </c>
      <c r="L114" s="160">
        <v>0</v>
      </c>
      <c r="M114" s="160">
        <v>0</v>
      </c>
      <c r="N114" s="160">
        <v>0</v>
      </c>
      <c r="O114" s="160">
        <v>0</v>
      </c>
      <c r="P114" s="161">
        <v>0</v>
      </c>
      <c r="R114" s="160"/>
      <c r="S114" s="160">
        <v>0</v>
      </c>
      <c r="T114" s="80"/>
      <c r="U114" s="80"/>
      <c r="V114" s="81"/>
      <c r="W114" s="81"/>
      <c r="X114" s="81"/>
      <c r="Y114" s="80"/>
      <c r="Z114" s="80"/>
      <c r="AA114" s="80"/>
      <c r="AB114" s="80"/>
      <c r="AD114" s="82"/>
    </row>
    <row r="115" spans="1:30" x14ac:dyDescent="0.2">
      <c r="A115" s="173">
        <v>76</v>
      </c>
      <c r="B115" s="174" t="s">
        <v>3119</v>
      </c>
      <c r="C115" s="175" t="s">
        <v>3120</v>
      </c>
      <c r="D115" s="175" t="s">
        <v>44</v>
      </c>
      <c r="E115" s="176">
        <v>0</v>
      </c>
      <c r="F115" s="176">
        <v>8</v>
      </c>
      <c r="G115" s="177">
        <v>77.63</v>
      </c>
      <c r="H115" s="177"/>
      <c r="I115" s="177">
        <v>621.04</v>
      </c>
      <c r="J115" s="177">
        <v>0</v>
      </c>
      <c r="K115" s="177">
        <v>0</v>
      </c>
      <c r="L115" s="177">
        <v>0</v>
      </c>
      <c r="M115" s="177">
        <v>0</v>
      </c>
      <c r="N115" s="177">
        <v>0</v>
      </c>
      <c r="O115" s="177">
        <v>0</v>
      </c>
      <c r="P115" s="178">
        <v>0</v>
      </c>
      <c r="R115" s="177"/>
      <c r="S115" s="177">
        <v>0</v>
      </c>
      <c r="T115" s="80"/>
      <c r="U115" s="80"/>
      <c r="V115" s="81"/>
      <c r="W115" s="81"/>
      <c r="X115" s="81"/>
      <c r="Y115" s="80"/>
      <c r="Z115" s="80"/>
      <c r="AA115" s="80"/>
      <c r="AB115" s="80"/>
      <c r="AD115" s="82"/>
    </row>
    <row r="116" spans="1:30" ht="15" thickBot="1" x14ac:dyDescent="0.25">
      <c r="A116" s="162">
        <v>77</v>
      </c>
      <c r="B116" s="163" t="s">
        <v>3121</v>
      </c>
      <c r="C116" s="164" t="s">
        <v>3122</v>
      </c>
      <c r="D116" s="164" t="s">
        <v>44</v>
      </c>
      <c r="E116" s="165">
        <v>0</v>
      </c>
      <c r="F116" s="165">
        <v>72</v>
      </c>
      <c r="G116" s="112">
        <v>77.63</v>
      </c>
      <c r="H116" s="112"/>
      <c r="I116" s="112">
        <v>5589.36</v>
      </c>
      <c r="J116" s="112">
        <v>0</v>
      </c>
      <c r="K116" s="112">
        <v>0</v>
      </c>
      <c r="L116" s="112">
        <v>0</v>
      </c>
      <c r="M116" s="112">
        <v>0</v>
      </c>
      <c r="N116" s="112">
        <v>0</v>
      </c>
      <c r="O116" s="112">
        <v>0</v>
      </c>
      <c r="P116" s="166">
        <v>0</v>
      </c>
      <c r="R116" s="112"/>
      <c r="S116" s="112">
        <v>0</v>
      </c>
      <c r="T116" s="80"/>
      <c r="U116" s="80"/>
      <c r="V116" s="81"/>
      <c r="W116" s="81"/>
      <c r="X116" s="81"/>
      <c r="Y116" s="80"/>
      <c r="Z116" s="80"/>
      <c r="AA116" s="80"/>
      <c r="AB116" s="80"/>
      <c r="AD116" s="82"/>
    </row>
    <row r="117" spans="1:30" ht="15" thickBot="1" x14ac:dyDescent="0.35">
      <c r="A117" s="206"/>
      <c r="B117" s="207" t="s">
        <v>2534</v>
      </c>
      <c r="C117" s="208" t="s">
        <v>3053</v>
      </c>
      <c r="D117" s="208"/>
      <c r="E117" s="209"/>
      <c r="F117" s="209"/>
      <c r="G117" s="210"/>
      <c r="H117" s="210"/>
      <c r="I117" s="210">
        <v>4363.66</v>
      </c>
      <c r="J117" s="210">
        <v>0</v>
      </c>
      <c r="K117" s="210">
        <v>0</v>
      </c>
      <c r="L117" s="210">
        <v>0</v>
      </c>
      <c r="M117" s="210">
        <v>0</v>
      </c>
      <c r="N117" s="210">
        <v>0</v>
      </c>
      <c r="O117" s="210">
        <v>0</v>
      </c>
      <c r="P117" s="210">
        <v>0</v>
      </c>
      <c r="R117" s="210"/>
      <c r="S117" s="210">
        <v>0</v>
      </c>
      <c r="T117" s="80"/>
      <c r="U117" s="80"/>
      <c r="V117" s="81"/>
      <c r="W117" s="81"/>
      <c r="X117" s="81"/>
      <c r="Y117" s="80"/>
      <c r="Z117" s="80"/>
      <c r="AA117" s="80"/>
      <c r="AB117" s="80"/>
      <c r="AD117" s="82"/>
    </row>
    <row r="118" spans="1:30" x14ac:dyDescent="0.2">
      <c r="A118" s="156">
        <v>78</v>
      </c>
      <c r="B118" s="157" t="s">
        <v>3123</v>
      </c>
      <c r="C118" s="158" t="s">
        <v>3124</v>
      </c>
      <c r="D118" s="158" t="s">
        <v>95</v>
      </c>
      <c r="E118" s="159">
        <v>0</v>
      </c>
      <c r="F118" s="159">
        <v>0.15</v>
      </c>
      <c r="G118" s="160">
        <v>1184.58</v>
      </c>
      <c r="H118" s="160"/>
      <c r="I118" s="160">
        <v>177.69</v>
      </c>
      <c r="J118" s="160">
        <v>0</v>
      </c>
      <c r="K118" s="160">
        <v>0</v>
      </c>
      <c r="L118" s="160">
        <v>0</v>
      </c>
      <c r="M118" s="160">
        <v>0</v>
      </c>
      <c r="N118" s="160">
        <v>0</v>
      </c>
      <c r="O118" s="160">
        <v>0</v>
      </c>
      <c r="P118" s="161">
        <v>0</v>
      </c>
      <c r="R118" s="160"/>
      <c r="S118" s="160">
        <v>0</v>
      </c>
      <c r="T118" s="80"/>
      <c r="U118" s="80"/>
      <c r="V118" s="81"/>
      <c r="W118" s="81"/>
      <c r="X118" s="81"/>
      <c r="Y118" s="80"/>
      <c r="Z118" s="80"/>
      <c r="AA118" s="80"/>
      <c r="AB118" s="80"/>
      <c r="AD118" s="82"/>
    </row>
    <row r="119" spans="1:30" x14ac:dyDescent="0.2">
      <c r="A119" s="173">
        <v>79</v>
      </c>
      <c r="B119" s="174" t="s">
        <v>3125</v>
      </c>
      <c r="C119" s="175" t="s">
        <v>3126</v>
      </c>
      <c r="D119" s="175" t="s">
        <v>101</v>
      </c>
      <c r="E119" s="176">
        <v>0</v>
      </c>
      <c r="F119" s="176">
        <v>3.8</v>
      </c>
      <c r="G119" s="177">
        <v>442.78</v>
      </c>
      <c r="H119" s="177"/>
      <c r="I119" s="177">
        <v>1682.56</v>
      </c>
      <c r="J119" s="177">
        <v>0</v>
      </c>
      <c r="K119" s="177">
        <v>0</v>
      </c>
      <c r="L119" s="177">
        <v>0</v>
      </c>
      <c r="M119" s="177">
        <v>0</v>
      </c>
      <c r="N119" s="177">
        <v>0</v>
      </c>
      <c r="O119" s="177">
        <v>0</v>
      </c>
      <c r="P119" s="178">
        <v>0</v>
      </c>
      <c r="R119" s="177"/>
      <c r="S119" s="177">
        <v>0</v>
      </c>
      <c r="T119" s="80"/>
      <c r="U119" s="80"/>
      <c r="V119" s="81"/>
      <c r="W119" s="81"/>
      <c r="X119" s="81"/>
      <c r="Y119" s="80"/>
      <c r="Z119" s="80"/>
      <c r="AA119" s="80"/>
      <c r="AB119" s="80"/>
      <c r="AD119" s="82"/>
    </row>
    <row r="120" spans="1:30" ht="20" x14ac:dyDescent="0.2">
      <c r="A120" s="173">
        <v>80</v>
      </c>
      <c r="B120" s="174" t="s">
        <v>3104</v>
      </c>
      <c r="C120" s="175" t="s">
        <v>3105</v>
      </c>
      <c r="D120" s="175" t="s">
        <v>101</v>
      </c>
      <c r="E120" s="176">
        <v>0</v>
      </c>
      <c r="F120" s="176">
        <v>6.08</v>
      </c>
      <c r="G120" s="177">
        <v>224.27</v>
      </c>
      <c r="H120" s="177"/>
      <c r="I120" s="177">
        <v>1363.56</v>
      </c>
      <c r="J120" s="177">
        <v>0</v>
      </c>
      <c r="K120" s="177">
        <v>0</v>
      </c>
      <c r="L120" s="177">
        <v>0</v>
      </c>
      <c r="M120" s="177">
        <v>0</v>
      </c>
      <c r="N120" s="177">
        <v>0</v>
      </c>
      <c r="O120" s="177">
        <v>0</v>
      </c>
      <c r="P120" s="178">
        <v>0</v>
      </c>
      <c r="R120" s="177"/>
      <c r="S120" s="177">
        <v>0</v>
      </c>
      <c r="T120" s="80"/>
      <c r="U120" s="80"/>
      <c r="V120" s="81"/>
      <c r="W120" s="81"/>
      <c r="X120" s="81"/>
      <c r="Y120" s="80"/>
      <c r="Z120" s="80"/>
      <c r="AA120" s="80"/>
      <c r="AB120" s="80"/>
      <c r="AD120" s="82"/>
    </row>
    <row r="121" spans="1:30" x14ac:dyDescent="0.2">
      <c r="A121" s="173">
        <v>81</v>
      </c>
      <c r="B121" s="174" t="s">
        <v>3127</v>
      </c>
      <c r="C121" s="175" t="s">
        <v>3128</v>
      </c>
      <c r="D121" s="175" t="s">
        <v>95</v>
      </c>
      <c r="E121" s="176">
        <v>0</v>
      </c>
      <c r="F121" s="176">
        <v>1.1000000000000001</v>
      </c>
      <c r="G121" s="177">
        <v>948.82</v>
      </c>
      <c r="H121" s="177"/>
      <c r="I121" s="177">
        <v>1043.7</v>
      </c>
      <c r="J121" s="177">
        <v>0</v>
      </c>
      <c r="K121" s="177">
        <v>0</v>
      </c>
      <c r="L121" s="177">
        <v>0</v>
      </c>
      <c r="M121" s="177">
        <v>0</v>
      </c>
      <c r="N121" s="177">
        <v>0</v>
      </c>
      <c r="O121" s="177">
        <v>0</v>
      </c>
      <c r="P121" s="178">
        <v>0</v>
      </c>
      <c r="R121" s="177"/>
      <c r="S121" s="177">
        <v>0</v>
      </c>
      <c r="T121" s="80"/>
      <c r="U121" s="80"/>
      <c r="V121" s="81"/>
      <c r="W121" s="81"/>
      <c r="X121" s="81"/>
      <c r="Y121" s="80"/>
      <c r="Z121" s="80"/>
      <c r="AA121" s="80"/>
      <c r="AB121" s="80"/>
      <c r="AD121" s="82"/>
    </row>
    <row r="122" spans="1:30" ht="15" thickBot="1" x14ac:dyDescent="0.25">
      <c r="A122" s="162">
        <v>82</v>
      </c>
      <c r="B122" s="163" t="s">
        <v>3129</v>
      </c>
      <c r="C122" s="164" t="s">
        <v>3130</v>
      </c>
      <c r="D122" s="164" t="s">
        <v>95</v>
      </c>
      <c r="E122" s="165">
        <v>0</v>
      </c>
      <c r="F122" s="165">
        <v>0.76</v>
      </c>
      <c r="G122" s="112">
        <v>126.51</v>
      </c>
      <c r="H122" s="112"/>
      <c r="I122" s="112">
        <v>96.15</v>
      </c>
      <c r="J122" s="112">
        <v>0</v>
      </c>
      <c r="K122" s="112">
        <v>0</v>
      </c>
      <c r="L122" s="112">
        <v>0</v>
      </c>
      <c r="M122" s="112">
        <v>0</v>
      </c>
      <c r="N122" s="112">
        <v>0</v>
      </c>
      <c r="O122" s="112">
        <v>0</v>
      </c>
      <c r="P122" s="166">
        <v>0</v>
      </c>
      <c r="R122" s="112"/>
      <c r="S122" s="112">
        <v>0</v>
      </c>
      <c r="T122" s="80"/>
      <c r="U122" s="80"/>
      <c r="V122" s="81"/>
      <c r="W122" s="81"/>
      <c r="X122" s="81"/>
      <c r="Y122" s="80"/>
      <c r="Z122" s="80"/>
      <c r="AA122" s="80"/>
      <c r="AB122" s="80"/>
      <c r="AC122" s="88"/>
      <c r="AD122" s="82"/>
    </row>
    <row r="123" spans="1:30" x14ac:dyDescent="0.2">
      <c r="A123" s="108"/>
      <c r="B123" s="109">
        <v>8211321</v>
      </c>
      <c r="C123" s="110" t="s">
        <v>205</v>
      </c>
      <c r="D123" s="110" t="s">
        <v>95</v>
      </c>
      <c r="E123" s="111"/>
      <c r="F123" s="111">
        <f>F122</f>
        <v>0.76</v>
      </c>
      <c r="G123" s="77">
        <v>45.7</v>
      </c>
      <c r="H123" s="77">
        <v>45.7</v>
      </c>
      <c r="I123" s="77">
        <v>28.791</v>
      </c>
      <c r="J123" s="77">
        <v>28.791</v>
      </c>
      <c r="K123" s="77"/>
      <c r="L123" s="77"/>
      <c r="M123" s="77"/>
      <c r="N123" s="77"/>
      <c r="O123" s="77"/>
      <c r="P123" s="77"/>
      <c r="R123" s="77">
        <v>52.8</v>
      </c>
      <c r="S123" s="77"/>
      <c r="T123" s="80">
        <f t="shared" ref="T123" si="63">R123/H123</f>
        <v>1.1553610503282274</v>
      </c>
      <c r="U123" s="80">
        <f t="shared" ref="U123" si="64">T123-AB123</f>
        <v>1.1297090387893942</v>
      </c>
      <c r="V123" s="81">
        <f t="shared" ref="V123" si="65">G123*U123</f>
        <v>51.627703072675317</v>
      </c>
      <c r="W123" s="81">
        <f t="shared" ref="W123" si="66">V123-G123</f>
        <v>5.9277030726753139</v>
      </c>
      <c r="X123" s="81">
        <f t="shared" ref="X123" si="67">F123*W123</f>
        <v>4.5050543352332388</v>
      </c>
      <c r="Y123" s="80">
        <f t="shared" ref="Y123" si="68">104.584835545197%-100%</f>
        <v>4.5848355451969969E-2</v>
      </c>
      <c r="Z123" s="80">
        <f t="shared" ref="Z123" si="69">101.199262415129%-100%</f>
        <v>1.1992624151289988E-2</v>
      </c>
      <c r="AA123" s="80">
        <f t="shared" ref="AA123" si="70">101.911505501324%-100%</f>
        <v>1.9115055013239957E-2</v>
      </c>
      <c r="AB123" s="80">
        <f t="shared" ref="AB123" si="71">AVERAGE(Y123:AA123)</f>
        <v>2.5652011538833303E-2</v>
      </c>
      <c r="AC123" s="88" t="s">
        <v>3488</v>
      </c>
      <c r="AD123" s="82"/>
    </row>
    <row r="124" spans="1:30" ht="15" thickBot="1" x14ac:dyDescent="0.35">
      <c r="A124" s="151"/>
      <c r="B124" s="152" t="s">
        <v>3131</v>
      </c>
      <c r="C124" s="153" t="s">
        <v>3132</v>
      </c>
      <c r="D124" s="153"/>
      <c r="E124" s="154"/>
      <c r="F124" s="154"/>
      <c r="G124" s="155"/>
      <c r="H124" s="155"/>
      <c r="I124" s="155">
        <v>101135.03</v>
      </c>
      <c r="J124" s="155">
        <v>1727.9169999999999</v>
      </c>
      <c r="K124" s="155">
        <v>22332.472692300002</v>
      </c>
      <c r="L124" s="155">
        <v>1526.85382</v>
      </c>
      <c r="M124" s="155">
        <v>0</v>
      </c>
      <c r="N124" s="155">
        <v>7548.3757699974003</v>
      </c>
      <c r="O124" s="155">
        <v>15082.339556302701</v>
      </c>
      <c r="P124" s="155">
        <v>6510.54324180402</v>
      </c>
      <c r="R124" s="155"/>
      <c r="S124" s="155">
        <v>1996.3679999999999</v>
      </c>
      <c r="T124" s="80"/>
      <c r="U124" s="80"/>
      <c r="V124" s="81"/>
      <c r="W124" s="81"/>
      <c r="X124" s="81"/>
      <c r="Y124" s="80"/>
      <c r="Z124" s="80"/>
      <c r="AA124" s="80"/>
      <c r="AB124" s="80"/>
      <c r="AD124" s="82"/>
    </row>
    <row r="125" spans="1:30" ht="20" x14ac:dyDescent="0.2">
      <c r="A125" s="156">
        <v>83</v>
      </c>
      <c r="B125" s="157" t="s">
        <v>3133</v>
      </c>
      <c r="C125" s="158" t="s">
        <v>3134</v>
      </c>
      <c r="D125" s="158" t="s">
        <v>38</v>
      </c>
      <c r="E125" s="159">
        <v>0</v>
      </c>
      <c r="F125" s="159">
        <v>1292</v>
      </c>
      <c r="G125" s="160">
        <v>30.82</v>
      </c>
      <c r="H125" s="160">
        <v>18.8</v>
      </c>
      <c r="I125" s="160">
        <v>24289.599999999999</v>
      </c>
      <c r="J125" s="160">
        <v>0</v>
      </c>
      <c r="K125" s="160">
        <v>9847.3655999999992</v>
      </c>
      <c r="L125" s="160">
        <v>1217.7875200000001</v>
      </c>
      <c r="M125" s="160">
        <v>0</v>
      </c>
      <c r="N125" s="160">
        <v>3328.4095728000002</v>
      </c>
      <c r="O125" s="160">
        <v>6908.9100925439998</v>
      </c>
      <c r="P125" s="161">
        <v>2982.3461899481599</v>
      </c>
      <c r="R125" s="160">
        <v>21.25</v>
      </c>
      <c r="S125" s="160">
        <v>0</v>
      </c>
      <c r="T125" s="80"/>
      <c r="U125" s="80"/>
      <c r="V125" s="81"/>
      <c r="W125" s="81"/>
      <c r="X125" s="81"/>
      <c r="Y125" s="80"/>
      <c r="Z125" s="80"/>
      <c r="AA125" s="80"/>
      <c r="AB125" s="80"/>
      <c r="AD125" s="82"/>
    </row>
    <row r="126" spans="1:30" ht="20" x14ac:dyDescent="0.2">
      <c r="A126" s="173">
        <v>84</v>
      </c>
      <c r="B126" s="174" t="s">
        <v>3135</v>
      </c>
      <c r="C126" s="175" t="s">
        <v>3136</v>
      </c>
      <c r="D126" s="175" t="s">
        <v>38</v>
      </c>
      <c r="E126" s="176">
        <v>0</v>
      </c>
      <c r="F126" s="176">
        <v>270</v>
      </c>
      <c r="G126" s="177">
        <v>20.93</v>
      </c>
      <c r="H126" s="177">
        <v>27.72</v>
      </c>
      <c r="I126" s="177">
        <v>7484.4</v>
      </c>
      <c r="J126" s="177">
        <v>0</v>
      </c>
      <c r="K126" s="177">
        <v>3084.3989999999999</v>
      </c>
      <c r="L126" s="177">
        <v>309.06630000000001</v>
      </c>
      <c r="M126" s="177">
        <v>0</v>
      </c>
      <c r="N126" s="177">
        <v>1042.5268619999999</v>
      </c>
      <c r="O126" s="177">
        <v>2129.2762377600002</v>
      </c>
      <c r="P126" s="178">
        <v>919.13757596640005</v>
      </c>
      <c r="R126" s="177">
        <v>31.34</v>
      </c>
      <c r="S126" s="177">
        <v>0</v>
      </c>
      <c r="T126" s="80"/>
      <c r="U126" s="80"/>
      <c r="V126" s="81"/>
      <c r="W126" s="81"/>
      <c r="X126" s="81"/>
      <c r="Y126" s="80"/>
      <c r="Z126" s="80"/>
      <c r="AA126" s="80"/>
      <c r="AB126" s="80"/>
      <c r="AD126" s="82"/>
    </row>
    <row r="127" spans="1:30" ht="20" x14ac:dyDescent="0.2">
      <c r="A127" s="173">
        <v>85</v>
      </c>
      <c r="B127" s="174" t="s">
        <v>3137</v>
      </c>
      <c r="C127" s="175" t="s">
        <v>3138</v>
      </c>
      <c r="D127" s="175" t="s">
        <v>114</v>
      </c>
      <c r="E127" s="176">
        <v>0</v>
      </c>
      <c r="F127" s="176">
        <v>6.5000000000000002E-2</v>
      </c>
      <c r="G127" s="177">
        <v>6980.99</v>
      </c>
      <c r="H127" s="177">
        <v>6342.02</v>
      </c>
      <c r="I127" s="177">
        <v>412.23</v>
      </c>
      <c r="J127" s="177">
        <v>0</v>
      </c>
      <c r="K127" s="177">
        <v>182.6072235</v>
      </c>
      <c r="L127" s="177">
        <v>0</v>
      </c>
      <c r="M127" s="177">
        <v>0</v>
      </c>
      <c r="N127" s="177">
        <v>61.721241542999998</v>
      </c>
      <c r="O127" s="177">
        <v>117.27766322063999</v>
      </c>
      <c r="P127" s="178">
        <v>50.624857956909601</v>
      </c>
      <c r="R127" s="177">
        <v>7144.82</v>
      </c>
      <c r="S127" s="177">
        <v>0</v>
      </c>
      <c r="T127" s="80"/>
      <c r="U127" s="80"/>
      <c r="V127" s="81"/>
      <c r="W127" s="81"/>
      <c r="X127" s="81"/>
      <c r="Y127" s="80"/>
      <c r="Z127" s="80"/>
      <c r="AA127" s="80"/>
      <c r="AB127" s="80"/>
      <c r="AD127" s="82"/>
    </row>
    <row r="128" spans="1:30" ht="20" x14ac:dyDescent="0.2">
      <c r="A128" s="173">
        <v>86</v>
      </c>
      <c r="B128" s="174" t="s">
        <v>3139</v>
      </c>
      <c r="C128" s="175" t="s">
        <v>3140</v>
      </c>
      <c r="D128" s="175" t="s">
        <v>114</v>
      </c>
      <c r="E128" s="176">
        <v>0</v>
      </c>
      <c r="F128" s="176">
        <v>1.4E-2</v>
      </c>
      <c r="G128" s="177">
        <v>13915.98</v>
      </c>
      <c r="H128" s="177">
        <v>12683.73</v>
      </c>
      <c r="I128" s="177">
        <v>177.57</v>
      </c>
      <c r="J128" s="177">
        <v>0</v>
      </c>
      <c r="K128" s="177">
        <v>78.659737800000002</v>
      </c>
      <c r="L128" s="177">
        <v>0</v>
      </c>
      <c r="M128" s="177">
        <v>0</v>
      </c>
      <c r="N128" s="177">
        <v>26.5869913764</v>
      </c>
      <c r="O128" s="177">
        <v>50.518430004671998</v>
      </c>
      <c r="P128" s="178">
        <v>21.807122285350101</v>
      </c>
      <c r="R128" s="177">
        <v>14289.3</v>
      </c>
      <c r="S128" s="177">
        <v>0</v>
      </c>
      <c r="T128" s="80"/>
      <c r="U128" s="80"/>
      <c r="V128" s="81"/>
      <c r="W128" s="81"/>
      <c r="X128" s="81"/>
      <c r="Y128" s="80"/>
      <c r="Z128" s="80"/>
      <c r="AA128" s="80"/>
      <c r="AB128" s="80"/>
      <c r="AD128" s="82"/>
    </row>
    <row r="129" spans="1:30" x14ac:dyDescent="0.2">
      <c r="A129" s="173">
        <v>87</v>
      </c>
      <c r="B129" s="174" t="s">
        <v>3141</v>
      </c>
      <c r="C129" s="175" t="s">
        <v>3142</v>
      </c>
      <c r="D129" s="175" t="s">
        <v>38</v>
      </c>
      <c r="E129" s="176">
        <v>0</v>
      </c>
      <c r="F129" s="176">
        <v>270</v>
      </c>
      <c r="G129" s="177">
        <v>71.650000000000006</v>
      </c>
      <c r="H129" s="177">
        <v>65.59</v>
      </c>
      <c r="I129" s="177">
        <v>17709.3</v>
      </c>
      <c r="J129" s="177">
        <v>0</v>
      </c>
      <c r="K129" s="177">
        <v>7845.0119999999997</v>
      </c>
      <c r="L129" s="177">
        <v>0</v>
      </c>
      <c r="M129" s="177">
        <v>0</v>
      </c>
      <c r="N129" s="177">
        <v>2651.6140559999999</v>
      </c>
      <c r="O129" s="177">
        <v>5038.3805068800002</v>
      </c>
      <c r="P129" s="178">
        <v>2174.9009188032001</v>
      </c>
      <c r="R129" s="177">
        <v>73.53</v>
      </c>
      <c r="S129" s="177">
        <v>0</v>
      </c>
      <c r="T129" s="80"/>
      <c r="U129" s="80"/>
      <c r="V129" s="81"/>
      <c r="W129" s="81"/>
      <c r="X129" s="81"/>
      <c r="Y129" s="80"/>
      <c r="Z129" s="80"/>
      <c r="AA129" s="80"/>
      <c r="AB129" s="80"/>
      <c r="AD129" s="82"/>
    </row>
    <row r="130" spans="1:30" ht="15" thickBot="1" x14ac:dyDescent="0.25">
      <c r="A130" s="162">
        <v>88</v>
      </c>
      <c r="B130" s="163" t="s">
        <v>3143</v>
      </c>
      <c r="C130" s="164" t="s">
        <v>3144</v>
      </c>
      <c r="D130" s="164" t="s">
        <v>95</v>
      </c>
      <c r="E130" s="165">
        <v>0</v>
      </c>
      <c r="F130" s="165">
        <v>37.81</v>
      </c>
      <c r="G130" s="177">
        <v>134.56</v>
      </c>
      <c r="H130" s="112">
        <v>123.6</v>
      </c>
      <c r="I130" s="112">
        <v>4673.32</v>
      </c>
      <c r="J130" s="112">
        <v>1727.9169999999999</v>
      </c>
      <c r="K130" s="112">
        <v>1294.4291310000001</v>
      </c>
      <c r="L130" s="112">
        <v>0</v>
      </c>
      <c r="M130" s="112">
        <v>0</v>
      </c>
      <c r="N130" s="112">
        <v>437.51704627800001</v>
      </c>
      <c r="O130" s="112">
        <v>837.97662589343997</v>
      </c>
      <c r="P130" s="166">
        <v>361.72657684400201</v>
      </c>
      <c r="R130" s="112">
        <v>343.63</v>
      </c>
      <c r="S130" s="112">
        <v>1996.3679999999999</v>
      </c>
      <c r="T130" s="80"/>
      <c r="U130" s="80"/>
      <c r="V130" s="81"/>
      <c r="W130" s="81"/>
      <c r="X130" s="81"/>
      <c r="Y130" s="80"/>
      <c r="Z130" s="80"/>
      <c r="AA130" s="80"/>
      <c r="AB130" s="80"/>
      <c r="AD130" s="82"/>
    </row>
    <row r="131" spans="1:30" ht="15" thickBot="1" x14ac:dyDescent="0.25">
      <c r="A131" s="108"/>
      <c r="B131" s="109" t="s">
        <v>204</v>
      </c>
      <c r="C131" s="110" t="s">
        <v>205</v>
      </c>
      <c r="D131" s="110" t="s">
        <v>95</v>
      </c>
      <c r="E131" s="111">
        <v>1</v>
      </c>
      <c r="F131" s="111">
        <v>37.81</v>
      </c>
      <c r="G131" s="77">
        <v>45.7</v>
      </c>
      <c r="H131" s="77">
        <v>45.7</v>
      </c>
      <c r="I131" s="77">
        <v>1727.9169999999999</v>
      </c>
      <c r="J131" s="77">
        <v>1727.9169999999999</v>
      </c>
      <c r="K131" s="77"/>
      <c r="L131" s="77"/>
      <c r="M131" s="77"/>
      <c r="N131" s="77"/>
      <c r="O131" s="77"/>
      <c r="P131" s="77"/>
      <c r="R131" s="77">
        <v>52.8</v>
      </c>
      <c r="S131" s="77">
        <v>1996.3679999999999</v>
      </c>
      <c r="T131" s="80">
        <f t="shared" si="45"/>
        <v>1.1553610503282274</v>
      </c>
      <c r="U131" s="80">
        <f t="shared" si="46"/>
        <v>1.1297090387893942</v>
      </c>
      <c r="V131" s="81">
        <f t="shared" si="47"/>
        <v>51.627703072675317</v>
      </c>
      <c r="W131" s="81">
        <f t="shared" si="48"/>
        <v>5.9277030726753139</v>
      </c>
      <c r="X131" s="81">
        <f t="shared" si="49"/>
        <v>224.12645317785362</v>
      </c>
      <c r="Y131" s="80">
        <f t="shared" si="50"/>
        <v>4.5848355451969969E-2</v>
      </c>
      <c r="Z131" s="80">
        <f t="shared" si="51"/>
        <v>1.1992624151289988E-2</v>
      </c>
      <c r="AA131" s="80">
        <f t="shared" si="52"/>
        <v>1.9115055013239957E-2</v>
      </c>
      <c r="AB131" s="80">
        <f t="shared" si="53"/>
        <v>2.5652011538833303E-2</v>
      </c>
      <c r="AD131" s="82"/>
    </row>
    <row r="132" spans="1:30" x14ac:dyDescent="0.2">
      <c r="A132" s="156">
        <v>89</v>
      </c>
      <c r="B132" s="157" t="s">
        <v>3145</v>
      </c>
      <c r="C132" s="158" t="s">
        <v>3146</v>
      </c>
      <c r="D132" s="158" t="s">
        <v>101</v>
      </c>
      <c r="E132" s="159">
        <v>0</v>
      </c>
      <c r="F132" s="159">
        <v>32.299999999999997</v>
      </c>
      <c r="G132" s="177">
        <v>212.76</v>
      </c>
      <c r="H132" s="160">
        <v>119</v>
      </c>
      <c r="I132" s="160">
        <v>6872.15</v>
      </c>
      <c r="J132" s="160">
        <v>0</v>
      </c>
      <c r="K132" s="160">
        <v>0</v>
      </c>
      <c r="L132" s="160">
        <v>0</v>
      </c>
      <c r="M132" s="160">
        <v>0</v>
      </c>
      <c r="N132" s="160">
        <v>0</v>
      </c>
      <c r="O132" s="160">
        <v>0</v>
      </c>
      <c r="P132" s="161">
        <v>0</v>
      </c>
      <c r="R132" s="160">
        <v>135</v>
      </c>
      <c r="S132" s="160">
        <v>0</v>
      </c>
      <c r="T132" s="80">
        <f t="shared" ref="T132:T133" si="72">R132/H132</f>
        <v>1.134453781512605</v>
      </c>
      <c r="U132" s="80">
        <f t="shared" ref="U132:U133" si="73">T132-AB132</f>
        <v>1.1088017699737718</v>
      </c>
      <c r="V132" s="81">
        <f t="shared" ref="V132:V133" si="74">G132*U132</f>
        <v>235.90866457961968</v>
      </c>
      <c r="W132" s="81">
        <f t="shared" ref="W132:W133" si="75">V132-G132</f>
        <v>23.148664579619691</v>
      </c>
      <c r="X132" s="81">
        <f t="shared" ref="X132:X133" si="76">F132*W132</f>
        <v>747.70186592171592</v>
      </c>
      <c r="Y132" s="80">
        <f t="shared" si="50"/>
        <v>4.5848355451969969E-2</v>
      </c>
      <c r="Z132" s="80">
        <f t="shared" si="51"/>
        <v>1.1992624151289988E-2</v>
      </c>
      <c r="AA132" s="80">
        <f t="shared" si="52"/>
        <v>1.9115055013239957E-2</v>
      </c>
      <c r="AB132" s="80">
        <f t="shared" ref="AB132:AB133" si="77">AVERAGE(Y132:AA132)</f>
        <v>2.5652011538833303E-2</v>
      </c>
      <c r="AC132" s="202" t="s">
        <v>3287</v>
      </c>
      <c r="AD132" s="82"/>
    </row>
    <row r="133" spans="1:30" x14ac:dyDescent="0.2">
      <c r="A133" s="173">
        <v>90</v>
      </c>
      <c r="B133" s="174" t="s">
        <v>3147</v>
      </c>
      <c r="C133" s="175" t="s">
        <v>3148</v>
      </c>
      <c r="D133" s="175" t="s">
        <v>101</v>
      </c>
      <c r="E133" s="176">
        <v>0</v>
      </c>
      <c r="F133" s="176">
        <v>6.75</v>
      </c>
      <c r="G133" s="177">
        <v>212.76</v>
      </c>
      <c r="H133" s="177">
        <v>95.8</v>
      </c>
      <c r="I133" s="177">
        <v>1436.13</v>
      </c>
      <c r="J133" s="177">
        <v>0</v>
      </c>
      <c r="K133" s="177">
        <v>0</v>
      </c>
      <c r="L133" s="177">
        <v>0</v>
      </c>
      <c r="M133" s="177">
        <v>0</v>
      </c>
      <c r="N133" s="177">
        <v>0</v>
      </c>
      <c r="O133" s="177">
        <v>0</v>
      </c>
      <c r="P133" s="178">
        <v>0</v>
      </c>
      <c r="R133" s="177">
        <v>136</v>
      </c>
      <c r="S133" s="177">
        <v>0</v>
      </c>
      <c r="T133" s="80">
        <f t="shared" si="72"/>
        <v>1.4196242171189979</v>
      </c>
      <c r="U133" s="80">
        <f t="shared" si="73"/>
        <v>1.3939722055801647</v>
      </c>
      <c r="V133" s="81">
        <f t="shared" si="74"/>
        <v>296.58152645923582</v>
      </c>
      <c r="W133" s="81">
        <f t="shared" si="75"/>
        <v>83.821526459235827</v>
      </c>
      <c r="X133" s="81">
        <f t="shared" si="76"/>
        <v>565.79530359984187</v>
      </c>
      <c r="Y133" s="80">
        <f t="shared" si="50"/>
        <v>4.5848355451969969E-2</v>
      </c>
      <c r="Z133" s="80">
        <f t="shared" si="51"/>
        <v>1.1992624151289988E-2</v>
      </c>
      <c r="AA133" s="80">
        <f t="shared" si="52"/>
        <v>1.9115055013239957E-2</v>
      </c>
      <c r="AB133" s="80">
        <f t="shared" si="77"/>
        <v>2.5652011538833303E-2</v>
      </c>
      <c r="AC133" s="202" t="s">
        <v>3288</v>
      </c>
      <c r="AD133" s="82"/>
    </row>
    <row r="134" spans="1:30" x14ac:dyDescent="0.2">
      <c r="A134" s="173">
        <v>91</v>
      </c>
      <c r="B134" s="174" t="s">
        <v>3149</v>
      </c>
      <c r="C134" s="211" t="s">
        <v>3150</v>
      </c>
      <c r="D134" s="175" t="s">
        <v>101</v>
      </c>
      <c r="E134" s="176">
        <v>0</v>
      </c>
      <c r="F134" s="176">
        <v>78.099999999999994</v>
      </c>
      <c r="G134" s="177">
        <v>55.66</v>
      </c>
      <c r="H134" s="177"/>
      <c r="I134" s="177">
        <v>4347.05</v>
      </c>
      <c r="J134" s="177">
        <v>0</v>
      </c>
      <c r="K134" s="177">
        <v>0</v>
      </c>
      <c r="L134" s="177">
        <v>0</v>
      </c>
      <c r="M134" s="177">
        <v>0</v>
      </c>
      <c r="N134" s="177">
        <v>0</v>
      </c>
      <c r="O134" s="177">
        <v>0</v>
      </c>
      <c r="P134" s="178">
        <v>0</v>
      </c>
      <c r="R134" s="177"/>
      <c r="S134" s="177">
        <v>0</v>
      </c>
      <c r="T134" s="80"/>
      <c r="U134" s="80"/>
      <c r="V134" s="81"/>
      <c r="W134" s="81"/>
      <c r="X134" s="81"/>
      <c r="Y134" s="80"/>
      <c r="Z134" s="80"/>
      <c r="AA134" s="80"/>
      <c r="AB134" s="80"/>
      <c r="AD134" s="82"/>
    </row>
    <row r="135" spans="1:30" ht="20" x14ac:dyDescent="0.2">
      <c r="A135" s="173">
        <v>92</v>
      </c>
      <c r="B135" s="174" t="s">
        <v>3151</v>
      </c>
      <c r="C135" s="175" t="s">
        <v>3152</v>
      </c>
      <c r="D135" s="175" t="s">
        <v>38</v>
      </c>
      <c r="E135" s="176">
        <v>0</v>
      </c>
      <c r="F135" s="176">
        <v>324</v>
      </c>
      <c r="G135" s="177">
        <v>67.06</v>
      </c>
      <c r="H135" s="177">
        <v>54</v>
      </c>
      <c r="I135" s="177">
        <v>21727.439999999999</v>
      </c>
      <c r="J135" s="177">
        <v>0</v>
      </c>
      <c r="K135" s="177">
        <v>0</v>
      </c>
      <c r="L135" s="177">
        <v>0</v>
      </c>
      <c r="M135" s="177">
        <v>0</v>
      </c>
      <c r="N135" s="177">
        <v>0</v>
      </c>
      <c r="O135" s="177">
        <v>0</v>
      </c>
      <c r="P135" s="178">
        <v>0</v>
      </c>
      <c r="R135" s="177">
        <v>51.1</v>
      </c>
      <c r="S135" s="177">
        <v>0</v>
      </c>
      <c r="T135" s="80">
        <v>1.1553610503282274</v>
      </c>
      <c r="U135" s="80">
        <v>1.1297090387893942</v>
      </c>
      <c r="V135" s="81">
        <f t="shared" ref="V135" si="78">G135*U135</f>
        <v>75.758288141216781</v>
      </c>
      <c r="W135" s="81">
        <f t="shared" ref="W135" si="79">V135-G135</f>
        <v>8.6982881412167785</v>
      </c>
      <c r="X135" s="81">
        <f t="shared" ref="X135" si="80">F135*W135</f>
        <v>2818.2453577542365</v>
      </c>
      <c r="Y135" s="80">
        <f t="shared" ref="Y135:Y137" si="81">104.584835545197%-100%</f>
        <v>4.5848355451969969E-2</v>
      </c>
      <c r="Z135" s="80">
        <f t="shared" ref="Z135:Z137" si="82">101.199262415129%-100%</f>
        <v>1.1992624151289988E-2</v>
      </c>
      <c r="AA135" s="80">
        <f t="shared" ref="AA135:AA137" si="83">101.911505501324%-100%</f>
        <v>1.9115055013239957E-2</v>
      </c>
      <c r="AB135" s="80">
        <f t="shared" ref="AB135" si="84">AVERAGE(Y135:AA135)</f>
        <v>2.5652011538833303E-2</v>
      </c>
      <c r="AC135" s="202" t="s">
        <v>3285</v>
      </c>
      <c r="AD135" s="82"/>
    </row>
    <row r="136" spans="1:30" x14ac:dyDescent="0.2">
      <c r="A136" s="173">
        <v>93</v>
      </c>
      <c r="B136" s="174" t="s">
        <v>3153</v>
      </c>
      <c r="C136" s="211" t="s">
        <v>3154</v>
      </c>
      <c r="D136" s="175" t="s">
        <v>44</v>
      </c>
      <c r="E136" s="176">
        <v>0</v>
      </c>
      <c r="F136" s="176">
        <v>1350</v>
      </c>
      <c r="G136" s="177">
        <v>5.35</v>
      </c>
      <c r="H136" s="177">
        <v>5.82</v>
      </c>
      <c r="I136" s="177">
        <v>7222.5</v>
      </c>
      <c r="J136" s="177">
        <v>0</v>
      </c>
      <c r="K136" s="177">
        <v>0</v>
      </c>
      <c r="L136" s="177">
        <v>0</v>
      </c>
      <c r="M136" s="177">
        <v>0</v>
      </c>
      <c r="N136" s="177">
        <v>0</v>
      </c>
      <c r="O136" s="177">
        <v>0</v>
      </c>
      <c r="P136" s="178">
        <v>0</v>
      </c>
      <c r="R136" s="177">
        <v>6.69</v>
      </c>
      <c r="S136" s="177">
        <v>0</v>
      </c>
      <c r="T136" s="80">
        <v>1.1553610503282274</v>
      </c>
      <c r="U136" s="80">
        <v>1.1297090387893942</v>
      </c>
      <c r="V136" s="81">
        <f t="shared" ref="V136" si="85">G136*U136</f>
        <v>6.0439433575232586</v>
      </c>
      <c r="W136" s="81">
        <f t="shared" ref="W136" si="86">V136-G136</f>
        <v>0.69394335752325897</v>
      </c>
      <c r="X136" s="81">
        <f t="shared" ref="X136" si="87">F136*W136</f>
        <v>936.82353265639961</v>
      </c>
      <c r="Y136" s="80">
        <f t="shared" si="81"/>
        <v>4.5848355451969969E-2</v>
      </c>
      <c r="Z136" s="80">
        <f t="shared" si="82"/>
        <v>1.1992624151289988E-2</v>
      </c>
      <c r="AA136" s="80">
        <f t="shared" si="83"/>
        <v>1.9115055013239957E-2</v>
      </c>
      <c r="AB136" s="80">
        <f t="shared" ref="AB136" si="88">AVERAGE(Y136:AA136)</f>
        <v>2.5652011538833303E-2</v>
      </c>
      <c r="AC136" s="202" t="s">
        <v>3289</v>
      </c>
      <c r="AD136" s="82"/>
    </row>
    <row r="137" spans="1:30" ht="15" thickBot="1" x14ac:dyDescent="0.25">
      <c r="A137" s="162">
        <v>94</v>
      </c>
      <c r="B137" s="163" t="s">
        <v>3155</v>
      </c>
      <c r="C137" s="164" t="s">
        <v>3156</v>
      </c>
      <c r="D137" s="164" t="s">
        <v>95</v>
      </c>
      <c r="E137" s="165">
        <v>0</v>
      </c>
      <c r="F137" s="165">
        <v>37.81</v>
      </c>
      <c r="G137" s="112">
        <v>126.51</v>
      </c>
      <c r="H137" s="112"/>
      <c r="I137" s="112">
        <v>4783.34</v>
      </c>
      <c r="J137" s="112">
        <v>0</v>
      </c>
      <c r="K137" s="112">
        <v>0</v>
      </c>
      <c r="L137" s="112">
        <v>0</v>
      </c>
      <c r="M137" s="112">
        <v>0</v>
      </c>
      <c r="N137" s="112">
        <v>0</v>
      </c>
      <c r="O137" s="112">
        <v>0</v>
      </c>
      <c r="P137" s="166">
        <v>0</v>
      </c>
      <c r="R137" s="112"/>
      <c r="S137" s="112">
        <v>0</v>
      </c>
      <c r="T137" s="80">
        <v>1.1553610503282274</v>
      </c>
      <c r="U137" s="80">
        <v>1.1297090387893942</v>
      </c>
      <c r="V137" s="81">
        <f t="shared" ref="V137" si="89">G137*U137</f>
        <v>142.91949049724627</v>
      </c>
      <c r="W137" s="81">
        <f t="shared" ref="W137" si="90">V137-G137</f>
        <v>16.409490497246267</v>
      </c>
      <c r="X137" s="81">
        <f t="shared" ref="X137" si="91">F137*W137</f>
        <v>620.44283570088135</v>
      </c>
      <c r="Y137" s="80">
        <f t="shared" si="81"/>
        <v>4.5848355451969969E-2</v>
      </c>
      <c r="Z137" s="80">
        <f t="shared" si="82"/>
        <v>1.1992624151289988E-2</v>
      </c>
      <c r="AA137" s="80">
        <f t="shared" si="83"/>
        <v>1.9115055013239957E-2</v>
      </c>
      <c r="AB137" s="80">
        <f t="shared" ref="AB137" si="92">AVERAGE(Y137:AA137)</f>
        <v>2.5652011538833303E-2</v>
      </c>
      <c r="AC137" s="202" t="s">
        <v>3284</v>
      </c>
      <c r="AD137" s="82"/>
    </row>
    <row r="138" spans="1:30" ht="15" thickBot="1" x14ac:dyDescent="0.35">
      <c r="A138" s="151"/>
      <c r="B138" s="152" t="s">
        <v>3157</v>
      </c>
      <c r="C138" s="153" t="s">
        <v>3158</v>
      </c>
      <c r="D138" s="153"/>
      <c r="E138" s="154"/>
      <c r="F138" s="154"/>
      <c r="G138" s="155"/>
      <c r="H138" s="155"/>
      <c r="I138" s="155">
        <v>257261.46</v>
      </c>
      <c r="J138" s="155">
        <v>0</v>
      </c>
      <c r="K138" s="155">
        <v>0</v>
      </c>
      <c r="L138" s="155">
        <v>0</v>
      </c>
      <c r="M138" s="155">
        <v>0</v>
      </c>
      <c r="N138" s="155">
        <v>0</v>
      </c>
      <c r="O138" s="155">
        <v>0</v>
      </c>
      <c r="P138" s="155">
        <v>0</v>
      </c>
      <c r="R138" s="155"/>
      <c r="S138" s="155">
        <v>0</v>
      </c>
      <c r="T138" s="80"/>
      <c r="U138" s="80"/>
      <c r="V138" s="81"/>
      <c r="W138" s="81"/>
      <c r="X138" s="81"/>
      <c r="Y138" s="80"/>
      <c r="Z138" s="80"/>
      <c r="AA138" s="80"/>
      <c r="AB138" s="80"/>
      <c r="AD138" s="82"/>
    </row>
    <row r="139" spans="1:30" ht="20" x14ac:dyDescent="0.2">
      <c r="A139" s="156">
        <v>95</v>
      </c>
      <c r="B139" s="157" t="s">
        <v>112</v>
      </c>
      <c r="C139" s="158" t="s">
        <v>3159</v>
      </c>
      <c r="D139" s="158" t="s">
        <v>44</v>
      </c>
      <c r="E139" s="159">
        <v>0</v>
      </c>
      <c r="F139" s="159">
        <v>12</v>
      </c>
      <c r="G139" s="160">
        <v>652.1</v>
      </c>
      <c r="H139" s="160"/>
      <c r="I139" s="160">
        <v>7825.2</v>
      </c>
      <c r="J139" s="160">
        <v>0</v>
      </c>
      <c r="K139" s="160">
        <v>0</v>
      </c>
      <c r="L139" s="160">
        <v>0</v>
      </c>
      <c r="M139" s="160">
        <v>0</v>
      </c>
      <c r="N139" s="160">
        <v>0</v>
      </c>
      <c r="O139" s="160">
        <v>0</v>
      </c>
      <c r="P139" s="161">
        <v>0</v>
      </c>
      <c r="R139" s="160"/>
      <c r="S139" s="160">
        <v>0</v>
      </c>
      <c r="T139" s="80"/>
      <c r="U139" s="80"/>
      <c r="V139" s="81"/>
      <c r="W139" s="81"/>
      <c r="X139" s="81"/>
      <c r="Y139" s="80"/>
      <c r="Z139" s="80"/>
      <c r="AA139" s="80"/>
      <c r="AB139" s="80"/>
      <c r="AD139" s="82"/>
    </row>
    <row r="140" spans="1:30" x14ac:dyDescent="0.2">
      <c r="A140" s="173">
        <v>96</v>
      </c>
      <c r="B140" s="174" t="s">
        <v>115</v>
      </c>
      <c r="C140" s="175" t="s">
        <v>3160</v>
      </c>
      <c r="D140" s="175" t="s">
        <v>44</v>
      </c>
      <c r="E140" s="176">
        <v>0</v>
      </c>
      <c r="F140" s="176">
        <v>12</v>
      </c>
      <c r="G140" s="177">
        <v>210.46</v>
      </c>
      <c r="H140" s="177"/>
      <c r="I140" s="177">
        <v>2525.52</v>
      </c>
      <c r="J140" s="177">
        <v>0</v>
      </c>
      <c r="K140" s="177">
        <v>0</v>
      </c>
      <c r="L140" s="177">
        <v>0</v>
      </c>
      <c r="M140" s="177">
        <v>0</v>
      </c>
      <c r="N140" s="177">
        <v>0</v>
      </c>
      <c r="O140" s="177">
        <v>0</v>
      </c>
      <c r="P140" s="178">
        <v>0</v>
      </c>
      <c r="R140" s="177"/>
      <c r="S140" s="177">
        <v>0</v>
      </c>
      <c r="T140" s="80"/>
      <c r="U140" s="80"/>
      <c r="V140" s="81"/>
      <c r="W140" s="81"/>
      <c r="X140" s="81"/>
      <c r="Y140" s="80"/>
      <c r="Z140" s="80"/>
      <c r="AA140" s="80"/>
      <c r="AB140" s="80"/>
      <c r="AD140" s="82"/>
    </row>
    <row r="141" spans="1:30" x14ac:dyDescent="0.2">
      <c r="A141" s="173">
        <v>97</v>
      </c>
      <c r="B141" s="174" t="s">
        <v>117</v>
      </c>
      <c r="C141" s="175" t="s">
        <v>3161</v>
      </c>
      <c r="D141" s="175" t="s">
        <v>95</v>
      </c>
      <c r="E141" s="176">
        <v>0</v>
      </c>
      <c r="F141" s="176">
        <v>7.68</v>
      </c>
      <c r="G141" s="177">
        <v>668.2</v>
      </c>
      <c r="H141" s="177"/>
      <c r="I141" s="177">
        <v>5131.78</v>
      </c>
      <c r="J141" s="177">
        <v>0</v>
      </c>
      <c r="K141" s="177">
        <v>0</v>
      </c>
      <c r="L141" s="177">
        <v>0</v>
      </c>
      <c r="M141" s="177">
        <v>0</v>
      </c>
      <c r="N141" s="177">
        <v>0</v>
      </c>
      <c r="O141" s="177">
        <v>0</v>
      </c>
      <c r="P141" s="178">
        <v>0</v>
      </c>
      <c r="R141" s="177"/>
      <c r="S141" s="177">
        <v>0</v>
      </c>
      <c r="T141" s="80"/>
      <c r="U141" s="80"/>
      <c r="V141" s="81"/>
      <c r="W141" s="81"/>
      <c r="X141" s="81"/>
      <c r="Y141" s="80"/>
      <c r="Z141" s="80"/>
      <c r="AA141" s="80"/>
      <c r="AB141" s="80"/>
      <c r="AC141" s="88"/>
      <c r="AD141" s="82"/>
    </row>
    <row r="142" spans="1:30" x14ac:dyDescent="0.2">
      <c r="A142" s="108" t="s">
        <v>3242</v>
      </c>
      <c r="B142" s="109">
        <v>8211321</v>
      </c>
      <c r="C142" s="110" t="s">
        <v>205</v>
      </c>
      <c r="D142" s="110" t="s">
        <v>95</v>
      </c>
      <c r="E142" s="111"/>
      <c r="F142" s="111">
        <f>F141</f>
        <v>7.68</v>
      </c>
      <c r="G142" s="77">
        <v>45.7</v>
      </c>
      <c r="H142" s="77">
        <v>45.7</v>
      </c>
      <c r="I142" s="77">
        <v>28.791</v>
      </c>
      <c r="J142" s="77">
        <v>28.791</v>
      </c>
      <c r="K142" s="77"/>
      <c r="L142" s="77"/>
      <c r="M142" s="77"/>
      <c r="N142" s="77"/>
      <c r="O142" s="77"/>
      <c r="P142" s="77"/>
      <c r="R142" s="77">
        <v>52.8</v>
      </c>
      <c r="S142" s="77"/>
      <c r="T142" s="80">
        <f t="shared" ref="T142" si="93">R142/H142</f>
        <v>1.1553610503282274</v>
      </c>
      <c r="U142" s="80">
        <f t="shared" ref="U142" si="94">T142-AB142</f>
        <v>1.1297090387893942</v>
      </c>
      <c r="V142" s="81">
        <f t="shared" ref="V142" si="95">G142*U142</f>
        <v>51.627703072675317</v>
      </c>
      <c r="W142" s="81">
        <f t="shared" ref="W142" si="96">V142-G142</f>
        <v>5.9277030726753139</v>
      </c>
      <c r="X142" s="81">
        <f t="shared" ref="X142" si="97">F142*W142</f>
        <v>45.52475959814641</v>
      </c>
      <c r="Y142" s="80">
        <f t="shared" ref="Y142" si="98">104.584835545197%-100%</f>
        <v>4.5848355451969969E-2</v>
      </c>
      <c r="Z142" s="80">
        <f t="shared" ref="Z142" si="99">101.199262415129%-100%</f>
        <v>1.1992624151289988E-2</v>
      </c>
      <c r="AA142" s="80">
        <f t="shared" ref="AA142" si="100">101.911505501324%-100%</f>
        <v>1.9115055013239957E-2</v>
      </c>
      <c r="AB142" s="80">
        <f t="shared" ref="AB142" si="101">AVERAGE(Y142:AA142)</f>
        <v>2.5652011538833303E-2</v>
      </c>
      <c r="AC142" s="88" t="s">
        <v>3488</v>
      </c>
      <c r="AD142" s="82"/>
    </row>
    <row r="143" spans="1:30" x14ac:dyDescent="0.2">
      <c r="A143" s="173">
        <v>98</v>
      </c>
      <c r="B143" s="174" t="s">
        <v>119</v>
      </c>
      <c r="C143" s="175" t="s">
        <v>3162</v>
      </c>
      <c r="D143" s="175" t="s">
        <v>44</v>
      </c>
      <c r="E143" s="176">
        <v>0</v>
      </c>
      <c r="F143" s="176">
        <v>36</v>
      </c>
      <c r="G143" s="177">
        <v>94.08</v>
      </c>
      <c r="H143" s="177"/>
      <c r="I143" s="177">
        <v>3386.88</v>
      </c>
      <c r="J143" s="177">
        <v>0</v>
      </c>
      <c r="K143" s="177">
        <v>0</v>
      </c>
      <c r="L143" s="177">
        <v>0</v>
      </c>
      <c r="M143" s="177">
        <v>0</v>
      </c>
      <c r="N143" s="177">
        <v>0</v>
      </c>
      <c r="O143" s="177">
        <v>0</v>
      </c>
      <c r="P143" s="178">
        <v>0</v>
      </c>
      <c r="R143" s="177"/>
      <c r="S143" s="177">
        <v>0</v>
      </c>
      <c r="T143" s="80"/>
      <c r="U143" s="80"/>
      <c r="V143" s="81"/>
      <c r="W143" s="81"/>
      <c r="X143" s="81"/>
      <c r="Y143" s="80"/>
      <c r="Z143" s="80"/>
      <c r="AA143" s="80"/>
      <c r="AB143" s="80"/>
      <c r="AD143" s="82"/>
    </row>
    <row r="144" spans="1:30" x14ac:dyDescent="0.2">
      <c r="A144" s="173">
        <v>99</v>
      </c>
      <c r="B144" s="174" t="s">
        <v>121</v>
      </c>
      <c r="C144" s="175" t="s">
        <v>3163</v>
      </c>
      <c r="D144" s="175" t="s">
        <v>38</v>
      </c>
      <c r="E144" s="176">
        <v>0</v>
      </c>
      <c r="F144" s="176">
        <v>12</v>
      </c>
      <c r="G144" s="177">
        <v>154.46</v>
      </c>
      <c r="H144" s="177"/>
      <c r="I144" s="177">
        <v>1853.52</v>
      </c>
      <c r="J144" s="177">
        <v>0</v>
      </c>
      <c r="K144" s="177">
        <v>0</v>
      </c>
      <c r="L144" s="177">
        <v>0</v>
      </c>
      <c r="M144" s="177">
        <v>0</v>
      </c>
      <c r="N144" s="177">
        <v>0</v>
      </c>
      <c r="O144" s="177">
        <v>0</v>
      </c>
      <c r="P144" s="178">
        <v>0</v>
      </c>
      <c r="R144" s="177"/>
      <c r="S144" s="177">
        <v>0</v>
      </c>
      <c r="T144" s="80"/>
      <c r="U144" s="80"/>
      <c r="V144" s="81"/>
      <c r="W144" s="81"/>
      <c r="X144" s="81"/>
      <c r="Y144" s="80"/>
      <c r="Z144" s="80"/>
      <c r="AA144" s="80"/>
      <c r="AB144" s="80"/>
      <c r="AD144" s="82"/>
    </row>
    <row r="145" spans="1:30" x14ac:dyDescent="0.2">
      <c r="A145" s="173">
        <v>100</v>
      </c>
      <c r="B145" s="174" t="s">
        <v>3164</v>
      </c>
      <c r="C145" s="175" t="s">
        <v>3165</v>
      </c>
      <c r="D145" s="175" t="s">
        <v>44</v>
      </c>
      <c r="E145" s="176">
        <v>0</v>
      </c>
      <c r="F145" s="176">
        <v>243</v>
      </c>
      <c r="G145" s="177">
        <v>371.48</v>
      </c>
      <c r="H145" s="177"/>
      <c r="I145" s="177">
        <v>90269.64</v>
      </c>
      <c r="J145" s="177">
        <v>0</v>
      </c>
      <c r="K145" s="177">
        <v>0</v>
      </c>
      <c r="L145" s="177">
        <v>0</v>
      </c>
      <c r="M145" s="177">
        <v>0</v>
      </c>
      <c r="N145" s="177">
        <v>0</v>
      </c>
      <c r="O145" s="177">
        <v>0</v>
      </c>
      <c r="P145" s="178">
        <v>0</v>
      </c>
      <c r="R145" s="177"/>
      <c r="S145" s="177">
        <v>0</v>
      </c>
      <c r="T145" s="80"/>
      <c r="U145" s="80"/>
      <c r="V145" s="81"/>
      <c r="W145" s="81"/>
      <c r="X145" s="81"/>
      <c r="Y145" s="80"/>
      <c r="Z145" s="80"/>
      <c r="AA145" s="80"/>
      <c r="AB145" s="80"/>
      <c r="AD145" s="82"/>
    </row>
    <row r="146" spans="1:30" x14ac:dyDescent="0.2">
      <c r="A146" s="173">
        <v>101</v>
      </c>
      <c r="B146" s="174" t="s">
        <v>3166</v>
      </c>
      <c r="C146" s="175" t="s">
        <v>3167</v>
      </c>
      <c r="D146" s="175" t="s">
        <v>95</v>
      </c>
      <c r="E146" s="176">
        <v>0</v>
      </c>
      <c r="F146" s="176">
        <v>60.4</v>
      </c>
      <c r="G146" s="177">
        <v>668.2</v>
      </c>
      <c r="H146" s="177"/>
      <c r="I146" s="177">
        <v>40359.279999999999</v>
      </c>
      <c r="J146" s="177">
        <v>0</v>
      </c>
      <c r="K146" s="177">
        <v>0</v>
      </c>
      <c r="L146" s="177">
        <v>0</v>
      </c>
      <c r="M146" s="177">
        <v>0</v>
      </c>
      <c r="N146" s="177">
        <v>0</v>
      </c>
      <c r="O146" s="177">
        <v>0</v>
      </c>
      <c r="P146" s="178">
        <v>0</v>
      </c>
      <c r="R146" s="177"/>
      <c r="S146" s="177">
        <v>0</v>
      </c>
      <c r="T146" s="80"/>
      <c r="U146" s="80"/>
      <c r="V146" s="81"/>
      <c r="W146" s="81"/>
      <c r="X146" s="81"/>
      <c r="Y146" s="80"/>
      <c r="Z146" s="80"/>
      <c r="AA146" s="80"/>
      <c r="AB146" s="80"/>
      <c r="AC146" s="88"/>
      <c r="AD146" s="82"/>
    </row>
    <row r="147" spans="1:30" x14ac:dyDescent="0.2">
      <c r="A147" s="108"/>
      <c r="B147" s="109">
        <v>8211321</v>
      </c>
      <c r="C147" s="110" t="s">
        <v>205</v>
      </c>
      <c r="D147" s="110" t="s">
        <v>95</v>
      </c>
      <c r="E147" s="111"/>
      <c r="F147" s="111">
        <f>F146</f>
        <v>60.4</v>
      </c>
      <c r="G147" s="77">
        <v>45.7</v>
      </c>
      <c r="H147" s="77">
        <v>45.7</v>
      </c>
      <c r="I147" s="77">
        <v>28.791</v>
      </c>
      <c r="J147" s="77">
        <v>28.791</v>
      </c>
      <c r="K147" s="77"/>
      <c r="L147" s="77"/>
      <c r="M147" s="77"/>
      <c r="N147" s="77"/>
      <c r="O147" s="77"/>
      <c r="P147" s="77"/>
      <c r="R147" s="77">
        <v>52.8</v>
      </c>
      <c r="S147" s="77"/>
      <c r="T147" s="80">
        <f t="shared" ref="T147" si="102">R147/H147</f>
        <v>1.1553610503282274</v>
      </c>
      <c r="U147" s="80">
        <f t="shared" ref="U147" si="103">T147-AB147</f>
        <v>1.1297090387893942</v>
      </c>
      <c r="V147" s="81">
        <f t="shared" ref="V147" si="104">G147*U147</f>
        <v>51.627703072675317</v>
      </c>
      <c r="W147" s="81">
        <f t="shared" ref="W147" si="105">V147-G147</f>
        <v>5.9277030726753139</v>
      </c>
      <c r="X147" s="81">
        <f t="shared" ref="X147" si="106">F147*W147</f>
        <v>358.03326558958895</v>
      </c>
      <c r="Y147" s="80">
        <f t="shared" ref="Y147" si="107">104.584835545197%-100%</f>
        <v>4.5848355451969969E-2</v>
      </c>
      <c r="Z147" s="80">
        <f t="shared" ref="Z147" si="108">101.199262415129%-100%</f>
        <v>1.1992624151289988E-2</v>
      </c>
      <c r="AA147" s="80">
        <f t="shared" ref="AA147" si="109">101.911505501324%-100%</f>
        <v>1.9115055013239957E-2</v>
      </c>
      <c r="AB147" s="80">
        <f t="shared" ref="AB147" si="110">AVERAGE(Y147:AA147)</f>
        <v>2.5652011538833303E-2</v>
      </c>
      <c r="AC147" s="88" t="s">
        <v>3488</v>
      </c>
      <c r="AD147" s="82"/>
    </row>
    <row r="148" spans="1:30" x14ac:dyDescent="0.2">
      <c r="A148" s="173">
        <v>102</v>
      </c>
      <c r="B148" s="174" t="s">
        <v>3168</v>
      </c>
      <c r="C148" s="175" t="s">
        <v>3169</v>
      </c>
      <c r="D148" s="175" t="s">
        <v>38</v>
      </c>
      <c r="E148" s="176">
        <v>0</v>
      </c>
      <c r="F148" s="176">
        <v>453</v>
      </c>
      <c r="G148" s="177">
        <v>94.08</v>
      </c>
      <c r="H148" s="177"/>
      <c r="I148" s="177">
        <v>42618.239999999998</v>
      </c>
      <c r="J148" s="177">
        <v>0</v>
      </c>
      <c r="K148" s="177">
        <v>0</v>
      </c>
      <c r="L148" s="177">
        <v>0</v>
      </c>
      <c r="M148" s="177">
        <v>0</v>
      </c>
      <c r="N148" s="177">
        <v>0</v>
      </c>
      <c r="O148" s="177">
        <v>0</v>
      </c>
      <c r="P148" s="178">
        <v>0</v>
      </c>
      <c r="R148" s="177"/>
      <c r="S148" s="177">
        <v>0</v>
      </c>
      <c r="T148" s="80"/>
      <c r="U148" s="80"/>
      <c r="V148" s="81"/>
      <c r="W148" s="81"/>
      <c r="X148" s="81"/>
      <c r="Y148" s="80"/>
      <c r="Z148" s="80"/>
      <c r="AA148" s="80"/>
      <c r="AB148" s="80"/>
      <c r="AD148" s="82"/>
    </row>
    <row r="149" spans="1:30" x14ac:dyDescent="0.2">
      <c r="A149" s="173">
        <v>103</v>
      </c>
      <c r="B149" s="174" t="s">
        <v>121</v>
      </c>
      <c r="C149" s="175" t="s">
        <v>3163</v>
      </c>
      <c r="D149" s="175" t="s">
        <v>38</v>
      </c>
      <c r="E149" s="176">
        <v>0</v>
      </c>
      <c r="F149" s="176">
        <v>151</v>
      </c>
      <c r="G149" s="177">
        <v>154.46</v>
      </c>
      <c r="H149" s="177"/>
      <c r="I149" s="177">
        <v>23323.46</v>
      </c>
      <c r="J149" s="177">
        <v>0</v>
      </c>
      <c r="K149" s="177">
        <v>0</v>
      </c>
      <c r="L149" s="177">
        <v>0</v>
      </c>
      <c r="M149" s="177">
        <v>0</v>
      </c>
      <c r="N149" s="177">
        <v>0</v>
      </c>
      <c r="O149" s="177">
        <v>0</v>
      </c>
      <c r="P149" s="178">
        <v>0</v>
      </c>
      <c r="R149" s="177"/>
      <c r="S149" s="177">
        <v>0</v>
      </c>
      <c r="T149" s="80"/>
      <c r="U149" s="80"/>
      <c r="V149" s="81"/>
      <c r="W149" s="81"/>
      <c r="X149" s="81"/>
      <c r="Y149" s="80"/>
      <c r="Z149" s="80"/>
      <c r="AA149" s="80"/>
      <c r="AB149" s="80"/>
      <c r="AD149" s="82"/>
    </row>
    <row r="150" spans="1:30" x14ac:dyDescent="0.2">
      <c r="A150" s="173">
        <v>104</v>
      </c>
      <c r="B150" s="174" t="s">
        <v>3170</v>
      </c>
      <c r="C150" s="175" t="s">
        <v>3165</v>
      </c>
      <c r="D150" s="175" t="s">
        <v>38</v>
      </c>
      <c r="E150" s="176">
        <v>0</v>
      </c>
      <c r="F150" s="176">
        <v>30</v>
      </c>
      <c r="G150" s="177">
        <v>371.48</v>
      </c>
      <c r="H150" s="177"/>
      <c r="I150" s="177">
        <v>11144.4</v>
      </c>
      <c r="J150" s="177">
        <v>0</v>
      </c>
      <c r="K150" s="177">
        <v>0</v>
      </c>
      <c r="L150" s="177">
        <v>0</v>
      </c>
      <c r="M150" s="177">
        <v>0</v>
      </c>
      <c r="N150" s="177">
        <v>0</v>
      </c>
      <c r="O150" s="177">
        <v>0</v>
      </c>
      <c r="P150" s="178">
        <v>0</v>
      </c>
      <c r="R150" s="177"/>
      <c r="S150" s="177">
        <v>0</v>
      </c>
      <c r="T150" s="80"/>
      <c r="U150" s="80"/>
      <c r="V150" s="81"/>
      <c r="W150" s="81"/>
      <c r="X150" s="81"/>
      <c r="Y150" s="80"/>
      <c r="Z150" s="80"/>
      <c r="AA150" s="80"/>
      <c r="AB150" s="80"/>
      <c r="AD150" s="82"/>
    </row>
    <row r="151" spans="1:30" x14ac:dyDescent="0.2">
      <c r="A151" s="173">
        <v>105</v>
      </c>
      <c r="B151" s="174" t="s">
        <v>3168</v>
      </c>
      <c r="C151" s="175" t="s">
        <v>3169</v>
      </c>
      <c r="D151" s="175" t="s">
        <v>38</v>
      </c>
      <c r="E151" s="176">
        <v>0</v>
      </c>
      <c r="F151" s="176">
        <v>90</v>
      </c>
      <c r="G151" s="177">
        <v>94.08</v>
      </c>
      <c r="H151" s="177"/>
      <c r="I151" s="177">
        <v>8467.2000000000007</v>
      </c>
      <c r="J151" s="177">
        <v>0</v>
      </c>
      <c r="K151" s="177">
        <v>0</v>
      </c>
      <c r="L151" s="177">
        <v>0</v>
      </c>
      <c r="M151" s="177">
        <v>0</v>
      </c>
      <c r="N151" s="177">
        <v>0</v>
      </c>
      <c r="O151" s="177">
        <v>0</v>
      </c>
      <c r="P151" s="178">
        <v>0</v>
      </c>
      <c r="R151" s="177"/>
      <c r="S151" s="177">
        <v>0</v>
      </c>
      <c r="T151" s="80"/>
      <c r="U151" s="80"/>
      <c r="V151" s="81"/>
      <c r="W151" s="81"/>
      <c r="X151" s="81"/>
      <c r="Y151" s="80"/>
      <c r="Z151" s="80"/>
      <c r="AA151" s="80"/>
      <c r="AB151" s="80"/>
      <c r="AD151" s="82"/>
    </row>
    <row r="152" spans="1:30" x14ac:dyDescent="0.2">
      <c r="A152" s="173">
        <v>106</v>
      </c>
      <c r="B152" s="174" t="s">
        <v>121</v>
      </c>
      <c r="C152" s="175" t="s">
        <v>3163</v>
      </c>
      <c r="D152" s="175" t="s">
        <v>38</v>
      </c>
      <c r="E152" s="176">
        <v>0</v>
      </c>
      <c r="F152" s="176">
        <v>30</v>
      </c>
      <c r="G152" s="177">
        <v>154.46</v>
      </c>
      <c r="H152" s="177"/>
      <c r="I152" s="177">
        <v>4633.8</v>
      </c>
      <c r="J152" s="177">
        <v>0</v>
      </c>
      <c r="K152" s="177">
        <v>0</v>
      </c>
      <c r="L152" s="177">
        <v>0</v>
      </c>
      <c r="M152" s="177">
        <v>0</v>
      </c>
      <c r="N152" s="177">
        <v>0</v>
      </c>
      <c r="O152" s="177">
        <v>0</v>
      </c>
      <c r="P152" s="178">
        <v>0</v>
      </c>
      <c r="R152" s="177"/>
      <c r="S152" s="177">
        <v>0</v>
      </c>
      <c r="T152" s="80"/>
      <c r="U152" s="80"/>
      <c r="V152" s="81"/>
      <c r="W152" s="81"/>
      <c r="X152" s="81"/>
      <c r="Y152" s="80"/>
      <c r="Z152" s="80"/>
      <c r="AA152" s="80"/>
      <c r="AB152" s="80"/>
      <c r="AD152" s="82"/>
    </row>
    <row r="153" spans="1:30" ht="20" x14ac:dyDescent="0.2">
      <c r="A153" s="173">
        <v>107</v>
      </c>
      <c r="B153" s="174" t="s">
        <v>3171</v>
      </c>
      <c r="C153" s="175" t="s">
        <v>3172</v>
      </c>
      <c r="D153" s="175" t="s">
        <v>44</v>
      </c>
      <c r="E153" s="176">
        <v>0</v>
      </c>
      <c r="F153" s="176">
        <v>304</v>
      </c>
      <c r="G153" s="177">
        <v>8.51</v>
      </c>
      <c r="H153" s="177"/>
      <c r="I153" s="177">
        <v>2587.04</v>
      </c>
      <c r="J153" s="177">
        <v>0</v>
      </c>
      <c r="K153" s="177">
        <v>0</v>
      </c>
      <c r="L153" s="177">
        <v>0</v>
      </c>
      <c r="M153" s="177">
        <v>0</v>
      </c>
      <c r="N153" s="177">
        <v>0</v>
      </c>
      <c r="O153" s="177">
        <v>0</v>
      </c>
      <c r="P153" s="178">
        <v>0</v>
      </c>
      <c r="R153" s="177"/>
      <c r="S153" s="177">
        <v>0</v>
      </c>
      <c r="T153" s="80"/>
      <c r="U153" s="80"/>
      <c r="V153" s="81"/>
      <c r="W153" s="81"/>
      <c r="X153" s="81"/>
      <c r="Y153" s="80"/>
      <c r="Z153" s="80"/>
      <c r="AA153" s="80"/>
      <c r="AB153" s="80"/>
      <c r="AD153" s="82"/>
    </row>
    <row r="154" spans="1:30" x14ac:dyDescent="0.2">
      <c r="A154" s="173">
        <v>108</v>
      </c>
      <c r="B154" s="174" t="s">
        <v>3173</v>
      </c>
      <c r="C154" s="175" t="s">
        <v>3174</v>
      </c>
      <c r="D154" s="175" t="s">
        <v>95</v>
      </c>
      <c r="E154" s="176">
        <v>0</v>
      </c>
      <c r="F154" s="176">
        <v>5.28</v>
      </c>
      <c r="G154" s="177">
        <v>668.2</v>
      </c>
      <c r="H154" s="177"/>
      <c r="I154" s="177">
        <v>3528.1</v>
      </c>
      <c r="J154" s="177">
        <v>0</v>
      </c>
      <c r="K154" s="177">
        <v>0</v>
      </c>
      <c r="L154" s="177">
        <v>0</v>
      </c>
      <c r="M154" s="177">
        <v>0</v>
      </c>
      <c r="N154" s="177">
        <v>0</v>
      </c>
      <c r="O154" s="177">
        <v>0</v>
      </c>
      <c r="P154" s="178">
        <v>0</v>
      </c>
      <c r="R154" s="177"/>
      <c r="S154" s="177">
        <v>0</v>
      </c>
      <c r="T154" s="80"/>
      <c r="U154" s="80"/>
      <c r="V154" s="81"/>
      <c r="W154" s="81"/>
      <c r="X154" s="81"/>
      <c r="Y154" s="80"/>
      <c r="Z154" s="80"/>
      <c r="AA154" s="80"/>
      <c r="AB154" s="80"/>
      <c r="AC154" s="88"/>
      <c r="AD154" s="82"/>
    </row>
    <row r="155" spans="1:30" x14ac:dyDescent="0.2">
      <c r="A155" s="108"/>
      <c r="B155" s="109">
        <v>8211321</v>
      </c>
      <c r="C155" s="110" t="s">
        <v>205</v>
      </c>
      <c r="D155" s="110" t="s">
        <v>95</v>
      </c>
      <c r="E155" s="111"/>
      <c r="F155" s="111">
        <f>F154</f>
        <v>5.28</v>
      </c>
      <c r="G155" s="77">
        <v>45.7</v>
      </c>
      <c r="H155" s="77">
        <v>45.7</v>
      </c>
      <c r="I155" s="77">
        <v>28.791</v>
      </c>
      <c r="J155" s="77">
        <v>28.791</v>
      </c>
      <c r="K155" s="77"/>
      <c r="L155" s="77"/>
      <c r="M155" s="77"/>
      <c r="N155" s="77"/>
      <c r="O155" s="77"/>
      <c r="P155" s="77"/>
      <c r="R155" s="77">
        <v>52.8</v>
      </c>
      <c r="S155" s="77"/>
      <c r="T155" s="80">
        <f t="shared" ref="T155" si="111">R155/H155</f>
        <v>1.1553610503282274</v>
      </c>
      <c r="U155" s="80">
        <f t="shared" ref="U155" si="112">T155-AB155</f>
        <v>1.1297090387893942</v>
      </c>
      <c r="V155" s="81">
        <f t="shared" ref="V155" si="113">G155*U155</f>
        <v>51.627703072675317</v>
      </c>
      <c r="W155" s="81">
        <f t="shared" ref="W155" si="114">V155-G155</f>
        <v>5.9277030726753139</v>
      </c>
      <c r="X155" s="81">
        <f t="shared" ref="X155" si="115">F155*W155</f>
        <v>31.298272223725657</v>
      </c>
      <c r="Y155" s="80">
        <f t="shared" ref="Y155" si="116">104.584835545197%-100%</f>
        <v>4.5848355451969969E-2</v>
      </c>
      <c r="Z155" s="80">
        <f t="shared" ref="Z155" si="117">101.199262415129%-100%</f>
        <v>1.1992624151289988E-2</v>
      </c>
      <c r="AA155" s="80">
        <f t="shared" ref="AA155" si="118">101.911505501324%-100%</f>
        <v>1.9115055013239957E-2</v>
      </c>
      <c r="AB155" s="80">
        <f t="shared" ref="AB155" si="119">AVERAGE(Y155:AA155)</f>
        <v>2.5652011538833303E-2</v>
      </c>
      <c r="AC155" s="88" t="s">
        <v>3488</v>
      </c>
      <c r="AD155" s="82"/>
    </row>
    <row r="156" spans="1:30" x14ac:dyDescent="0.2">
      <c r="A156" s="173">
        <v>109</v>
      </c>
      <c r="B156" s="174" t="s">
        <v>3168</v>
      </c>
      <c r="C156" s="175" t="s">
        <v>3169</v>
      </c>
      <c r="D156" s="175" t="s">
        <v>38</v>
      </c>
      <c r="E156" s="176">
        <v>0</v>
      </c>
      <c r="F156" s="176">
        <v>66</v>
      </c>
      <c r="G156" s="177">
        <v>94.08</v>
      </c>
      <c r="H156" s="177"/>
      <c r="I156" s="177">
        <v>6209.28</v>
      </c>
      <c r="J156" s="177">
        <v>0</v>
      </c>
      <c r="K156" s="177">
        <v>0</v>
      </c>
      <c r="L156" s="177">
        <v>0</v>
      </c>
      <c r="M156" s="177">
        <v>0</v>
      </c>
      <c r="N156" s="177">
        <v>0</v>
      </c>
      <c r="O156" s="177">
        <v>0</v>
      </c>
      <c r="P156" s="178">
        <v>0</v>
      </c>
      <c r="R156" s="177"/>
      <c r="S156" s="177">
        <v>0</v>
      </c>
      <c r="T156" s="80"/>
      <c r="U156" s="80"/>
      <c r="V156" s="81"/>
      <c r="W156" s="81"/>
      <c r="X156" s="81"/>
      <c r="Y156" s="80"/>
      <c r="Z156" s="80"/>
      <c r="AA156" s="80"/>
      <c r="AB156" s="80"/>
      <c r="AD156" s="82"/>
    </row>
    <row r="157" spans="1:30" ht="15" thickBot="1" x14ac:dyDescent="0.25">
      <c r="A157" s="162">
        <v>110</v>
      </c>
      <c r="B157" s="163" t="s">
        <v>121</v>
      </c>
      <c r="C157" s="164" t="s">
        <v>3163</v>
      </c>
      <c r="D157" s="164" t="s">
        <v>38</v>
      </c>
      <c r="E157" s="165">
        <v>0</v>
      </c>
      <c r="F157" s="165">
        <v>22</v>
      </c>
      <c r="G157" s="112">
        <v>154.46</v>
      </c>
      <c r="H157" s="112"/>
      <c r="I157" s="112">
        <v>3398.12</v>
      </c>
      <c r="J157" s="112">
        <v>0</v>
      </c>
      <c r="K157" s="112">
        <v>0</v>
      </c>
      <c r="L157" s="112">
        <v>0</v>
      </c>
      <c r="M157" s="112">
        <v>0</v>
      </c>
      <c r="N157" s="112">
        <v>0</v>
      </c>
      <c r="O157" s="112">
        <v>0</v>
      </c>
      <c r="P157" s="166">
        <v>0</v>
      </c>
      <c r="R157" s="112"/>
      <c r="S157" s="112">
        <v>0</v>
      </c>
      <c r="T157" s="80"/>
      <c r="U157" s="80"/>
      <c r="V157" s="81"/>
      <c r="W157" s="81"/>
      <c r="X157" s="81"/>
      <c r="Y157" s="80"/>
      <c r="Z157" s="80"/>
      <c r="AA157" s="80"/>
      <c r="AB157" s="80"/>
      <c r="AD157" s="82"/>
    </row>
    <row r="158" spans="1:30" ht="15" thickBot="1" x14ac:dyDescent="0.35">
      <c r="A158" s="151"/>
      <c r="B158" s="152" t="s">
        <v>3175</v>
      </c>
      <c r="C158" s="153" t="s">
        <v>3176</v>
      </c>
      <c r="D158" s="153"/>
      <c r="E158" s="154"/>
      <c r="F158" s="154"/>
      <c r="G158" s="155"/>
      <c r="H158" s="155"/>
      <c r="I158" s="155">
        <v>218115.71</v>
      </c>
      <c r="J158" s="155">
        <v>0</v>
      </c>
      <c r="K158" s="155">
        <v>0</v>
      </c>
      <c r="L158" s="155">
        <v>0</v>
      </c>
      <c r="M158" s="155">
        <v>0</v>
      </c>
      <c r="N158" s="155">
        <v>0</v>
      </c>
      <c r="O158" s="155">
        <v>0</v>
      </c>
      <c r="P158" s="155">
        <v>0</v>
      </c>
      <c r="R158" s="155"/>
      <c r="S158" s="155">
        <v>0</v>
      </c>
      <c r="T158" s="80"/>
      <c r="U158" s="80"/>
      <c r="V158" s="81"/>
      <c r="W158" s="81"/>
      <c r="X158" s="81"/>
      <c r="Y158" s="80"/>
      <c r="Z158" s="80"/>
      <c r="AA158" s="80"/>
      <c r="AB158" s="80"/>
      <c r="AD158" s="82"/>
    </row>
    <row r="159" spans="1:30" ht="20" x14ac:dyDescent="0.2">
      <c r="A159" s="156">
        <v>111</v>
      </c>
      <c r="B159" s="157" t="s">
        <v>112</v>
      </c>
      <c r="C159" s="158" t="s">
        <v>3159</v>
      </c>
      <c r="D159" s="158" t="s">
        <v>44</v>
      </c>
      <c r="E159" s="159">
        <v>0</v>
      </c>
      <c r="F159" s="159">
        <v>12</v>
      </c>
      <c r="G159" s="160">
        <v>652.1</v>
      </c>
      <c r="H159" s="160"/>
      <c r="I159" s="160">
        <v>7825.2</v>
      </c>
      <c r="J159" s="160">
        <v>0</v>
      </c>
      <c r="K159" s="160">
        <v>0</v>
      </c>
      <c r="L159" s="160">
        <v>0</v>
      </c>
      <c r="M159" s="160">
        <v>0</v>
      </c>
      <c r="N159" s="160">
        <v>0</v>
      </c>
      <c r="O159" s="160">
        <v>0</v>
      </c>
      <c r="P159" s="161">
        <v>0</v>
      </c>
      <c r="R159" s="160"/>
      <c r="S159" s="160">
        <v>0</v>
      </c>
      <c r="T159" s="80"/>
      <c r="U159" s="80"/>
      <c r="V159" s="81"/>
      <c r="W159" s="81"/>
      <c r="X159" s="81"/>
      <c r="Y159" s="80"/>
      <c r="Z159" s="80"/>
      <c r="AA159" s="80"/>
      <c r="AB159" s="80"/>
      <c r="AD159" s="82"/>
    </row>
    <row r="160" spans="1:30" x14ac:dyDescent="0.2">
      <c r="A160" s="173">
        <v>112</v>
      </c>
      <c r="B160" s="174" t="s">
        <v>115</v>
      </c>
      <c r="C160" s="175" t="s">
        <v>3160</v>
      </c>
      <c r="D160" s="175" t="s">
        <v>44</v>
      </c>
      <c r="E160" s="176">
        <v>0</v>
      </c>
      <c r="F160" s="176">
        <v>12</v>
      </c>
      <c r="G160" s="177">
        <v>210.46</v>
      </c>
      <c r="H160" s="177"/>
      <c r="I160" s="177">
        <v>2525.52</v>
      </c>
      <c r="J160" s="177">
        <v>0</v>
      </c>
      <c r="K160" s="177">
        <v>0</v>
      </c>
      <c r="L160" s="177">
        <v>0</v>
      </c>
      <c r="M160" s="177">
        <v>0</v>
      </c>
      <c r="N160" s="177">
        <v>0</v>
      </c>
      <c r="O160" s="177">
        <v>0</v>
      </c>
      <c r="P160" s="178">
        <v>0</v>
      </c>
      <c r="R160" s="177"/>
      <c r="S160" s="177">
        <v>0</v>
      </c>
      <c r="T160" s="80"/>
      <c r="U160" s="80"/>
      <c r="V160" s="81"/>
      <c r="W160" s="81"/>
      <c r="X160" s="81"/>
      <c r="Y160" s="80"/>
      <c r="Z160" s="80"/>
      <c r="AA160" s="80"/>
      <c r="AB160" s="80"/>
      <c r="AD160" s="82"/>
    </row>
    <row r="161" spans="1:30" x14ac:dyDescent="0.2">
      <c r="A161" s="173">
        <v>113</v>
      </c>
      <c r="B161" s="174" t="s">
        <v>117</v>
      </c>
      <c r="C161" s="175" t="s">
        <v>3161</v>
      </c>
      <c r="D161" s="175" t="s">
        <v>95</v>
      </c>
      <c r="E161" s="176">
        <v>0</v>
      </c>
      <c r="F161" s="176">
        <v>7.68</v>
      </c>
      <c r="G161" s="177">
        <v>668.2</v>
      </c>
      <c r="H161" s="177"/>
      <c r="I161" s="177">
        <v>5131.78</v>
      </c>
      <c r="J161" s="177">
        <v>0</v>
      </c>
      <c r="K161" s="177">
        <v>0</v>
      </c>
      <c r="L161" s="177">
        <v>0</v>
      </c>
      <c r="M161" s="177">
        <v>0</v>
      </c>
      <c r="N161" s="177">
        <v>0</v>
      </c>
      <c r="O161" s="177">
        <v>0</v>
      </c>
      <c r="P161" s="178">
        <v>0</v>
      </c>
      <c r="R161" s="177"/>
      <c r="S161" s="177">
        <v>0</v>
      </c>
      <c r="T161" s="80"/>
      <c r="U161" s="80"/>
      <c r="V161" s="81"/>
      <c r="W161" s="81"/>
      <c r="X161" s="81"/>
      <c r="Y161" s="80"/>
      <c r="Z161" s="80"/>
      <c r="AA161" s="80"/>
      <c r="AB161" s="80"/>
      <c r="AC161" s="88"/>
      <c r="AD161" s="82"/>
    </row>
    <row r="162" spans="1:30" x14ac:dyDescent="0.2">
      <c r="A162" s="108"/>
      <c r="B162" s="109">
        <v>8211321</v>
      </c>
      <c r="C162" s="110" t="s">
        <v>205</v>
      </c>
      <c r="D162" s="110" t="s">
        <v>95</v>
      </c>
      <c r="E162" s="111"/>
      <c r="F162" s="111">
        <f>F161</f>
        <v>7.68</v>
      </c>
      <c r="G162" s="77">
        <v>45.7</v>
      </c>
      <c r="H162" s="77">
        <v>45.7</v>
      </c>
      <c r="I162" s="77">
        <v>28.791</v>
      </c>
      <c r="J162" s="77">
        <v>28.791</v>
      </c>
      <c r="K162" s="77"/>
      <c r="L162" s="77"/>
      <c r="M162" s="77"/>
      <c r="N162" s="77"/>
      <c r="O162" s="77"/>
      <c r="P162" s="77"/>
      <c r="R162" s="77">
        <v>52.8</v>
      </c>
      <c r="S162" s="77"/>
      <c r="T162" s="80">
        <f t="shared" ref="T162" si="120">R162/H162</f>
        <v>1.1553610503282274</v>
      </c>
      <c r="U162" s="80">
        <f t="shared" ref="U162" si="121">T162-AB162</f>
        <v>1.1297090387893942</v>
      </c>
      <c r="V162" s="81">
        <f t="shared" ref="V162" si="122">G162*U162</f>
        <v>51.627703072675317</v>
      </c>
      <c r="W162" s="81">
        <f t="shared" ref="W162" si="123">V162-G162</f>
        <v>5.9277030726753139</v>
      </c>
      <c r="X162" s="81">
        <f t="shared" ref="X162" si="124">F162*W162</f>
        <v>45.52475959814641</v>
      </c>
      <c r="Y162" s="80">
        <f t="shared" ref="Y162" si="125">104.584835545197%-100%</f>
        <v>4.5848355451969969E-2</v>
      </c>
      <c r="Z162" s="80">
        <f t="shared" ref="Z162" si="126">101.199262415129%-100%</f>
        <v>1.1992624151289988E-2</v>
      </c>
      <c r="AA162" s="80">
        <f t="shared" ref="AA162" si="127">101.911505501324%-100%</f>
        <v>1.9115055013239957E-2</v>
      </c>
      <c r="AB162" s="80">
        <f t="shared" ref="AB162" si="128">AVERAGE(Y162:AA162)</f>
        <v>2.5652011538833303E-2</v>
      </c>
      <c r="AC162" s="88" t="s">
        <v>3488</v>
      </c>
      <c r="AD162" s="82"/>
    </row>
    <row r="163" spans="1:30" x14ac:dyDescent="0.2">
      <c r="A163" s="173">
        <v>114</v>
      </c>
      <c r="B163" s="174" t="s">
        <v>119</v>
      </c>
      <c r="C163" s="175" t="s">
        <v>3162</v>
      </c>
      <c r="D163" s="175" t="s">
        <v>44</v>
      </c>
      <c r="E163" s="176">
        <v>0</v>
      </c>
      <c r="F163" s="176">
        <v>36</v>
      </c>
      <c r="G163" s="177">
        <v>94.08</v>
      </c>
      <c r="H163" s="177"/>
      <c r="I163" s="177">
        <v>3386.88</v>
      </c>
      <c r="J163" s="177">
        <v>0</v>
      </c>
      <c r="K163" s="177">
        <v>0</v>
      </c>
      <c r="L163" s="177">
        <v>0</v>
      </c>
      <c r="M163" s="177">
        <v>0</v>
      </c>
      <c r="N163" s="177">
        <v>0</v>
      </c>
      <c r="O163" s="177">
        <v>0</v>
      </c>
      <c r="P163" s="178">
        <v>0</v>
      </c>
      <c r="R163" s="177"/>
      <c r="S163" s="177">
        <v>0</v>
      </c>
      <c r="T163" s="80"/>
      <c r="U163" s="80"/>
      <c r="V163" s="81"/>
      <c r="W163" s="81"/>
      <c r="X163" s="81"/>
      <c r="Y163" s="80"/>
      <c r="Z163" s="80"/>
      <c r="AA163" s="80"/>
      <c r="AB163" s="80"/>
      <c r="AD163" s="82"/>
    </row>
    <row r="164" spans="1:30" x14ac:dyDescent="0.2">
      <c r="A164" s="173">
        <v>115</v>
      </c>
      <c r="B164" s="174" t="s">
        <v>121</v>
      </c>
      <c r="C164" s="175" t="s">
        <v>3163</v>
      </c>
      <c r="D164" s="175" t="s">
        <v>38</v>
      </c>
      <c r="E164" s="176">
        <v>0</v>
      </c>
      <c r="F164" s="176">
        <v>12</v>
      </c>
      <c r="G164" s="177">
        <v>154.46</v>
      </c>
      <c r="H164" s="177"/>
      <c r="I164" s="177">
        <v>1853.52</v>
      </c>
      <c r="J164" s="177">
        <v>0</v>
      </c>
      <c r="K164" s="177">
        <v>0</v>
      </c>
      <c r="L164" s="177">
        <v>0</v>
      </c>
      <c r="M164" s="177">
        <v>0</v>
      </c>
      <c r="N164" s="177">
        <v>0</v>
      </c>
      <c r="O164" s="177">
        <v>0</v>
      </c>
      <c r="P164" s="178">
        <v>0</v>
      </c>
      <c r="R164" s="177"/>
      <c r="S164" s="177">
        <v>0</v>
      </c>
      <c r="T164" s="80"/>
      <c r="U164" s="80"/>
      <c r="V164" s="81"/>
      <c r="W164" s="81"/>
      <c r="X164" s="81"/>
      <c r="Y164" s="80"/>
      <c r="Z164" s="80"/>
      <c r="AA164" s="80"/>
      <c r="AB164" s="80"/>
      <c r="AD164" s="82"/>
    </row>
    <row r="165" spans="1:30" x14ac:dyDescent="0.2">
      <c r="A165" s="173">
        <v>116</v>
      </c>
      <c r="B165" s="174" t="s">
        <v>3164</v>
      </c>
      <c r="C165" s="175" t="s">
        <v>3165</v>
      </c>
      <c r="D165" s="175" t="s">
        <v>44</v>
      </c>
      <c r="E165" s="176">
        <v>0</v>
      </c>
      <c r="F165" s="176">
        <v>243</v>
      </c>
      <c r="G165" s="177">
        <v>371.48</v>
      </c>
      <c r="H165" s="177"/>
      <c r="I165" s="177">
        <v>90269.64</v>
      </c>
      <c r="J165" s="177">
        <v>0</v>
      </c>
      <c r="K165" s="177">
        <v>0</v>
      </c>
      <c r="L165" s="177">
        <v>0</v>
      </c>
      <c r="M165" s="177">
        <v>0</v>
      </c>
      <c r="N165" s="177">
        <v>0</v>
      </c>
      <c r="O165" s="177">
        <v>0</v>
      </c>
      <c r="P165" s="178">
        <v>0</v>
      </c>
      <c r="R165" s="177"/>
      <c r="S165" s="177">
        <v>0</v>
      </c>
      <c r="T165" s="80"/>
      <c r="U165" s="80"/>
      <c r="V165" s="81"/>
      <c r="W165" s="81"/>
      <c r="X165" s="81"/>
      <c r="Y165" s="80"/>
      <c r="Z165" s="80"/>
      <c r="AA165" s="80"/>
      <c r="AB165" s="80"/>
      <c r="AD165" s="82"/>
    </row>
    <row r="166" spans="1:30" x14ac:dyDescent="0.2">
      <c r="A166" s="173">
        <v>117</v>
      </c>
      <c r="B166" s="174" t="s">
        <v>3166</v>
      </c>
      <c r="C166" s="175" t="s">
        <v>3167</v>
      </c>
      <c r="D166" s="175" t="s">
        <v>95</v>
      </c>
      <c r="E166" s="176">
        <v>0</v>
      </c>
      <c r="F166" s="176">
        <v>6.04</v>
      </c>
      <c r="G166" s="177">
        <v>668.2</v>
      </c>
      <c r="H166" s="177"/>
      <c r="I166" s="177">
        <v>4035.93</v>
      </c>
      <c r="J166" s="177">
        <v>0</v>
      </c>
      <c r="K166" s="177">
        <v>0</v>
      </c>
      <c r="L166" s="177">
        <v>0</v>
      </c>
      <c r="M166" s="177">
        <v>0</v>
      </c>
      <c r="N166" s="177">
        <v>0</v>
      </c>
      <c r="O166" s="177">
        <v>0</v>
      </c>
      <c r="P166" s="178">
        <v>0</v>
      </c>
      <c r="R166" s="177"/>
      <c r="S166" s="177">
        <v>0</v>
      </c>
      <c r="T166" s="80"/>
      <c r="U166" s="80"/>
      <c r="V166" s="81"/>
      <c r="W166" s="81"/>
      <c r="X166" s="81"/>
      <c r="Y166" s="80"/>
      <c r="Z166" s="80"/>
      <c r="AA166" s="80"/>
      <c r="AB166" s="80"/>
      <c r="AC166" s="88"/>
      <c r="AD166" s="82"/>
    </row>
    <row r="167" spans="1:30" x14ac:dyDescent="0.2">
      <c r="A167" s="108"/>
      <c r="B167" s="109">
        <v>8211321</v>
      </c>
      <c r="C167" s="110" t="s">
        <v>205</v>
      </c>
      <c r="D167" s="110" t="s">
        <v>95</v>
      </c>
      <c r="E167" s="111"/>
      <c r="F167" s="111">
        <f>F166</f>
        <v>6.04</v>
      </c>
      <c r="G167" s="77">
        <v>45.7</v>
      </c>
      <c r="H167" s="77">
        <v>45.7</v>
      </c>
      <c r="I167" s="77">
        <v>28.791</v>
      </c>
      <c r="J167" s="77">
        <v>28.791</v>
      </c>
      <c r="K167" s="77"/>
      <c r="L167" s="77"/>
      <c r="M167" s="77"/>
      <c r="N167" s="77"/>
      <c r="O167" s="77"/>
      <c r="P167" s="77"/>
      <c r="R167" s="77">
        <v>52.8</v>
      </c>
      <c r="S167" s="77"/>
      <c r="T167" s="80">
        <f t="shared" ref="T167" si="129">R167/H167</f>
        <v>1.1553610503282274</v>
      </c>
      <c r="U167" s="80">
        <f t="shared" ref="U167" si="130">T167-AB167</f>
        <v>1.1297090387893942</v>
      </c>
      <c r="V167" s="81">
        <f t="shared" ref="V167" si="131">G167*U167</f>
        <v>51.627703072675317</v>
      </c>
      <c r="W167" s="81">
        <f t="shared" ref="W167" si="132">V167-G167</f>
        <v>5.9277030726753139</v>
      </c>
      <c r="X167" s="81">
        <f t="shared" ref="X167" si="133">F167*W167</f>
        <v>35.803326558958894</v>
      </c>
      <c r="Y167" s="80">
        <f t="shared" ref="Y167" si="134">104.584835545197%-100%</f>
        <v>4.5848355451969969E-2</v>
      </c>
      <c r="Z167" s="80">
        <f t="shared" ref="Z167" si="135">101.199262415129%-100%</f>
        <v>1.1992624151289988E-2</v>
      </c>
      <c r="AA167" s="80">
        <f t="shared" ref="AA167" si="136">101.911505501324%-100%</f>
        <v>1.9115055013239957E-2</v>
      </c>
      <c r="AB167" s="80">
        <f t="shared" ref="AB167" si="137">AVERAGE(Y167:AA167)</f>
        <v>2.5652011538833303E-2</v>
      </c>
      <c r="AC167" s="88" t="s">
        <v>3488</v>
      </c>
      <c r="AD167" s="82"/>
    </row>
    <row r="168" spans="1:30" x14ac:dyDescent="0.2">
      <c r="A168" s="173">
        <v>118</v>
      </c>
      <c r="B168" s="174" t="s">
        <v>3168</v>
      </c>
      <c r="C168" s="175" t="s">
        <v>3169</v>
      </c>
      <c r="D168" s="175" t="s">
        <v>38</v>
      </c>
      <c r="E168" s="176">
        <v>0</v>
      </c>
      <c r="F168" s="176">
        <v>453</v>
      </c>
      <c r="G168" s="177">
        <v>94.08</v>
      </c>
      <c r="H168" s="177"/>
      <c r="I168" s="177">
        <v>42618.239999999998</v>
      </c>
      <c r="J168" s="177">
        <v>0</v>
      </c>
      <c r="K168" s="177">
        <v>0</v>
      </c>
      <c r="L168" s="177">
        <v>0</v>
      </c>
      <c r="M168" s="177">
        <v>0</v>
      </c>
      <c r="N168" s="177">
        <v>0</v>
      </c>
      <c r="O168" s="177">
        <v>0</v>
      </c>
      <c r="P168" s="178">
        <v>0</v>
      </c>
      <c r="R168" s="177"/>
      <c r="S168" s="177">
        <v>0</v>
      </c>
      <c r="T168" s="80"/>
      <c r="U168" s="80"/>
      <c r="V168" s="81"/>
      <c r="W168" s="81"/>
      <c r="X168" s="81"/>
      <c r="Y168" s="80"/>
      <c r="Z168" s="80"/>
      <c r="AA168" s="80"/>
      <c r="AB168" s="80"/>
      <c r="AD168" s="82"/>
    </row>
    <row r="169" spans="1:30" x14ac:dyDescent="0.2">
      <c r="A169" s="173">
        <v>119</v>
      </c>
      <c r="B169" s="174" t="s">
        <v>121</v>
      </c>
      <c r="C169" s="175" t="s">
        <v>3163</v>
      </c>
      <c r="D169" s="175" t="s">
        <v>38</v>
      </c>
      <c r="E169" s="176">
        <v>0</v>
      </c>
      <c r="F169" s="176">
        <v>151</v>
      </c>
      <c r="G169" s="177">
        <v>154.46</v>
      </c>
      <c r="H169" s="177"/>
      <c r="I169" s="177">
        <v>23323.46</v>
      </c>
      <c r="J169" s="177">
        <v>0</v>
      </c>
      <c r="K169" s="177">
        <v>0</v>
      </c>
      <c r="L169" s="177">
        <v>0</v>
      </c>
      <c r="M169" s="177">
        <v>0</v>
      </c>
      <c r="N169" s="177">
        <v>0</v>
      </c>
      <c r="O169" s="177">
        <v>0</v>
      </c>
      <c r="P169" s="178">
        <v>0</v>
      </c>
      <c r="R169" s="177"/>
      <c r="S169" s="177">
        <v>0</v>
      </c>
      <c r="T169" s="80"/>
      <c r="U169" s="80"/>
      <c r="V169" s="81"/>
      <c r="W169" s="81"/>
      <c r="X169" s="81"/>
      <c r="Y169" s="80"/>
      <c r="Z169" s="80"/>
      <c r="AA169" s="80"/>
      <c r="AB169" s="80"/>
      <c r="AD169" s="82"/>
    </row>
    <row r="170" spans="1:30" x14ac:dyDescent="0.2">
      <c r="A170" s="173">
        <v>120</v>
      </c>
      <c r="B170" s="174" t="s">
        <v>3170</v>
      </c>
      <c r="C170" s="175" t="s">
        <v>3165</v>
      </c>
      <c r="D170" s="175" t="s">
        <v>38</v>
      </c>
      <c r="E170" s="176">
        <v>0</v>
      </c>
      <c r="F170" s="176">
        <v>30</v>
      </c>
      <c r="G170" s="177">
        <v>371.48</v>
      </c>
      <c r="H170" s="177"/>
      <c r="I170" s="177">
        <v>11144.4</v>
      </c>
      <c r="J170" s="177">
        <v>0</v>
      </c>
      <c r="K170" s="177">
        <v>0</v>
      </c>
      <c r="L170" s="177">
        <v>0</v>
      </c>
      <c r="M170" s="177">
        <v>0</v>
      </c>
      <c r="N170" s="177">
        <v>0</v>
      </c>
      <c r="O170" s="177">
        <v>0</v>
      </c>
      <c r="P170" s="178">
        <v>0</v>
      </c>
      <c r="R170" s="177"/>
      <c r="S170" s="177">
        <v>0</v>
      </c>
      <c r="T170" s="80"/>
      <c r="U170" s="80"/>
      <c r="V170" s="81"/>
      <c r="W170" s="81"/>
      <c r="X170" s="81"/>
      <c r="Y170" s="80"/>
      <c r="Z170" s="80"/>
      <c r="AA170" s="80"/>
      <c r="AB170" s="80"/>
      <c r="AD170" s="82"/>
    </row>
    <row r="171" spans="1:30" x14ac:dyDescent="0.2">
      <c r="A171" s="173">
        <v>121</v>
      </c>
      <c r="B171" s="174" t="s">
        <v>3168</v>
      </c>
      <c r="C171" s="175" t="s">
        <v>3169</v>
      </c>
      <c r="D171" s="175" t="s">
        <v>38</v>
      </c>
      <c r="E171" s="176">
        <v>0</v>
      </c>
      <c r="F171" s="176">
        <v>90</v>
      </c>
      <c r="G171" s="177">
        <v>94.08</v>
      </c>
      <c r="H171" s="177"/>
      <c r="I171" s="177">
        <v>8467.2000000000007</v>
      </c>
      <c r="J171" s="177">
        <v>0</v>
      </c>
      <c r="K171" s="177">
        <v>0</v>
      </c>
      <c r="L171" s="177">
        <v>0</v>
      </c>
      <c r="M171" s="177">
        <v>0</v>
      </c>
      <c r="N171" s="177">
        <v>0</v>
      </c>
      <c r="O171" s="177">
        <v>0</v>
      </c>
      <c r="P171" s="178">
        <v>0</v>
      </c>
      <c r="R171" s="177"/>
      <c r="S171" s="177">
        <v>0</v>
      </c>
      <c r="T171" s="80"/>
      <c r="U171" s="80"/>
      <c r="V171" s="81"/>
      <c r="W171" s="81"/>
      <c r="X171" s="81"/>
      <c r="Y171" s="80"/>
      <c r="Z171" s="80"/>
      <c r="AA171" s="80"/>
      <c r="AB171" s="80"/>
      <c r="AD171" s="82"/>
    </row>
    <row r="172" spans="1:30" x14ac:dyDescent="0.2">
      <c r="A172" s="173">
        <v>122</v>
      </c>
      <c r="B172" s="174" t="s">
        <v>121</v>
      </c>
      <c r="C172" s="175" t="s">
        <v>3163</v>
      </c>
      <c r="D172" s="175" t="s">
        <v>38</v>
      </c>
      <c r="E172" s="176">
        <v>0</v>
      </c>
      <c r="F172" s="176">
        <v>30</v>
      </c>
      <c r="G172" s="177">
        <v>154.46</v>
      </c>
      <c r="H172" s="177"/>
      <c r="I172" s="177">
        <v>4633.8</v>
      </c>
      <c r="J172" s="177">
        <v>0</v>
      </c>
      <c r="K172" s="177">
        <v>0</v>
      </c>
      <c r="L172" s="177">
        <v>0</v>
      </c>
      <c r="M172" s="177">
        <v>0</v>
      </c>
      <c r="N172" s="177">
        <v>0</v>
      </c>
      <c r="O172" s="177">
        <v>0</v>
      </c>
      <c r="P172" s="178">
        <v>0</v>
      </c>
      <c r="R172" s="177"/>
      <c r="S172" s="177">
        <v>0</v>
      </c>
      <c r="T172" s="80"/>
      <c r="U172" s="80"/>
      <c r="V172" s="81"/>
      <c r="W172" s="81"/>
      <c r="X172" s="81"/>
      <c r="Y172" s="80"/>
      <c r="Z172" s="80"/>
      <c r="AA172" s="80"/>
      <c r="AB172" s="80"/>
      <c r="AD172" s="82"/>
    </row>
    <row r="173" spans="1:30" ht="20" x14ac:dyDescent="0.2">
      <c r="A173" s="173">
        <v>123</v>
      </c>
      <c r="B173" s="174" t="s">
        <v>3171</v>
      </c>
      <c r="C173" s="175" t="s">
        <v>3172</v>
      </c>
      <c r="D173" s="175" t="s">
        <v>44</v>
      </c>
      <c r="E173" s="176">
        <v>0</v>
      </c>
      <c r="F173" s="176">
        <v>304</v>
      </c>
      <c r="G173" s="177">
        <v>8.51</v>
      </c>
      <c r="H173" s="177"/>
      <c r="I173" s="177">
        <v>2587.04</v>
      </c>
      <c r="J173" s="177">
        <v>0</v>
      </c>
      <c r="K173" s="177">
        <v>0</v>
      </c>
      <c r="L173" s="177">
        <v>0</v>
      </c>
      <c r="M173" s="177">
        <v>0</v>
      </c>
      <c r="N173" s="177">
        <v>0</v>
      </c>
      <c r="O173" s="177">
        <v>0</v>
      </c>
      <c r="P173" s="178">
        <v>0</v>
      </c>
      <c r="R173" s="177"/>
      <c r="S173" s="177">
        <v>0</v>
      </c>
      <c r="T173" s="80"/>
      <c r="U173" s="80"/>
      <c r="V173" s="81"/>
      <c r="W173" s="81"/>
      <c r="X173" s="81"/>
      <c r="Y173" s="80"/>
      <c r="Z173" s="80"/>
      <c r="AA173" s="80"/>
      <c r="AB173" s="80"/>
      <c r="AD173" s="82"/>
    </row>
    <row r="174" spans="1:30" x14ac:dyDescent="0.2">
      <c r="A174" s="173">
        <v>124</v>
      </c>
      <c r="B174" s="174" t="s">
        <v>3173</v>
      </c>
      <c r="C174" s="175" t="s">
        <v>3174</v>
      </c>
      <c r="D174" s="175" t="s">
        <v>95</v>
      </c>
      <c r="E174" s="176">
        <v>0</v>
      </c>
      <c r="F174" s="176">
        <v>5.28</v>
      </c>
      <c r="G174" s="177">
        <v>668.2</v>
      </c>
      <c r="H174" s="177"/>
      <c r="I174" s="177">
        <v>3528.1</v>
      </c>
      <c r="J174" s="177">
        <v>0</v>
      </c>
      <c r="K174" s="177">
        <v>0</v>
      </c>
      <c r="L174" s="177">
        <v>0</v>
      </c>
      <c r="M174" s="177">
        <v>0</v>
      </c>
      <c r="N174" s="177">
        <v>0</v>
      </c>
      <c r="O174" s="177">
        <v>0</v>
      </c>
      <c r="P174" s="178">
        <v>0</v>
      </c>
      <c r="R174" s="177"/>
      <c r="S174" s="177">
        <v>0</v>
      </c>
      <c r="T174" s="80"/>
      <c r="U174" s="80"/>
      <c r="V174" s="81"/>
      <c r="W174" s="81"/>
      <c r="X174" s="81"/>
      <c r="Y174" s="80"/>
      <c r="Z174" s="80"/>
      <c r="AA174" s="80"/>
      <c r="AB174" s="80"/>
      <c r="AC174" s="79"/>
      <c r="AD174" s="82"/>
    </row>
    <row r="175" spans="1:30" x14ac:dyDescent="0.2">
      <c r="A175" s="108"/>
      <c r="B175" s="109">
        <v>8211321</v>
      </c>
      <c r="C175" s="110" t="s">
        <v>205</v>
      </c>
      <c r="D175" s="110" t="s">
        <v>95</v>
      </c>
      <c r="E175" s="111"/>
      <c r="F175" s="111">
        <f>F174</f>
        <v>5.28</v>
      </c>
      <c r="G175" s="77">
        <v>45.7</v>
      </c>
      <c r="H175" s="77">
        <v>45.7</v>
      </c>
      <c r="I175" s="77">
        <v>28.791</v>
      </c>
      <c r="J175" s="77">
        <v>28.791</v>
      </c>
      <c r="K175" s="77"/>
      <c r="L175" s="77"/>
      <c r="M175" s="77"/>
      <c r="N175" s="77"/>
      <c r="O175" s="77"/>
      <c r="P175" s="77"/>
      <c r="R175" s="77">
        <v>52.8</v>
      </c>
      <c r="S175" s="77"/>
      <c r="T175" s="80">
        <f t="shared" ref="T175" si="138">R175/H175</f>
        <v>1.1553610503282274</v>
      </c>
      <c r="U175" s="80">
        <f t="shared" ref="U175" si="139">T175-AB175</f>
        <v>1.1297090387893942</v>
      </c>
      <c r="V175" s="81">
        <f t="shared" ref="V175" si="140">G175*U175</f>
        <v>51.627703072675317</v>
      </c>
      <c r="W175" s="81">
        <f t="shared" ref="W175" si="141">V175-G175</f>
        <v>5.9277030726753139</v>
      </c>
      <c r="X175" s="81">
        <f t="shared" ref="X175" si="142">F175*W175</f>
        <v>31.298272223725657</v>
      </c>
      <c r="Y175" s="80">
        <f t="shared" ref="Y175" si="143">104.584835545197%-100%</f>
        <v>4.5848355451969969E-2</v>
      </c>
      <c r="Z175" s="80">
        <f t="shared" ref="Z175" si="144">101.199262415129%-100%</f>
        <v>1.1992624151289988E-2</v>
      </c>
      <c r="AA175" s="80">
        <f t="shared" ref="AA175" si="145">101.911505501324%-100%</f>
        <v>1.9115055013239957E-2</v>
      </c>
      <c r="AB175" s="80">
        <f t="shared" ref="AB175" si="146">AVERAGE(Y175:AA175)</f>
        <v>2.5652011538833303E-2</v>
      </c>
      <c r="AC175" s="88" t="s">
        <v>3488</v>
      </c>
      <c r="AD175" s="82"/>
    </row>
    <row r="176" spans="1:30" x14ac:dyDescent="0.2">
      <c r="A176" s="173">
        <v>125</v>
      </c>
      <c r="B176" s="174" t="s">
        <v>3168</v>
      </c>
      <c r="C176" s="175" t="s">
        <v>3169</v>
      </c>
      <c r="D176" s="175" t="s">
        <v>38</v>
      </c>
      <c r="E176" s="176">
        <v>0</v>
      </c>
      <c r="F176" s="176">
        <v>36</v>
      </c>
      <c r="G176" s="177">
        <v>94.08</v>
      </c>
      <c r="H176" s="177"/>
      <c r="I176" s="177">
        <v>3386.88</v>
      </c>
      <c r="J176" s="177">
        <v>0</v>
      </c>
      <c r="K176" s="177">
        <v>0</v>
      </c>
      <c r="L176" s="177">
        <v>0</v>
      </c>
      <c r="M176" s="177">
        <v>0</v>
      </c>
      <c r="N176" s="177">
        <v>0</v>
      </c>
      <c r="O176" s="177">
        <v>0</v>
      </c>
      <c r="P176" s="178">
        <v>0</v>
      </c>
      <c r="R176" s="177"/>
      <c r="S176" s="177">
        <v>0</v>
      </c>
      <c r="T176" s="80"/>
      <c r="U176" s="80"/>
      <c r="V176" s="81"/>
      <c r="W176" s="81"/>
      <c r="X176" s="81"/>
      <c r="Y176" s="80"/>
      <c r="Z176" s="80"/>
      <c r="AA176" s="80"/>
      <c r="AB176" s="80"/>
      <c r="AD176" s="82"/>
    </row>
    <row r="177" spans="1:30" ht="15" thickBot="1" x14ac:dyDescent="0.25">
      <c r="A177" s="162">
        <v>126</v>
      </c>
      <c r="B177" s="163" t="s">
        <v>121</v>
      </c>
      <c r="C177" s="164" t="s">
        <v>3163</v>
      </c>
      <c r="D177" s="164" t="s">
        <v>38</v>
      </c>
      <c r="E177" s="165">
        <v>0</v>
      </c>
      <c r="F177" s="165">
        <v>22</v>
      </c>
      <c r="G177" s="112">
        <v>154.46</v>
      </c>
      <c r="H177" s="112"/>
      <c r="I177" s="112">
        <v>3398.12</v>
      </c>
      <c r="J177" s="112">
        <v>0</v>
      </c>
      <c r="K177" s="112">
        <v>0</v>
      </c>
      <c r="L177" s="112">
        <v>0</v>
      </c>
      <c r="M177" s="112">
        <v>0</v>
      </c>
      <c r="N177" s="112">
        <v>0</v>
      </c>
      <c r="O177" s="112">
        <v>0</v>
      </c>
      <c r="P177" s="166">
        <v>0</v>
      </c>
      <c r="R177" s="112"/>
      <c r="S177" s="112">
        <v>0</v>
      </c>
      <c r="T177" s="80"/>
      <c r="U177" s="80"/>
      <c r="V177" s="81"/>
      <c r="W177" s="81"/>
      <c r="X177" s="81"/>
      <c r="Y177" s="80"/>
      <c r="Z177" s="80"/>
      <c r="AA177" s="80"/>
      <c r="AB177" s="80"/>
      <c r="AD177" s="82"/>
    </row>
    <row r="178" spans="1:30" ht="15" thickBot="1" x14ac:dyDescent="0.35">
      <c r="A178" s="151"/>
      <c r="B178" s="152" t="s">
        <v>3177</v>
      </c>
      <c r="C178" s="153" t="s">
        <v>3178</v>
      </c>
      <c r="D178" s="153"/>
      <c r="E178" s="154"/>
      <c r="F178" s="154"/>
      <c r="G178" s="155"/>
      <c r="H178" s="155"/>
      <c r="I178" s="155">
        <v>255657.78</v>
      </c>
      <c r="J178" s="155">
        <v>0</v>
      </c>
      <c r="K178" s="155">
        <v>0</v>
      </c>
      <c r="L178" s="155">
        <v>0</v>
      </c>
      <c r="M178" s="155">
        <v>0</v>
      </c>
      <c r="N178" s="155">
        <v>0</v>
      </c>
      <c r="O178" s="155">
        <v>0</v>
      </c>
      <c r="P178" s="155">
        <v>0</v>
      </c>
      <c r="R178" s="155"/>
      <c r="S178" s="155">
        <v>0</v>
      </c>
      <c r="T178" s="80"/>
      <c r="U178" s="80"/>
      <c r="V178" s="81"/>
      <c r="W178" s="81"/>
      <c r="X178" s="81"/>
      <c r="Y178" s="80"/>
      <c r="Z178" s="80"/>
      <c r="AA178" s="80"/>
      <c r="AB178" s="80"/>
      <c r="AD178" s="82"/>
    </row>
    <row r="179" spans="1:30" ht="20" x14ac:dyDescent="0.2">
      <c r="A179" s="156">
        <v>127</v>
      </c>
      <c r="B179" s="157" t="s">
        <v>112</v>
      </c>
      <c r="C179" s="158" t="s">
        <v>3159</v>
      </c>
      <c r="D179" s="158" t="s">
        <v>44</v>
      </c>
      <c r="E179" s="159">
        <v>0</v>
      </c>
      <c r="F179" s="159">
        <v>12</v>
      </c>
      <c r="G179" s="160">
        <v>652.1</v>
      </c>
      <c r="H179" s="160"/>
      <c r="I179" s="160">
        <v>7825.2</v>
      </c>
      <c r="J179" s="160">
        <v>0</v>
      </c>
      <c r="K179" s="160">
        <v>0</v>
      </c>
      <c r="L179" s="160">
        <v>0</v>
      </c>
      <c r="M179" s="160">
        <v>0</v>
      </c>
      <c r="N179" s="160">
        <v>0</v>
      </c>
      <c r="O179" s="160">
        <v>0</v>
      </c>
      <c r="P179" s="161">
        <v>0</v>
      </c>
      <c r="R179" s="160"/>
      <c r="S179" s="160">
        <v>0</v>
      </c>
      <c r="T179" s="80"/>
      <c r="U179" s="80"/>
      <c r="V179" s="81"/>
      <c r="W179" s="81"/>
      <c r="X179" s="81"/>
      <c r="Y179" s="80"/>
      <c r="Z179" s="80"/>
      <c r="AA179" s="80"/>
      <c r="AB179" s="80"/>
      <c r="AD179" s="82"/>
    </row>
    <row r="180" spans="1:30" x14ac:dyDescent="0.2">
      <c r="A180" s="173">
        <v>128</v>
      </c>
      <c r="B180" s="174" t="s">
        <v>115</v>
      </c>
      <c r="C180" s="175" t="s">
        <v>3160</v>
      </c>
      <c r="D180" s="175" t="s">
        <v>44</v>
      </c>
      <c r="E180" s="176">
        <v>0</v>
      </c>
      <c r="F180" s="176">
        <v>12</v>
      </c>
      <c r="G180" s="177">
        <v>210.46</v>
      </c>
      <c r="H180" s="177"/>
      <c r="I180" s="177">
        <v>2525.52</v>
      </c>
      <c r="J180" s="177">
        <v>0</v>
      </c>
      <c r="K180" s="177">
        <v>0</v>
      </c>
      <c r="L180" s="177">
        <v>0</v>
      </c>
      <c r="M180" s="177">
        <v>0</v>
      </c>
      <c r="N180" s="177">
        <v>0</v>
      </c>
      <c r="O180" s="177">
        <v>0</v>
      </c>
      <c r="P180" s="178">
        <v>0</v>
      </c>
      <c r="R180" s="177"/>
      <c r="S180" s="177">
        <v>0</v>
      </c>
      <c r="T180" s="80"/>
      <c r="U180" s="80"/>
      <c r="V180" s="81"/>
      <c r="W180" s="81"/>
      <c r="X180" s="81"/>
      <c r="Y180" s="80"/>
      <c r="Z180" s="80"/>
      <c r="AA180" s="80"/>
      <c r="AB180" s="80"/>
      <c r="AD180" s="82"/>
    </row>
    <row r="181" spans="1:30" x14ac:dyDescent="0.2">
      <c r="A181" s="173">
        <v>129</v>
      </c>
      <c r="B181" s="174" t="s">
        <v>117</v>
      </c>
      <c r="C181" s="175" t="s">
        <v>3161</v>
      </c>
      <c r="D181" s="175" t="s">
        <v>95</v>
      </c>
      <c r="E181" s="176">
        <v>0</v>
      </c>
      <c r="F181" s="176">
        <v>5.28</v>
      </c>
      <c r="G181" s="177">
        <v>668.2</v>
      </c>
      <c r="H181" s="177"/>
      <c r="I181" s="177">
        <v>3528.1</v>
      </c>
      <c r="J181" s="177">
        <v>0</v>
      </c>
      <c r="K181" s="177">
        <v>0</v>
      </c>
      <c r="L181" s="177">
        <v>0</v>
      </c>
      <c r="M181" s="177">
        <v>0</v>
      </c>
      <c r="N181" s="177">
        <v>0</v>
      </c>
      <c r="O181" s="177">
        <v>0</v>
      </c>
      <c r="P181" s="178">
        <v>0</v>
      </c>
      <c r="R181" s="177"/>
      <c r="S181" s="177">
        <v>0</v>
      </c>
      <c r="T181" s="80"/>
      <c r="U181" s="80"/>
      <c r="V181" s="81"/>
      <c r="W181" s="81"/>
      <c r="X181" s="81"/>
      <c r="Y181" s="80"/>
      <c r="Z181" s="80"/>
      <c r="AA181" s="80"/>
      <c r="AB181" s="80"/>
      <c r="AC181" s="79"/>
      <c r="AD181" s="82"/>
    </row>
    <row r="182" spans="1:30" x14ac:dyDescent="0.2">
      <c r="A182" s="108"/>
      <c r="B182" s="109">
        <v>8211321</v>
      </c>
      <c r="C182" s="110" t="s">
        <v>205</v>
      </c>
      <c r="D182" s="110" t="s">
        <v>95</v>
      </c>
      <c r="E182" s="111"/>
      <c r="F182" s="111">
        <f>F181</f>
        <v>5.28</v>
      </c>
      <c r="G182" s="77">
        <v>45.7</v>
      </c>
      <c r="H182" s="77">
        <v>45.7</v>
      </c>
      <c r="I182" s="77">
        <v>28.791</v>
      </c>
      <c r="J182" s="77">
        <v>28.791</v>
      </c>
      <c r="K182" s="77"/>
      <c r="L182" s="77"/>
      <c r="M182" s="77"/>
      <c r="N182" s="77"/>
      <c r="O182" s="77"/>
      <c r="P182" s="77"/>
      <c r="R182" s="77">
        <v>52.8</v>
      </c>
      <c r="S182" s="77"/>
      <c r="T182" s="80">
        <f t="shared" ref="T182" si="147">R182/H182</f>
        <v>1.1553610503282274</v>
      </c>
      <c r="U182" s="80">
        <f t="shared" ref="U182" si="148">T182-AB182</f>
        <v>1.1297090387893942</v>
      </c>
      <c r="V182" s="81">
        <f t="shared" ref="V182" si="149">G182*U182</f>
        <v>51.627703072675317</v>
      </c>
      <c r="W182" s="81">
        <f t="shared" ref="W182" si="150">V182-G182</f>
        <v>5.9277030726753139</v>
      </c>
      <c r="X182" s="81">
        <f t="shared" ref="X182" si="151">F182*W182</f>
        <v>31.298272223725657</v>
      </c>
      <c r="Y182" s="80">
        <f t="shared" ref="Y182" si="152">104.584835545197%-100%</f>
        <v>4.5848355451969969E-2</v>
      </c>
      <c r="Z182" s="80">
        <f t="shared" ref="Z182" si="153">101.199262415129%-100%</f>
        <v>1.1992624151289988E-2</v>
      </c>
      <c r="AA182" s="80">
        <f t="shared" ref="AA182" si="154">101.911505501324%-100%</f>
        <v>1.9115055013239957E-2</v>
      </c>
      <c r="AB182" s="80">
        <f t="shared" ref="AB182" si="155">AVERAGE(Y182:AA182)</f>
        <v>2.5652011538833303E-2</v>
      </c>
      <c r="AC182" s="88" t="s">
        <v>3488</v>
      </c>
      <c r="AD182" s="82"/>
    </row>
    <row r="183" spans="1:30" x14ac:dyDescent="0.2">
      <c r="A183" s="173">
        <v>130</v>
      </c>
      <c r="B183" s="174" t="s">
        <v>119</v>
      </c>
      <c r="C183" s="175" t="s">
        <v>3162</v>
      </c>
      <c r="D183" s="175" t="s">
        <v>44</v>
      </c>
      <c r="E183" s="176">
        <v>0</v>
      </c>
      <c r="F183" s="176">
        <v>36</v>
      </c>
      <c r="G183" s="177">
        <v>94.08</v>
      </c>
      <c r="H183" s="177"/>
      <c r="I183" s="177">
        <v>3386.88</v>
      </c>
      <c r="J183" s="177">
        <v>0</v>
      </c>
      <c r="K183" s="177">
        <v>0</v>
      </c>
      <c r="L183" s="177">
        <v>0</v>
      </c>
      <c r="M183" s="177">
        <v>0</v>
      </c>
      <c r="N183" s="177">
        <v>0</v>
      </c>
      <c r="O183" s="177">
        <v>0</v>
      </c>
      <c r="P183" s="178">
        <v>0</v>
      </c>
      <c r="R183" s="177"/>
      <c r="S183" s="177">
        <v>0</v>
      </c>
      <c r="T183" s="80"/>
      <c r="U183" s="80"/>
      <c r="V183" s="81"/>
      <c r="W183" s="81"/>
      <c r="X183" s="81"/>
      <c r="Y183" s="80"/>
      <c r="Z183" s="80"/>
      <c r="AA183" s="80"/>
      <c r="AB183" s="80"/>
      <c r="AD183" s="82"/>
    </row>
    <row r="184" spans="1:30" x14ac:dyDescent="0.2">
      <c r="A184" s="173">
        <v>131</v>
      </c>
      <c r="B184" s="174" t="s">
        <v>121</v>
      </c>
      <c r="C184" s="175" t="s">
        <v>3163</v>
      </c>
      <c r="D184" s="175" t="s">
        <v>38</v>
      </c>
      <c r="E184" s="176">
        <v>0</v>
      </c>
      <c r="F184" s="176">
        <v>12</v>
      </c>
      <c r="G184" s="177">
        <v>154.46</v>
      </c>
      <c r="H184" s="177"/>
      <c r="I184" s="177">
        <v>1853.52</v>
      </c>
      <c r="J184" s="177">
        <v>0</v>
      </c>
      <c r="K184" s="177">
        <v>0</v>
      </c>
      <c r="L184" s="177">
        <v>0</v>
      </c>
      <c r="M184" s="177">
        <v>0</v>
      </c>
      <c r="N184" s="177">
        <v>0</v>
      </c>
      <c r="O184" s="177">
        <v>0</v>
      </c>
      <c r="P184" s="178">
        <v>0</v>
      </c>
      <c r="R184" s="177"/>
      <c r="S184" s="177">
        <v>0</v>
      </c>
      <c r="T184" s="80"/>
      <c r="U184" s="80"/>
      <c r="V184" s="81"/>
      <c r="W184" s="81"/>
      <c r="X184" s="81"/>
      <c r="Y184" s="80"/>
      <c r="Z184" s="80"/>
      <c r="AA184" s="80"/>
      <c r="AB184" s="80"/>
      <c r="AD184" s="82"/>
    </row>
    <row r="185" spans="1:30" x14ac:dyDescent="0.2">
      <c r="A185" s="173">
        <v>132</v>
      </c>
      <c r="B185" s="174" t="s">
        <v>3164</v>
      </c>
      <c r="C185" s="175" t="s">
        <v>3165</v>
      </c>
      <c r="D185" s="175" t="s">
        <v>44</v>
      </c>
      <c r="E185" s="176">
        <v>0</v>
      </c>
      <c r="F185" s="176">
        <v>243</v>
      </c>
      <c r="G185" s="177">
        <v>371.48</v>
      </c>
      <c r="H185" s="177"/>
      <c r="I185" s="177">
        <v>90269.64</v>
      </c>
      <c r="J185" s="177">
        <v>0</v>
      </c>
      <c r="K185" s="177">
        <v>0</v>
      </c>
      <c r="L185" s="177">
        <v>0</v>
      </c>
      <c r="M185" s="177">
        <v>0</v>
      </c>
      <c r="N185" s="177">
        <v>0</v>
      </c>
      <c r="O185" s="177">
        <v>0</v>
      </c>
      <c r="P185" s="178">
        <v>0</v>
      </c>
      <c r="R185" s="177"/>
      <c r="S185" s="177">
        <v>0</v>
      </c>
      <c r="T185" s="80"/>
      <c r="U185" s="80"/>
      <c r="V185" s="81"/>
      <c r="W185" s="81"/>
      <c r="X185" s="81"/>
      <c r="Y185" s="80"/>
      <c r="Z185" s="80"/>
      <c r="AA185" s="80"/>
      <c r="AB185" s="80"/>
      <c r="AD185" s="82"/>
    </row>
    <row r="186" spans="1:30" x14ac:dyDescent="0.2">
      <c r="A186" s="173">
        <v>133</v>
      </c>
      <c r="B186" s="174" t="s">
        <v>3166</v>
      </c>
      <c r="C186" s="175" t="s">
        <v>3167</v>
      </c>
      <c r="D186" s="175" t="s">
        <v>95</v>
      </c>
      <c r="E186" s="176">
        <v>0</v>
      </c>
      <c r="F186" s="176">
        <v>60.4</v>
      </c>
      <c r="G186" s="177">
        <v>668.2</v>
      </c>
      <c r="H186" s="177"/>
      <c r="I186" s="177">
        <v>40359.279999999999</v>
      </c>
      <c r="J186" s="177">
        <v>0</v>
      </c>
      <c r="K186" s="177">
        <v>0</v>
      </c>
      <c r="L186" s="177">
        <v>0</v>
      </c>
      <c r="M186" s="177">
        <v>0</v>
      </c>
      <c r="N186" s="177">
        <v>0</v>
      </c>
      <c r="O186" s="177">
        <v>0</v>
      </c>
      <c r="P186" s="178">
        <v>0</v>
      </c>
      <c r="R186" s="177"/>
      <c r="S186" s="177">
        <v>0</v>
      </c>
      <c r="T186" s="80"/>
      <c r="U186" s="80"/>
      <c r="V186" s="81"/>
      <c r="W186" s="81"/>
      <c r="X186" s="81"/>
      <c r="Y186" s="80"/>
      <c r="Z186" s="80"/>
      <c r="AA186" s="80"/>
      <c r="AB186" s="80"/>
      <c r="AC186" s="79"/>
      <c r="AD186" s="82"/>
    </row>
    <row r="187" spans="1:30" x14ac:dyDescent="0.2">
      <c r="A187" s="108"/>
      <c r="B187" s="109">
        <v>8211321</v>
      </c>
      <c r="C187" s="110" t="s">
        <v>205</v>
      </c>
      <c r="D187" s="110" t="s">
        <v>95</v>
      </c>
      <c r="E187" s="111"/>
      <c r="F187" s="111">
        <f>F186</f>
        <v>60.4</v>
      </c>
      <c r="G187" s="77">
        <v>45.7</v>
      </c>
      <c r="H187" s="77">
        <v>45.7</v>
      </c>
      <c r="I187" s="77">
        <v>28.791</v>
      </c>
      <c r="J187" s="77">
        <v>28.791</v>
      </c>
      <c r="K187" s="77"/>
      <c r="L187" s="77"/>
      <c r="M187" s="77"/>
      <c r="N187" s="77"/>
      <c r="O187" s="77"/>
      <c r="P187" s="77"/>
      <c r="R187" s="77">
        <v>52.8</v>
      </c>
      <c r="S187" s="77"/>
      <c r="T187" s="80">
        <f t="shared" ref="T187" si="156">R187/H187</f>
        <v>1.1553610503282274</v>
      </c>
      <c r="U187" s="80">
        <f t="shared" ref="U187" si="157">T187-AB187</f>
        <v>1.1297090387893942</v>
      </c>
      <c r="V187" s="81">
        <f t="shared" ref="V187" si="158">G187*U187</f>
        <v>51.627703072675317</v>
      </c>
      <c r="W187" s="81">
        <f t="shared" ref="W187" si="159">V187-G187</f>
        <v>5.9277030726753139</v>
      </c>
      <c r="X187" s="81">
        <f t="shared" ref="X187" si="160">F187*W187</f>
        <v>358.03326558958895</v>
      </c>
      <c r="Y187" s="80">
        <f t="shared" ref="Y187" si="161">104.584835545197%-100%</f>
        <v>4.5848355451969969E-2</v>
      </c>
      <c r="Z187" s="80">
        <f t="shared" ref="Z187" si="162">101.199262415129%-100%</f>
        <v>1.1992624151289988E-2</v>
      </c>
      <c r="AA187" s="80">
        <f t="shared" ref="AA187" si="163">101.911505501324%-100%</f>
        <v>1.9115055013239957E-2</v>
      </c>
      <c r="AB187" s="80">
        <f t="shared" ref="AB187" si="164">AVERAGE(Y187:AA187)</f>
        <v>2.5652011538833303E-2</v>
      </c>
      <c r="AC187" s="88" t="s">
        <v>3488</v>
      </c>
      <c r="AD187" s="82"/>
    </row>
    <row r="188" spans="1:30" x14ac:dyDescent="0.2">
      <c r="A188" s="173">
        <v>134</v>
      </c>
      <c r="B188" s="174" t="s">
        <v>3168</v>
      </c>
      <c r="C188" s="175" t="s">
        <v>3169</v>
      </c>
      <c r="D188" s="175" t="s">
        <v>38</v>
      </c>
      <c r="E188" s="176">
        <v>0</v>
      </c>
      <c r="F188" s="176">
        <v>453</v>
      </c>
      <c r="G188" s="177">
        <v>94.08</v>
      </c>
      <c r="H188" s="177"/>
      <c r="I188" s="177">
        <v>42618.239999999998</v>
      </c>
      <c r="J188" s="177">
        <v>0</v>
      </c>
      <c r="K188" s="177">
        <v>0</v>
      </c>
      <c r="L188" s="177">
        <v>0</v>
      </c>
      <c r="M188" s="177">
        <v>0</v>
      </c>
      <c r="N188" s="177">
        <v>0</v>
      </c>
      <c r="O188" s="177">
        <v>0</v>
      </c>
      <c r="P188" s="178">
        <v>0</v>
      </c>
      <c r="R188" s="177"/>
      <c r="S188" s="177">
        <v>0</v>
      </c>
      <c r="T188" s="80"/>
      <c r="U188" s="80"/>
      <c r="V188" s="81"/>
      <c r="W188" s="81"/>
      <c r="X188" s="81"/>
      <c r="Y188" s="80"/>
      <c r="Z188" s="80"/>
      <c r="AA188" s="80"/>
      <c r="AB188" s="80"/>
      <c r="AD188" s="82"/>
    </row>
    <row r="189" spans="1:30" x14ac:dyDescent="0.2">
      <c r="A189" s="173">
        <v>135</v>
      </c>
      <c r="B189" s="174" t="s">
        <v>121</v>
      </c>
      <c r="C189" s="175" t="s">
        <v>3163</v>
      </c>
      <c r="D189" s="175" t="s">
        <v>38</v>
      </c>
      <c r="E189" s="176">
        <v>0</v>
      </c>
      <c r="F189" s="176">
        <v>151</v>
      </c>
      <c r="G189" s="177">
        <v>154.46</v>
      </c>
      <c r="H189" s="177"/>
      <c r="I189" s="177">
        <v>23323.46</v>
      </c>
      <c r="J189" s="177">
        <v>0</v>
      </c>
      <c r="K189" s="177">
        <v>0</v>
      </c>
      <c r="L189" s="177">
        <v>0</v>
      </c>
      <c r="M189" s="177">
        <v>0</v>
      </c>
      <c r="N189" s="177">
        <v>0</v>
      </c>
      <c r="O189" s="177">
        <v>0</v>
      </c>
      <c r="P189" s="178">
        <v>0</v>
      </c>
      <c r="R189" s="177"/>
      <c r="S189" s="177">
        <v>0</v>
      </c>
      <c r="T189" s="80"/>
      <c r="U189" s="80"/>
      <c r="V189" s="81"/>
      <c r="W189" s="81"/>
      <c r="X189" s="81"/>
      <c r="Y189" s="80"/>
      <c r="Z189" s="80"/>
      <c r="AA189" s="80"/>
      <c r="AB189" s="80"/>
      <c r="AD189" s="82"/>
    </row>
    <row r="190" spans="1:30" x14ac:dyDescent="0.2">
      <c r="A190" s="173">
        <v>136</v>
      </c>
      <c r="B190" s="174" t="s">
        <v>3170</v>
      </c>
      <c r="C190" s="175" t="s">
        <v>3165</v>
      </c>
      <c r="D190" s="175" t="s">
        <v>38</v>
      </c>
      <c r="E190" s="176">
        <v>0</v>
      </c>
      <c r="F190" s="176">
        <v>30</v>
      </c>
      <c r="G190" s="177">
        <v>371.48</v>
      </c>
      <c r="H190" s="177"/>
      <c r="I190" s="177">
        <v>11144.4</v>
      </c>
      <c r="J190" s="177">
        <v>0</v>
      </c>
      <c r="K190" s="177">
        <v>0</v>
      </c>
      <c r="L190" s="177">
        <v>0</v>
      </c>
      <c r="M190" s="177">
        <v>0</v>
      </c>
      <c r="N190" s="177">
        <v>0</v>
      </c>
      <c r="O190" s="177">
        <v>0</v>
      </c>
      <c r="P190" s="178">
        <v>0</v>
      </c>
      <c r="R190" s="177"/>
      <c r="S190" s="177">
        <v>0</v>
      </c>
      <c r="T190" s="80"/>
      <c r="U190" s="80"/>
      <c r="V190" s="81"/>
      <c r="W190" s="81"/>
      <c r="X190" s="81"/>
      <c r="Y190" s="80"/>
      <c r="Z190" s="80"/>
      <c r="AA190" s="80"/>
      <c r="AB190" s="80"/>
      <c r="AD190" s="82"/>
    </row>
    <row r="191" spans="1:30" x14ac:dyDescent="0.2">
      <c r="A191" s="173">
        <v>137</v>
      </c>
      <c r="B191" s="174" t="s">
        <v>3168</v>
      </c>
      <c r="C191" s="175" t="s">
        <v>3169</v>
      </c>
      <c r="D191" s="175" t="s">
        <v>38</v>
      </c>
      <c r="E191" s="176">
        <v>0</v>
      </c>
      <c r="F191" s="176">
        <v>90</v>
      </c>
      <c r="G191" s="177">
        <v>94.08</v>
      </c>
      <c r="H191" s="177"/>
      <c r="I191" s="177">
        <v>8467.2000000000007</v>
      </c>
      <c r="J191" s="177">
        <v>0</v>
      </c>
      <c r="K191" s="177">
        <v>0</v>
      </c>
      <c r="L191" s="177">
        <v>0</v>
      </c>
      <c r="M191" s="177">
        <v>0</v>
      </c>
      <c r="N191" s="177">
        <v>0</v>
      </c>
      <c r="O191" s="177">
        <v>0</v>
      </c>
      <c r="P191" s="178">
        <v>0</v>
      </c>
      <c r="R191" s="177"/>
      <c r="S191" s="177">
        <v>0</v>
      </c>
      <c r="T191" s="80"/>
      <c r="U191" s="80"/>
      <c r="V191" s="81"/>
      <c r="W191" s="81"/>
      <c r="X191" s="81"/>
      <c r="Y191" s="80"/>
      <c r="Z191" s="80"/>
      <c r="AA191" s="80"/>
      <c r="AB191" s="80"/>
      <c r="AD191" s="82"/>
    </row>
    <row r="192" spans="1:30" x14ac:dyDescent="0.2">
      <c r="A192" s="173">
        <v>138</v>
      </c>
      <c r="B192" s="174" t="s">
        <v>121</v>
      </c>
      <c r="C192" s="175" t="s">
        <v>3163</v>
      </c>
      <c r="D192" s="175" t="s">
        <v>38</v>
      </c>
      <c r="E192" s="176">
        <v>0</v>
      </c>
      <c r="F192" s="176">
        <v>30</v>
      </c>
      <c r="G192" s="177">
        <v>154.46</v>
      </c>
      <c r="H192" s="177"/>
      <c r="I192" s="177">
        <v>4633.8</v>
      </c>
      <c r="J192" s="177">
        <v>0</v>
      </c>
      <c r="K192" s="177">
        <v>0</v>
      </c>
      <c r="L192" s="177">
        <v>0</v>
      </c>
      <c r="M192" s="177">
        <v>0</v>
      </c>
      <c r="N192" s="177">
        <v>0</v>
      </c>
      <c r="O192" s="177">
        <v>0</v>
      </c>
      <c r="P192" s="178">
        <v>0</v>
      </c>
      <c r="R192" s="177"/>
      <c r="S192" s="177">
        <v>0</v>
      </c>
      <c r="T192" s="80"/>
      <c r="U192" s="80"/>
      <c r="V192" s="81"/>
      <c r="W192" s="81"/>
      <c r="X192" s="81"/>
      <c r="Y192" s="80"/>
      <c r="Z192" s="80"/>
      <c r="AA192" s="80"/>
      <c r="AB192" s="80"/>
      <c r="AD192" s="82"/>
    </row>
    <row r="193" spans="1:30" ht="20" x14ac:dyDescent="0.2">
      <c r="A193" s="173">
        <v>139</v>
      </c>
      <c r="B193" s="174" t="s">
        <v>3171</v>
      </c>
      <c r="C193" s="175" t="s">
        <v>3172</v>
      </c>
      <c r="D193" s="175" t="s">
        <v>44</v>
      </c>
      <c r="E193" s="176">
        <v>0</v>
      </c>
      <c r="F193" s="176">
        <v>304</v>
      </c>
      <c r="G193" s="177">
        <v>8.51</v>
      </c>
      <c r="H193" s="177"/>
      <c r="I193" s="177">
        <v>2587.04</v>
      </c>
      <c r="J193" s="177">
        <v>0</v>
      </c>
      <c r="K193" s="177">
        <v>0</v>
      </c>
      <c r="L193" s="177">
        <v>0</v>
      </c>
      <c r="M193" s="177">
        <v>0</v>
      </c>
      <c r="N193" s="177">
        <v>0</v>
      </c>
      <c r="O193" s="177">
        <v>0</v>
      </c>
      <c r="P193" s="178">
        <v>0</v>
      </c>
      <c r="R193" s="177"/>
      <c r="S193" s="177">
        <v>0</v>
      </c>
      <c r="T193" s="80"/>
      <c r="U193" s="80"/>
      <c r="V193" s="81"/>
      <c r="W193" s="81"/>
      <c r="X193" s="81"/>
      <c r="Y193" s="80"/>
      <c r="Z193" s="80"/>
      <c r="AA193" s="80"/>
      <c r="AB193" s="80"/>
      <c r="AD193" s="82"/>
    </row>
    <row r="194" spans="1:30" x14ac:dyDescent="0.2">
      <c r="A194" s="173">
        <v>140</v>
      </c>
      <c r="B194" s="174" t="s">
        <v>3173</v>
      </c>
      <c r="C194" s="175" t="s">
        <v>3174</v>
      </c>
      <c r="D194" s="175" t="s">
        <v>95</v>
      </c>
      <c r="E194" s="176">
        <v>0</v>
      </c>
      <c r="F194" s="176">
        <v>5.28</v>
      </c>
      <c r="G194" s="177">
        <v>668.2</v>
      </c>
      <c r="H194" s="177"/>
      <c r="I194" s="177">
        <v>3528.1</v>
      </c>
      <c r="J194" s="177">
        <v>0</v>
      </c>
      <c r="K194" s="177">
        <v>0</v>
      </c>
      <c r="L194" s="177">
        <v>0</v>
      </c>
      <c r="M194" s="177">
        <v>0</v>
      </c>
      <c r="N194" s="177">
        <v>0</v>
      </c>
      <c r="O194" s="177">
        <v>0</v>
      </c>
      <c r="P194" s="178">
        <v>0</v>
      </c>
      <c r="R194" s="177"/>
      <c r="S194" s="177">
        <v>0</v>
      </c>
      <c r="T194" s="80"/>
      <c r="U194" s="80"/>
      <c r="V194" s="81"/>
      <c r="W194" s="81"/>
      <c r="X194" s="81"/>
      <c r="Y194" s="80"/>
      <c r="Z194" s="80"/>
      <c r="AA194" s="80"/>
      <c r="AB194" s="80"/>
      <c r="AC194" s="79"/>
      <c r="AD194" s="82"/>
    </row>
    <row r="195" spans="1:30" x14ac:dyDescent="0.2">
      <c r="A195" s="108"/>
      <c r="B195" s="109">
        <v>8211321</v>
      </c>
      <c r="C195" s="110" t="s">
        <v>205</v>
      </c>
      <c r="D195" s="110" t="s">
        <v>95</v>
      </c>
      <c r="E195" s="111"/>
      <c r="F195" s="111">
        <f>F194</f>
        <v>5.28</v>
      </c>
      <c r="G195" s="77">
        <v>45.7</v>
      </c>
      <c r="H195" s="77">
        <v>45.7</v>
      </c>
      <c r="I195" s="77">
        <v>28.791</v>
      </c>
      <c r="J195" s="77">
        <v>28.791</v>
      </c>
      <c r="K195" s="77"/>
      <c r="L195" s="77"/>
      <c r="M195" s="77"/>
      <c r="N195" s="77"/>
      <c r="O195" s="77"/>
      <c r="P195" s="77"/>
      <c r="R195" s="77">
        <v>52.8</v>
      </c>
      <c r="S195" s="77"/>
      <c r="T195" s="80">
        <f t="shared" ref="T195" si="165">R195/H195</f>
        <v>1.1553610503282274</v>
      </c>
      <c r="U195" s="80">
        <f t="shared" ref="U195" si="166">T195-AB195</f>
        <v>1.1297090387893942</v>
      </c>
      <c r="V195" s="81">
        <f t="shared" ref="V195" si="167">G195*U195</f>
        <v>51.627703072675317</v>
      </c>
      <c r="W195" s="81">
        <f t="shared" ref="W195" si="168">V195-G195</f>
        <v>5.9277030726753139</v>
      </c>
      <c r="X195" s="81">
        <f t="shared" ref="X195" si="169">F195*W195</f>
        <v>31.298272223725657</v>
      </c>
      <c r="Y195" s="80">
        <f t="shared" ref="Y195" si="170">104.584835545197%-100%</f>
        <v>4.5848355451969969E-2</v>
      </c>
      <c r="Z195" s="80">
        <f t="shared" ref="Z195" si="171">101.199262415129%-100%</f>
        <v>1.1992624151289988E-2</v>
      </c>
      <c r="AA195" s="80">
        <f t="shared" ref="AA195" si="172">101.911505501324%-100%</f>
        <v>1.9115055013239957E-2</v>
      </c>
      <c r="AB195" s="80">
        <f t="shared" ref="AB195" si="173">AVERAGE(Y195:AA195)</f>
        <v>2.5652011538833303E-2</v>
      </c>
      <c r="AC195" s="88" t="s">
        <v>3488</v>
      </c>
      <c r="AD195" s="82"/>
    </row>
    <row r="196" spans="1:30" x14ac:dyDescent="0.2">
      <c r="A196" s="173">
        <v>141</v>
      </c>
      <c r="B196" s="174" t="s">
        <v>3168</v>
      </c>
      <c r="C196" s="175" t="s">
        <v>3169</v>
      </c>
      <c r="D196" s="175" t="s">
        <v>38</v>
      </c>
      <c r="E196" s="176">
        <v>0</v>
      </c>
      <c r="F196" s="176">
        <v>66</v>
      </c>
      <c r="G196" s="177">
        <v>94.08</v>
      </c>
      <c r="H196" s="177"/>
      <c r="I196" s="177">
        <v>6209.28</v>
      </c>
      <c r="J196" s="177">
        <v>0</v>
      </c>
      <c r="K196" s="177">
        <v>0</v>
      </c>
      <c r="L196" s="177">
        <v>0</v>
      </c>
      <c r="M196" s="177">
        <v>0</v>
      </c>
      <c r="N196" s="177">
        <v>0</v>
      </c>
      <c r="O196" s="177">
        <v>0</v>
      </c>
      <c r="P196" s="178">
        <v>0</v>
      </c>
      <c r="R196" s="177"/>
      <c r="S196" s="177">
        <v>0</v>
      </c>
      <c r="T196" s="80"/>
      <c r="U196" s="80"/>
      <c r="V196" s="81"/>
      <c r="W196" s="81"/>
      <c r="X196" s="81"/>
      <c r="Y196" s="80"/>
      <c r="Z196" s="80"/>
      <c r="AA196" s="80"/>
      <c r="AB196" s="80"/>
      <c r="AD196" s="82"/>
    </row>
    <row r="197" spans="1:30" ht="15" thickBot="1" x14ac:dyDescent="0.25">
      <c r="A197" s="162">
        <v>142</v>
      </c>
      <c r="B197" s="163" t="s">
        <v>121</v>
      </c>
      <c r="C197" s="164" t="s">
        <v>3163</v>
      </c>
      <c r="D197" s="164" t="s">
        <v>38</v>
      </c>
      <c r="E197" s="165">
        <v>0</v>
      </c>
      <c r="F197" s="165">
        <v>22</v>
      </c>
      <c r="G197" s="112">
        <v>154.46</v>
      </c>
      <c r="H197" s="112"/>
      <c r="I197" s="112">
        <v>3398.12</v>
      </c>
      <c r="J197" s="112">
        <v>0</v>
      </c>
      <c r="K197" s="112">
        <v>0</v>
      </c>
      <c r="L197" s="112">
        <v>0</v>
      </c>
      <c r="M197" s="112">
        <v>0</v>
      </c>
      <c r="N197" s="112">
        <v>0</v>
      </c>
      <c r="O197" s="112">
        <v>0</v>
      </c>
      <c r="P197" s="166">
        <v>0</v>
      </c>
      <c r="R197" s="112"/>
      <c r="S197" s="112">
        <v>0</v>
      </c>
      <c r="T197" s="80"/>
      <c r="U197" s="80"/>
      <c r="V197" s="81"/>
      <c r="W197" s="81"/>
      <c r="X197" s="81"/>
      <c r="Y197" s="80"/>
      <c r="Z197" s="80"/>
      <c r="AA197" s="80"/>
      <c r="AB197" s="80"/>
      <c r="AD197" s="82"/>
    </row>
    <row r="198" spans="1:30" ht="15" thickBot="1" x14ac:dyDescent="0.35">
      <c r="A198" s="151"/>
      <c r="B198" s="152" t="s">
        <v>3179</v>
      </c>
      <c r="C198" s="153" t="s">
        <v>3180</v>
      </c>
      <c r="D198" s="153"/>
      <c r="E198" s="154"/>
      <c r="F198" s="154"/>
      <c r="G198" s="155"/>
      <c r="H198" s="155"/>
      <c r="I198" s="155">
        <v>245367.18</v>
      </c>
      <c r="J198" s="155">
        <v>0</v>
      </c>
      <c r="K198" s="155">
        <v>0</v>
      </c>
      <c r="L198" s="155">
        <v>0</v>
      </c>
      <c r="M198" s="155">
        <v>0</v>
      </c>
      <c r="N198" s="155">
        <v>0</v>
      </c>
      <c r="O198" s="155">
        <v>0</v>
      </c>
      <c r="P198" s="155">
        <v>0</v>
      </c>
      <c r="R198" s="155"/>
      <c r="S198" s="155">
        <v>0</v>
      </c>
      <c r="T198" s="80"/>
      <c r="U198" s="80"/>
      <c r="V198" s="81"/>
      <c r="W198" s="81"/>
      <c r="X198" s="81"/>
      <c r="Y198" s="80"/>
      <c r="Z198" s="80"/>
      <c r="AA198" s="80"/>
      <c r="AB198" s="80"/>
      <c r="AD198" s="82"/>
    </row>
    <row r="199" spans="1:30" ht="20" x14ac:dyDescent="0.2">
      <c r="A199" s="156">
        <v>143</v>
      </c>
      <c r="B199" s="157" t="s">
        <v>112</v>
      </c>
      <c r="C199" s="158" t="s">
        <v>3159</v>
      </c>
      <c r="D199" s="158" t="s">
        <v>44</v>
      </c>
      <c r="E199" s="159">
        <v>0</v>
      </c>
      <c r="F199" s="159">
        <v>12</v>
      </c>
      <c r="G199" s="160">
        <v>652.1</v>
      </c>
      <c r="H199" s="160"/>
      <c r="I199" s="160">
        <v>7825.2</v>
      </c>
      <c r="J199" s="160">
        <v>0</v>
      </c>
      <c r="K199" s="160">
        <v>0</v>
      </c>
      <c r="L199" s="160">
        <v>0</v>
      </c>
      <c r="M199" s="160">
        <v>0</v>
      </c>
      <c r="N199" s="160">
        <v>0</v>
      </c>
      <c r="O199" s="160">
        <v>0</v>
      </c>
      <c r="P199" s="161">
        <v>0</v>
      </c>
      <c r="R199" s="160"/>
      <c r="S199" s="160">
        <v>0</v>
      </c>
      <c r="T199" s="80"/>
      <c r="U199" s="80"/>
      <c r="V199" s="81"/>
      <c r="W199" s="81"/>
      <c r="X199" s="81"/>
      <c r="Y199" s="80"/>
      <c r="Z199" s="80"/>
      <c r="AA199" s="80"/>
      <c r="AB199" s="80"/>
      <c r="AD199" s="82"/>
    </row>
    <row r="200" spans="1:30" x14ac:dyDescent="0.2">
      <c r="A200" s="173">
        <v>144</v>
      </c>
      <c r="B200" s="174" t="s">
        <v>3181</v>
      </c>
      <c r="C200" s="175" t="s">
        <v>3182</v>
      </c>
      <c r="D200" s="175" t="s">
        <v>44</v>
      </c>
      <c r="E200" s="176">
        <v>0</v>
      </c>
      <c r="F200" s="176">
        <v>12</v>
      </c>
      <c r="G200" s="177">
        <v>86.26</v>
      </c>
      <c r="H200" s="177"/>
      <c r="I200" s="177">
        <v>1035.1199999999999</v>
      </c>
      <c r="J200" s="177">
        <v>0</v>
      </c>
      <c r="K200" s="177">
        <v>0</v>
      </c>
      <c r="L200" s="177">
        <v>0</v>
      </c>
      <c r="M200" s="177">
        <v>0</v>
      </c>
      <c r="N200" s="177">
        <v>0</v>
      </c>
      <c r="O200" s="177">
        <v>0</v>
      </c>
      <c r="P200" s="178">
        <v>0</v>
      </c>
      <c r="R200" s="177"/>
      <c r="S200" s="177">
        <v>0</v>
      </c>
      <c r="T200" s="80"/>
      <c r="U200" s="80"/>
      <c r="V200" s="81"/>
      <c r="W200" s="81"/>
      <c r="X200" s="81"/>
      <c r="Y200" s="80"/>
      <c r="Z200" s="80"/>
      <c r="AA200" s="80"/>
      <c r="AB200" s="80"/>
      <c r="AD200" s="82"/>
    </row>
    <row r="201" spans="1:30" ht="20" x14ac:dyDescent="0.2">
      <c r="A201" s="173">
        <v>145</v>
      </c>
      <c r="B201" s="174" t="s">
        <v>3183</v>
      </c>
      <c r="C201" s="175" t="s">
        <v>3184</v>
      </c>
      <c r="D201" s="175" t="s">
        <v>44</v>
      </c>
      <c r="E201" s="176">
        <v>0</v>
      </c>
      <c r="F201" s="176">
        <v>12</v>
      </c>
      <c r="G201" s="177">
        <v>98.56</v>
      </c>
      <c r="H201" s="177"/>
      <c r="I201" s="177">
        <v>1182.72</v>
      </c>
      <c r="J201" s="177">
        <v>0</v>
      </c>
      <c r="K201" s="177">
        <v>0</v>
      </c>
      <c r="L201" s="177">
        <v>0</v>
      </c>
      <c r="M201" s="177">
        <v>0</v>
      </c>
      <c r="N201" s="177">
        <v>0</v>
      </c>
      <c r="O201" s="177">
        <v>0</v>
      </c>
      <c r="P201" s="178">
        <v>0</v>
      </c>
      <c r="R201" s="177"/>
      <c r="S201" s="177">
        <v>0</v>
      </c>
      <c r="T201" s="80"/>
      <c r="U201" s="80"/>
      <c r="V201" s="81"/>
      <c r="W201" s="81"/>
      <c r="X201" s="81"/>
      <c r="Y201" s="80"/>
      <c r="Z201" s="80"/>
      <c r="AA201" s="80"/>
      <c r="AB201" s="80"/>
      <c r="AD201" s="82"/>
    </row>
    <row r="202" spans="1:30" x14ac:dyDescent="0.2">
      <c r="A202" s="173">
        <v>146</v>
      </c>
      <c r="B202" s="174" t="s">
        <v>117</v>
      </c>
      <c r="C202" s="175" t="s">
        <v>3161</v>
      </c>
      <c r="D202" s="175" t="s">
        <v>95</v>
      </c>
      <c r="E202" s="176">
        <v>0</v>
      </c>
      <c r="F202" s="176">
        <v>6.76</v>
      </c>
      <c r="G202" s="177">
        <v>668.2</v>
      </c>
      <c r="H202" s="177"/>
      <c r="I202" s="177">
        <v>4517.03</v>
      </c>
      <c r="J202" s="177">
        <v>0</v>
      </c>
      <c r="K202" s="177">
        <v>0</v>
      </c>
      <c r="L202" s="177">
        <v>0</v>
      </c>
      <c r="M202" s="177">
        <v>0</v>
      </c>
      <c r="N202" s="177">
        <v>0</v>
      </c>
      <c r="O202" s="177">
        <v>0</v>
      </c>
      <c r="P202" s="178">
        <v>0</v>
      </c>
      <c r="R202" s="177"/>
      <c r="S202" s="177">
        <v>0</v>
      </c>
      <c r="T202" s="80"/>
      <c r="U202" s="80"/>
      <c r="V202" s="81"/>
      <c r="W202" s="81"/>
      <c r="X202" s="81"/>
      <c r="Y202" s="80"/>
      <c r="Z202" s="80"/>
      <c r="AA202" s="80"/>
      <c r="AB202" s="80"/>
      <c r="AC202" s="79"/>
      <c r="AD202" s="82"/>
    </row>
    <row r="203" spans="1:30" x14ac:dyDescent="0.2">
      <c r="A203" s="108"/>
      <c r="B203" s="109">
        <v>8211321</v>
      </c>
      <c r="C203" s="110" t="s">
        <v>205</v>
      </c>
      <c r="D203" s="110" t="s">
        <v>95</v>
      </c>
      <c r="E203" s="111"/>
      <c r="F203" s="111">
        <f>F202</f>
        <v>6.76</v>
      </c>
      <c r="G203" s="77">
        <v>45.7</v>
      </c>
      <c r="H203" s="77">
        <v>45.7</v>
      </c>
      <c r="I203" s="77">
        <v>28.791</v>
      </c>
      <c r="J203" s="77">
        <v>28.791</v>
      </c>
      <c r="K203" s="77"/>
      <c r="L203" s="77"/>
      <c r="M203" s="77"/>
      <c r="N203" s="77"/>
      <c r="O203" s="77"/>
      <c r="P203" s="77"/>
      <c r="R203" s="77">
        <v>52.8</v>
      </c>
      <c r="S203" s="77"/>
      <c r="T203" s="80">
        <f t="shared" ref="T203" si="174">R203/H203</f>
        <v>1.1553610503282274</v>
      </c>
      <c r="U203" s="80">
        <f t="shared" ref="U203" si="175">T203-AB203</f>
        <v>1.1297090387893942</v>
      </c>
      <c r="V203" s="81">
        <f t="shared" ref="V203" si="176">G203*U203</f>
        <v>51.627703072675317</v>
      </c>
      <c r="W203" s="81">
        <f t="shared" ref="W203" si="177">V203-G203</f>
        <v>5.9277030726753139</v>
      </c>
      <c r="X203" s="81">
        <f t="shared" ref="X203" si="178">F203*W203</f>
        <v>40.071272771285123</v>
      </c>
      <c r="Y203" s="80">
        <f t="shared" ref="Y203" si="179">104.584835545197%-100%</f>
        <v>4.5848355451969969E-2</v>
      </c>
      <c r="Z203" s="80">
        <f t="shared" ref="Z203" si="180">101.199262415129%-100%</f>
        <v>1.1992624151289988E-2</v>
      </c>
      <c r="AA203" s="80">
        <f t="shared" ref="AA203" si="181">101.911505501324%-100%</f>
        <v>1.9115055013239957E-2</v>
      </c>
      <c r="AB203" s="80">
        <f t="shared" ref="AB203" si="182">AVERAGE(Y203:AA203)</f>
        <v>2.5652011538833303E-2</v>
      </c>
      <c r="AC203" s="88" t="s">
        <v>3488</v>
      </c>
      <c r="AD203" s="82"/>
    </row>
    <row r="204" spans="1:30" x14ac:dyDescent="0.2">
      <c r="A204" s="173">
        <v>147</v>
      </c>
      <c r="B204" s="174" t="s">
        <v>119</v>
      </c>
      <c r="C204" s="175" t="s">
        <v>3162</v>
      </c>
      <c r="D204" s="175" t="s">
        <v>44</v>
      </c>
      <c r="E204" s="176">
        <v>0</v>
      </c>
      <c r="F204" s="176">
        <v>36</v>
      </c>
      <c r="G204" s="177">
        <v>94.08</v>
      </c>
      <c r="H204" s="177"/>
      <c r="I204" s="177">
        <v>3386.88</v>
      </c>
      <c r="J204" s="177">
        <v>0</v>
      </c>
      <c r="K204" s="177">
        <v>0</v>
      </c>
      <c r="L204" s="177">
        <v>0</v>
      </c>
      <c r="M204" s="177">
        <v>0</v>
      </c>
      <c r="N204" s="177">
        <v>0</v>
      </c>
      <c r="O204" s="177">
        <v>0</v>
      </c>
      <c r="P204" s="178">
        <v>0</v>
      </c>
      <c r="R204" s="177"/>
      <c r="S204" s="177">
        <v>0</v>
      </c>
      <c r="T204" s="80"/>
      <c r="U204" s="80"/>
      <c r="V204" s="81"/>
      <c r="W204" s="81"/>
      <c r="X204" s="81"/>
      <c r="Y204" s="80"/>
      <c r="Z204" s="80"/>
      <c r="AA204" s="80"/>
      <c r="AB204" s="80"/>
      <c r="AD204" s="82"/>
    </row>
    <row r="205" spans="1:30" x14ac:dyDescent="0.2">
      <c r="A205" s="173">
        <v>148</v>
      </c>
      <c r="B205" s="174" t="s">
        <v>121</v>
      </c>
      <c r="C205" s="175" t="s">
        <v>3163</v>
      </c>
      <c r="D205" s="175" t="s">
        <v>38</v>
      </c>
      <c r="E205" s="176">
        <v>0</v>
      </c>
      <c r="F205" s="176">
        <v>12</v>
      </c>
      <c r="G205" s="177">
        <v>154.46</v>
      </c>
      <c r="H205" s="177"/>
      <c r="I205" s="177">
        <v>1853.52</v>
      </c>
      <c r="J205" s="177">
        <v>0</v>
      </c>
      <c r="K205" s="177">
        <v>0</v>
      </c>
      <c r="L205" s="177">
        <v>0</v>
      </c>
      <c r="M205" s="177">
        <v>0</v>
      </c>
      <c r="N205" s="177">
        <v>0</v>
      </c>
      <c r="O205" s="177">
        <v>0</v>
      </c>
      <c r="P205" s="178">
        <v>0</v>
      </c>
      <c r="R205" s="177"/>
      <c r="S205" s="177">
        <v>0</v>
      </c>
      <c r="T205" s="80"/>
      <c r="U205" s="80"/>
      <c r="V205" s="81"/>
      <c r="W205" s="81"/>
      <c r="X205" s="81"/>
      <c r="Y205" s="80"/>
      <c r="Z205" s="80"/>
      <c r="AA205" s="80"/>
      <c r="AB205" s="80"/>
      <c r="AD205" s="82"/>
    </row>
    <row r="206" spans="1:30" x14ac:dyDescent="0.2">
      <c r="A206" s="173">
        <v>149</v>
      </c>
      <c r="B206" s="174" t="s">
        <v>3164</v>
      </c>
      <c r="C206" s="175" t="s">
        <v>3165</v>
      </c>
      <c r="D206" s="175" t="s">
        <v>44</v>
      </c>
      <c r="E206" s="176">
        <v>0</v>
      </c>
      <c r="F206" s="176">
        <v>243</v>
      </c>
      <c r="G206" s="177">
        <v>371.48</v>
      </c>
      <c r="H206" s="177"/>
      <c r="I206" s="177">
        <v>90269.64</v>
      </c>
      <c r="J206" s="177">
        <v>0</v>
      </c>
      <c r="K206" s="177">
        <v>0</v>
      </c>
      <c r="L206" s="177">
        <v>0</v>
      </c>
      <c r="M206" s="177">
        <v>0</v>
      </c>
      <c r="N206" s="177">
        <v>0</v>
      </c>
      <c r="O206" s="177">
        <v>0</v>
      </c>
      <c r="P206" s="178">
        <v>0</v>
      </c>
      <c r="R206" s="177"/>
      <c r="S206" s="177">
        <v>0</v>
      </c>
      <c r="T206" s="80"/>
      <c r="U206" s="80"/>
      <c r="V206" s="81"/>
      <c r="W206" s="81"/>
      <c r="X206" s="81"/>
      <c r="Y206" s="80"/>
      <c r="Z206" s="80"/>
      <c r="AA206" s="80"/>
      <c r="AB206" s="80"/>
      <c r="AD206" s="82"/>
    </row>
    <row r="207" spans="1:30" x14ac:dyDescent="0.2">
      <c r="A207" s="173">
        <v>150</v>
      </c>
      <c r="B207" s="174" t="s">
        <v>3166</v>
      </c>
      <c r="C207" s="175" t="s">
        <v>3167</v>
      </c>
      <c r="D207" s="175" t="s">
        <v>95</v>
      </c>
      <c r="E207" s="176">
        <v>0</v>
      </c>
      <c r="F207" s="176">
        <v>45.3</v>
      </c>
      <c r="G207" s="177">
        <v>668.2</v>
      </c>
      <c r="H207" s="177"/>
      <c r="I207" s="177">
        <v>30269.46</v>
      </c>
      <c r="J207" s="177">
        <v>0</v>
      </c>
      <c r="K207" s="177">
        <v>0</v>
      </c>
      <c r="L207" s="177">
        <v>0</v>
      </c>
      <c r="M207" s="177">
        <v>0</v>
      </c>
      <c r="N207" s="177">
        <v>0</v>
      </c>
      <c r="O207" s="177">
        <v>0</v>
      </c>
      <c r="P207" s="178">
        <v>0</v>
      </c>
      <c r="R207" s="177"/>
      <c r="S207" s="177">
        <v>0</v>
      </c>
      <c r="T207" s="80"/>
      <c r="U207" s="80"/>
      <c r="V207" s="81"/>
      <c r="W207" s="81"/>
      <c r="X207" s="81"/>
      <c r="Y207" s="80"/>
      <c r="Z207" s="80"/>
      <c r="AA207" s="80"/>
      <c r="AB207" s="80"/>
      <c r="AC207" s="79"/>
      <c r="AD207" s="82"/>
    </row>
    <row r="208" spans="1:30" x14ac:dyDescent="0.2">
      <c r="A208" s="108"/>
      <c r="B208" s="109">
        <v>8211321</v>
      </c>
      <c r="C208" s="110" t="s">
        <v>205</v>
      </c>
      <c r="D208" s="110" t="s">
        <v>95</v>
      </c>
      <c r="E208" s="111"/>
      <c r="F208" s="111">
        <f>F207</f>
        <v>45.3</v>
      </c>
      <c r="G208" s="77">
        <v>45.7</v>
      </c>
      <c r="H208" s="77">
        <v>45.7</v>
      </c>
      <c r="I208" s="77">
        <v>28.791</v>
      </c>
      <c r="J208" s="77">
        <v>28.791</v>
      </c>
      <c r="K208" s="77"/>
      <c r="L208" s="77"/>
      <c r="M208" s="77"/>
      <c r="N208" s="77"/>
      <c r="O208" s="77"/>
      <c r="P208" s="77"/>
      <c r="R208" s="77">
        <v>52.8</v>
      </c>
      <c r="S208" s="77"/>
      <c r="T208" s="80">
        <f t="shared" ref="T208" si="183">R208/H208</f>
        <v>1.1553610503282274</v>
      </c>
      <c r="U208" s="80">
        <f t="shared" ref="U208" si="184">T208-AB208</f>
        <v>1.1297090387893942</v>
      </c>
      <c r="V208" s="81">
        <f t="shared" ref="V208" si="185">G208*U208</f>
        <v>51.627703072675317</v>
      </c>
      <c r="W208" s="81">
        <f t="shared" ref="W208" si="186">V208-G208</f>
        <v>5.9277030726753139</v>
      </c>
      <c r="X208" s="81">
        <f t="shared" ref="X208" si="187">F208*W208</f>
        <v>268.52494919219168</v>
      </c>
      <c r="Y208" s="80">
        <f t="shared" ref="Y208" si="188">104.584835545197%-100%</f>
        <v>4.5848355451969969E-2</v>
      </c>
      <c r="Z208" s="80">
        <f t="shared" ref="Z208" si="189">101.199262415129%-100%</f>
        <v>1.1992624151289988E-2</v>
      </c>
      <c r="AA208" s="80">
        <f t="shared" ref="AA208" si="190">101.911505501324%-100%</f>
        <v>1.9115055013239957E-2</v>
      </c>
      <c r="AB208" s="80">
        <f t="shared" ref="AB208" si="191">AVERAGE(Y208:AA208)</f>
        <v>2.5652011538833303E-2</v>
      </c>
      <c r="AC208" s="88" t="s">
        <v>3488</v>
      </c>
      <c r="AD208" s="82"/>
    </row>
    <row r="209" spans="1:30" x14ac:dyDescent="0.2">
      <c r="A209" s="173">
        <v>151</v>
      </c>
      <c r="B209" s="174" t="s">
        <v>3168</v>
      </c>
      <c r="C209" s="175" t="s">
        <v>3169</v>
      </c>
      <c r="D209" s="175" t="s">
        <v>38</v>
      </c>
      <c r="E209" s="176">
        <v>0</v>
      </c>
      <c r="F209" s="176">
        <v>453</v>
      </c>
      <c r="G209" s="177">
        <v>94.08</v>
      </c>
      <c r="H209" s="177"/>
      <c r="I209" s="177">
        <v>42618.239999999998</v>
      </c>
      <c r="J209" s="177">
        <v>0</v>
      </c>
      <c r="K209" s="177">
        <v>0</v>
      </c>
      <c r="L209" s="177">
        <v>0</v>
      </c>
      <c r="M209" s="177">
        <v>0</v>
      </c>
      <c r="N209" s="177">
        <v>0</v>
      </c>
      <c r="O209" s="177">
        <v>0</v>
      </c>
      <c r="P209" s="178">
        <v>0</v>
      </c>
      <c r="R209" s="177"/>
      <c r="S209" s="177">
        <v>0</v>
      </c>
      <c r="T209" s="80"/>
      <c r="U209" s="80"/>
      <c r="V209" s="81"/>
      <c r="W209" s="81"/>
      <c r="X209" s="81"/>
      <c r="Y209" s="80"/>
      <c r="Z209" s="80"/>
      <c r="AA209" s="80"/>
      <c r="AB209" s="80"/>
      <c r="AD209" s="82"/>
    </row>
    <row r="210" spans="1:30" x14ac:dyDescent="0.2">
      <c r="A210" s="173">
        <v>152</v>
      </c>
      <c r="B210" s="174" t="s">
        <v>121</v>
      </c>
      <c r="C210" s="175" t="s">
        <v>3163</v>
      </c>
      <c r="D210" s="175" t="s">
        <v>38</v>
      </c>
      <c r="E210" s="176">
        <v>0</v>
      </c>
      <c r="F210" s="176">
        <v>151</v>
      </c>
      <c r="G210" s="177">
        <v>154.46</v>
      </c>
      <c r="H210" s="177"/>
      <c r="I210" s="177">
        <v>23323.46</v>
      </c>
      <c r="J210" s="177">
        <v>0</v>
      </c>
      <c r="K210" s="177">
        <v>0</v>
      </c>
      <c r="L210" s="177">
        <v>0</v>
      </c>
      <c r="M210" s="177">
        <v>0</v>
      </c>
      <c r="N210" s="177">
        <v>0</v>
      </c>
      <c r="O210" s="177">
        <v>0</v>
      </c>
      <c r="P210" s="178">
        <v>0</v>
      </c>
      <c r="R210" s="177"/>
      <c r="S210" s="177">
        <v>0</v>
      </c>
      <c r="T210" s="80"/>
      <c r="U210" s="80"/>
      <c r="V210" s="81"/>
      <c r="W210" s="81"/>
      <c r="X210" s="81"/>
      <c r="Y210" s="80"/>
      <c r="Z210" s="80"/>
      <c r="AA210" s="80"/>
      <c r="AB210" s="80"/>
      <c r="AD210" s="82"/>
    </row>
    <row r="211" spans="1:30" x14ac:dyDescent="0.2">
      <c r="A211" s="173">
        <v>153</v>
      </c>
      <c r="B211" s="174" t="s">
        <v>3170</v>
      </c>
      <c r="C211" s="175" t="s">
        <v>3165</v>
      </c>
      <c r="D211" s="175" t="s">
        <v>38</v>
      </c>
      <c r="E211" s="176">
        <v>0</v>
      </c>
      <c r="F211" s="176">
        <v>30</v>
      </c>
      <c r="G211" s="177">
        <v>371.48</v>
      </c>
      <c r="H211" s="177"/>
      <c r="I211" s="177">
        <v>11144.4</v>
      </c>
      <c r="J211" s="177">
        <v>0</v>
      </c>
      <c r="K211" s="177">
        <v>0</v>
      </c>
      <c r="L211" s="177">
        <v>0</v>
      </c>
      <c r="M211" s="177">
        <v>0</v>
      </c>
      <c r="N211" s="177">
        <v>0</v>
      </c>
      <c r="O211" s="177">
        <v>0</v>
      </c>
      <c r="P211" s="178">
        <v>0</v>
      </c>
      <c r="R211" s="177"/>
      <c r="S211" s="177">
        <v>0</v>
      </c>
      <c r="T211" s="80"/>
      <c r="U211" s="80"/>
      <c r="V211" s="81"/>
      <c r="W211" s="81"/>
      <c r="X211" s="81"/>
      <c r="Y211" s="80"/>
      <c r="Z211" s="80"/>
      <c r="AA211" s="80"/>
      <c r="AB211" s="80"/>
      <c r="AD211" s="82"/>
    </row>
    <row r="212" spans="1:30" x14ac:dyDescent="0.2">
      <c r="A212" s="173">
        <v>154</v>
      </c>
      <c r="B212" s="174" t="s">
        <v>3168</v>
      </c>
      <c r="C212" s="175" t="s">
        <v>3169</v>
      </c>
      <c r="D212" s="175" t="s">
        <v>38</v>
      </c>
      <c r="E212" s="176">
        <v>0</v>
      </c>
      <c r="F212" s="176">
        <v>90</v>
      </c>
      <c r="G212" s="177">
        <v>94.08</v>
      </c>
      <c r="H212" s="177"/>
      <c r="I212" s="177">
        <v>8467.2000000000007</v>
      </c>
      <c r="J212" s="177">
        <v>0</v>
      </c>
      <c r="K212" s="177">
        <v>0</v>
      </c>
      <c r="L212" s="177">
        <v>0</v>
      </c>
      <c r="M212" s="177">
        <v>0</v>
      </c>
      <c r="N212" s="177">
        <v>0</v>
      </c>
      <c r="O212" s="177">
        <v>0</v>
      </c>
      <c r="P212" s="178">
        <v>0</v>
      </c>
      <c r="R212" s="177"/>
      <c r="S212" s="177">
        <v>0</v>
      </c>
      <c r="T212" s="80"/>
      <c r="U212" s="80"/>
      <c r="V212" s="81"/>
      <c r="W212" s="81"/>
      <c r="X212" s="81"/>
      <c r="Y212" s="80"/>
      <c r="Z212" s="80"/>
      <c r="AA212" s="80"/>
      <c r="AB212" s="80"/>
      <c r="AD212" s="82"/>
    </row>
    <row r="213" spans="1:30" x14ac:dyDescent="0.2">
      <c r="A213" s="173">
        <v>155</v>
      </c>
      <c r="B213" s="174" t="s">
        <v>121</v>
      </c>
      <c r="C213" s="175" t="s">
        <v>3163</v>
      </c>
      <c r="D213" s="175" t="s">
        <v>38</v>
      </c>
      <c r="E213" s="176">
        <v>0</v>
      </c>
      <c r="F213" s="176">
        <v>30</v>
      </c>
      <c r="G213" s="177">
        <v>154.46</v>
      </c>
      <c r="H213" s="177"/>
      <c r="I213" s="177">
        <v>4633.8</v>
      </c>
      <c r="J213" s="177">
        <v>0</v>
      </c>
      <c r="K213" s="177">
        <v>0</v>
      </c>
      <c r="L213" s="177">
        <v>0</v>
      </c>
      <c r="M213" s="177">
        <v>0</v>
      </c>
      <c r="N213" s="177">
        <v>0</v>
      </c>
      <c r="O213" s="177">
        <v>0</v>
      </c>
      <c r="P213" s="178">
        <v>0</v>
      </c>
      <c r="R213" s="177"/>
      <c r="S213" s="177">
        <v>0</v>
      </c>
      <c r="T213" s="80"/>
      <c r="U213" s="80"/>
      <c r="V213" s="81"/>
      <c r="W213" s="81"/>
      <c r="X213" s="81"/>
      <c r="Y213" s="80"/>
      <c r="Z213" s="80"/>
      <c r="AA213" s="80"/>
      <c r="AB213" s="80"/>
      <c r="AD213" s="82"/>
    </row>
    <row r="214" spans="1:30" ht="20" x14ac:dyDescent="0.2">
      <c r="A214" s="173">
        <v>156</v>
      </c>
      <c r="B214" s="174" t="s">
        <v>3171</v>
      </c>
      <c r="C214" s="175" t="s">
        <v>3172</v>
      </c>
      <c r="D214" s="175" t="s">
        <v>44</v>
      </c>
      <c r="E214" s="176">
        <v>0</v>
      </c>
      <c r="F214" s="176">
        <v>304</v>
      </c>
      <c r="G214" s="177">
        <v>8.51</v>
      </c>
      <c r="H214" s="177"/>
      <c r="I214" s="177">
        <v>2587.04</v>
      </c>
      <c r="J214" s="177">
        <v>0</v>
      </c>
      <c r="K214" s="177">
        <v>0</v>
      </c>
      <c r="L214" s="177">
        <v>0</v>
      </c>
      <c r="M214" s="177">
        <v>0</v>
      </c>
      <c r="N214" s="177">
        <v>0</v>
      </c>
      <c r="O214" s="177">
        <v>0</v>
      </c>
      <c r="P214" s="178">
        <v>0</v>
      </c>
      <c r="R214" s="177"/>
      <c r="S214" s="177">
        <v>0</v>
      </c>
      <c r="T214" s="80"/>
      <c r="U214" s="80"/>
      <c r="V214" s="81"/>
      <c r="W214" s="81"/>
      <c r="X214" s="81"/>
      <c r="Y214" s="80"/>
      <c r="Z214" s="80"/>
      <c r="AA214" s="80"/>
      <c r="AB214" s="80"/>
      <c r="AD214" s="82"/>
    </row>
    <row r="215" spans="1:30" x14ac:dyDescent="0.2">
      <c r="A215" s="173">
        <v>157</v>
      </c>
      <c r="B215" s="174" t="s">
        <v>3173</v>
      </c>
      <c r="C215" s="175" t="s">
        <v>3174</v>
      </c>
      <c r="D215" s="175" t="s">
        <v>95</v>
      </c>
      <c r="E215" s="176">
        <v>0</v>
      </c>
      <c r="F215" s="176">
        <v>3.96</v>
      </c>
      <c r="G215" s="177">
        <v>668.2</v>
      </c>
      <c r="H215" s="177"/>
      <c r="I215" s="177">
        <v>2646.07</v>
      </c>
      <c r="J215" s="177">
        <v>0</v>
      </c>
      <c r="K215" s="177">
        <v>0</v>
      </c>
      <c r="L215" s="177">
        <v>0</v>
      </c>
      <c r="M215" s="177">
        <v>0</v>
      </c>
      <c r="N215" s="177">
        <v>0</v>
      </c>
      <c r="O215" s="177">
        <v>0</v>
      </c>
      <c r="P215" s="178">
        <v>0</v>
      </c>
      <c r="R215" s="177"/>
      <c r="S215" s="177">
        <v>0</v>
      </c>
      <c r="T215" s="80"/>
      <c r="U215" s="80"/>
      <c r="V215" s="81"/>
      <c r="W215" s="81"/>
      <c r="X215" s="81"/>
      <c r="Y215" s="80"/>
      <c r="Z215" s="80"/>
      <c r="AA215" s="80"/>
      <c r="AB215" s="80"/>
      <c r="AC215" s="79"/>
      <c r="AD215" s="82"/>
    </row>
    <row r="216" spans="1:30" x14ac:dyDescent="0.2">
      <c r="A216" s="108"/>
      <c r="B216" s="109">
        <v>8211321</v>
      </c>
      <c r="C216" s="110" t="s">
        <v>205</v>
      </c>
      <c r="D216" s="110" t="s">
        <v>95</v>
      </c>
      <c r="E216" s="111"/>
      <c r="F216" s="111">
        <f>F215</f>
        <v>3.96</v>
      </c>
      <c r="G216" s="77">
        <v>45.7</v>
      </c>
      <c r="H216" s="77">
        <v>45.7</v>
      </c>
      <c r="I216" s="77">
        <v>28.791</v>
      </c>
      <c r="J216" s="77">
        <v>28.791</v>
      </c>
      <c r="K216" s="77"/>
      <c r="L216" s="77"/>
      <c r="M216" s="77"/>
      <c r="N216" s="77"/>
      <c r="O216" s="77"/>
      <c r="P216" s="77"/>
      <c r="R216" s="77">
        <v>52.8</v>
      </c>
      <c r="S216" s="77"/>
      <c r="T216" s="80">
        <f t="shared" ref="T216" si="192">R216/H216</f>
        <v>1.1553610503282274</v>
      </c>
      <c r="U216" s="80">
        <f t="shared" ref="U216" si="193">T216-AB216</f>
        <v>1.1297090387893942</v>
      </c>
      <c r="V216" s="81">
        <f t="shared" ref="V216" si="194">G216*U216</f>
        <v>51.627703072675317</v>
      </c>
      <c r="W216" s="81">
        <f t="shared" ref="W216" si="195">V216-G216</f>
        <v>5.9277030726753139</v>
      </c>
      <c r="X216" s="81">
        <f t="shared" ref="X216" si="196">F216*W216</f>
        <v>23.473704167794242</v>
      </c>
      <c r="Y216" s="80">
        <f t="shared" ref="Y216" si="197">104.584835545197%-100%</f>
        <v>4.5848355451969969E-2</v>
      </c>
      <c r="Z216" s="80">
        <f t="shared" ref="Z216" si="198">101.199262415129%-100%</f>
        <v>1.1992624151289988E-2</v>
      </c>
      <c r="AA216" s="80">
        <f t="shared" ref="AA216" si="199">101.911505501324%-100%</f>
        <v>1.9115055013239957E-2</v>
      </c>
      <c r="AB216" s="80">
        <f t="shared" ref="AB216" si="200">AVERAGE(Y216:AA216)</f>
        <v>2.5652011538833303E-2</v>
      </c>
      <c r="AC216" s="88" t="s">
        <v>3488</v>
      </c>
      <c r="AD216" s="82"/>
    </row>
    <row r="217" spans="1:30" x14ac:dyDescent="0.2">
      <c r="A217" s="173">
        <v>158</v>
      </c>
      <c r="B217" s="174" t="s">
        <v>3168</v>
      </c>
      <c r="C217" s="175" t="s">
        <v>3169</v>
      </c>
      <c r="D217" s="175" t="s">
        <v>38</v>
      </c>
      <c r="E217" s="176">
        <v>0</v>
      </c>
      <c r="F217" s="176">
        <v>66</v>
      </c>
      <c r="G217" s="177">
        <v>94.08</v>
      </c>
      <c r="H217" s="177"/>
      <c r="I217" s="177">
        <v>6209.28</v>
      </c>
      <c r="J217" s="177">
        <v>0</v>
      </c>
      <c r="K217" s="177">
        <v>0</v>
      </c>
      <c r="L217" s="177">
        <v>0</v>
      </c>
      <c r="M217" s="177">
        <v>0</v>
      </c>
      <c r="N217" s="177">
        <v>0</v>
      </c>
      <c r="O217" s="177">
        <v>0</v>
      </c>
      <c r="P217" s="178">
        <v>0</v>
      </c>
      <c r="R217" s="177"/>
      <c r="S217" s="177">
        <v>0</v>
      </c>
      <c r="T217" s="80"/>
      <c r="U217" s="80"/>
      <c r="V217" s="81"/>
      <c r="W217" s="81"/>
      <c r="X217" s="81"/>
      <c r="Y217" s="80"/>
      <c r="Z217" s="80"/>
      <c r="AA217" s="80"/>
      <c r="AB217" s="80"/>
      <c r="AD217" s="82"/>
    </row>
    <row r="218" spans="1:30" ht="15" thickBot="1" x14ac:dyDescent="0.25">
      <c r="A218" s="162">
        <v>159</v>
      </c>
      <c r="B218" s="163" t="s">
        <v>121</v>
      </c>
      <c r="C218" s="164" t="s">
        <v>3163</v>
      </c>
      <c r="D218" s="164" t="s">
        <v>38</v>
      </c>
      <c r="E218" s="165">
        <v>0</v>
      </c>
      <c r="F218" s="165">
        <v>22</v>
      </c>
      <c r="G218" s="112">
        <v>154.46</v>
      </c>
      <c r="H218" s="112"/>
      <c r="I218" s="112">
        <v>3398.12</v>
      </c>
      <c r="J218" s="112">
        <v>0</v>
      </c>
      <c r="K218" s="112">
        <v>0</v>
      </c>
      <c r="L218" s="112">
        <v>0</v>
      </c>
      <c r="M218" s="112">
        <v>0</v>
      </c>
      <c r="N218" s="112">
        <v>0</v>
      </c>
      <c r="O218" s="112">
        <v>0</v>
      </c>
      <c r="P218" s="166">
        <v>0</v>
      </c>
      <c r="R218" s="112"/>
      <c r="S218" s="112">
        <v>0</v>
      </c>
      <c r="T218" s="80"/>
      <c r="U218" s="80"/>
      <c r="V218" s="81"/>
      <c r="W218" s="81"/>
      <c r="X218" s="81"/>
      <c r="Y218" s="80"/>
      <c r="Z218" s="80"/>
      <c r="AA218" s="80"/>
      <c r="AB218" s="80"/>
      <c r="AD218" s="82"/>
    </row>
    <row r="219" spans="1:30" ht="15" thickBot="1" x14ac:dyDescent="0.35">
      <c r="A219" s="151"/>
      <c r="B219" s="152" t="s">
        <v>3185</v>
      </c>
      <c r="C219" s="153" t="s">
        <v>3186</v>
      </c>
      <c r="D219" s="153"/>
      <c r="E219" s="154"/>
      <c r="F219" s="154"/>
      <c r="G219" s="155"/>
      <c r="H219" s="155"/>
      <c r="I219" s="155">
        <v>231108.38</v>
      </c>
      <c r="J219" s="155">
        <v>0</v>
      </c>
      <c r="K219" s="155">
        <v>0</v>
      </c>
      <c r="L219" s="155">
        <v>0</v>
      </c>
      <c r="M219" s="155">
        <v>0</v>
      </c>
      <c r="N219" s="155">
        <v>0</v>
      </c>
      <c r="O219" s="155">
        <v>0</v>
      </c>
      <c r="P219" s="155">
        <v>0</v>
      </c>
      <c r="R219" s="155"/>
      <c r="S219" s="155">
        <v>0</v>
      </c>
      <c r="T219" s="80"/>
      <c r="U219" s="80"/>
      <c r="V219" s="81"/>
      <c r="W219" s="81"/>
      <c r="X219" s="81"/>
      <c r="Y219" s="80"/>
      <c r="Z219" s="80"/>
      <c r="AA219" s="80"/>
      <c r="AB219" s="80"/>
      <c r="AD219" s="82"/>
    </row>
    <row r="220" spans="1:30" ht="20" x14ac:dyDescent="0.2">
      <c r="A220" s="156">
        <v>160</v>
      </c>
      <c r="B220" s="157" t="s">
        <v>112</v>
      </c>
      <c r="C220" s="158" t="s">
        <v>3159</v>
      </c>
      <c r="D220" s="158" t="s">
        <v>44</v>
      </c>
      <c r="E220" s="159">
        <v>0</v>
      </c>
      <c r="F220" s="159">
        <v>12</v>
      </c>
      <c r="G220" s="160">
        <v>652.1</v>
      </c>
      <c r="H220" s="160"/>
      <c r="I220" s="160">
        <v>7825.2</v>
      </c>
      <c r="J220" s="160">
        <v>0</v>
      </c>
      <c r="K220" s="160">
        <v>0</v>
      </c>
      <c r="L220" s="160">
        <v>0</v>
      </c>
      <c r="M220" s="160">
        <v>0</v>
      </c>
      <c r="N220" s="160">
        <v>0</v>
      </c>
      <c r="O220" s="160">
        <v>0</v>
      </c>
      <c r="P220" s="161">
        <v>0</v>
      </c>
      <c r="R220" s="160"/>
      <c r="S220" s="160">
        <v>0</v>
      </c>
      <c r="T220" s="80"/>
      <c r="U220" s="80"/>
      <c r="V220" s="81"/>
      <c r="W220" s="81"/>
      <c r="X220" s="81"/>
      <c r="Y220" s="80"/>
      <c r="Z220" s="80"/>
      <c r="AA220" s="80"/>
      <c r="AB220" s="80"/>
      <c r="AD220" s="82"/>
    </row>
    <row r="221" spans="1:30" x14ac:dyDescent="0.2">
      <c r="A221" s="173">
        <v>161</v>
      </c>
      <c r="B221" s="174" t="s">
        <v>117</v>
      </c>
      <c r="C221" s="175" t="s">
        <v>3161</v>
      </c>
      <c r="D221" s="175" t="s">
        <v>95</v>
      </c>
      <c r="E221" s="176">
        <v>0</v>
      </c>
      <c r="F221" s="176">
        <v>3.84</v>
      </c>
      <c r="G221" s="177">
        <v>668.2</v>
      </c>
      <c r="H221" s="177"/>
      <c r="I221" s="177">
        <v>2565.89</v>
      </c>
      <c r="J221" s="177">
        <v>0</v>
      </c>
      <c r="K221" s="177">
        <v>0</v>
      </c>
      <c r="L221" s="177">
        <v>0</v>
      </c>
      <c r="M221" s="177">
        <v>0</v>
      </c>
      <c r="N221" s="177">
        <v>0</v>
      </c>
      <c r="O221" s="177">
        <v>0</v>
      </c>
      <c r="P221" s="178">
        <v>0</v>
      </c>
      <c r="R221" s="177"/>
      <c r="S221" s="177">
        <v>0</v>
      </c>
      <c r="T221" s="80"/>
      <c r="U221" s="80"/>
      <c r="V221" s="81"/>
      <c r="W221" s="81"/>
      <c r="X221" s="81"/>
      <c r="Y221" s="80"/>
      <c r="Z221" s="80"/>
      <c r="AA221" s="80"/>
      <c r="AB221" s="80"/>
      <c r="AC221" s="79"/>
      <c r="AD221" s="82"/>
    </row>
    <row r="222" spans="1:30" x14ac:dyDescent="0.2">
      <c r="A222" s="108"/>
      <c r="B222" s="109">
        <v>8211321</v>
      </c>
      <c r="C222" s="110" t="s">
        <v>205</v>
      </c>
      <c r="D222" s="110" t="s">
        <v>95</v>
      </c>
      <c r="E222" s="111"/>
      <c r="F222" s="111">
        <f>F221</f>
        <v>3.84</v>
      </c>
      <c r="G222" s="77">
        <v>45.7</v>
      </c>
      <c r="H222" s="77">
        <v>45.7</v>
      </c>
      <c r="I222" s="77">
        <v>28.791</v>
      </c>
      <c r="J222" s="77">
        <v>28.791</v>
      </c>
      <c r="K222" s="77"/>
      <c r="L222" s="77"/>
      <c r="M222" s="77"/>
      <c r="N222" s="77"/>
      <c r="O222" s="77"/>
      <c r="P222" s="77"/>
      <c r="R222" s="77">
        <v>52.8</v>
      </c>
      <c r="S222" s="77"/>
      <c r="T222" s="80">
        <f t="shared" ref="T222" si="201">R222/H222</f>
        <v>1.1553610503282274</v>
      </c>
      <c r="U222" s="80">
        <f t="shared" ref="U222" si="202">T222-AB222</f>
        <v>1.1297090387893942</v>
      </c>
      <c r="V222" s="81">
        <f t="shared" ref="V222" si="203">G222*U222</f>
        <v>51.627703072675317</v>
      </c>
      <c r="W222" s="81">
        <f t="shared" ref="W222" si="204">V222-G222</f>
        <v>5.9277030726753139</v>
      </c>
      <c r="X222" s="81">
        <f t="shared" ref="X222" si="205">F222*W222</f>
        <v>22.762379799073205</v>
      </c>
      <c r="Y222" s="80">
        <f t="shared" ref="Y222" si="206">104.584835545197%-100%</f>
        <v>4.5848355451969969E-2</v>
      </c>
      <c r="Z222" s="80">
        <f t="shared" ref="Z222" si="207">101.199262415129%-100%</f>
        <v>1.1992624151289988E-2</v>
      </c>
      <c r="AA222" s="80">
        <f t="shared" ref="AA222" si="208">101.911505501324%-100%</f>
        <v>1.9115055013239957E-2</v>
      </c>
      <c r="AB222" s="80">
        <f t="shared" ref="AB222" si="209">AVERAGE(Y222:AA222)</f>
        <v>2.5652011538833303E-2</v>
      </c>
      <c r="AC222" s="88" t="s">
        <v>3488</v>
      </c>
      <c r="AD222" s="82"/>
    </row>
    <row r="223" spans="1:30" x14ac:dyDescent="0.2">
      <c r="A223" s="173">
        <v>162</v>
      </c>
      <c r="B223" s="174" t="s">
        <v>119</v>
      </c>
      <c r="C223" s="175" t="s">
        <v>3162</v>
      </c>
      <c r="D223" s="175" t="s">
        <v>44</v>
      </c>
      <c r="E223" s="176">
        <v>0</v>
      </c>
      <c r="F223" s="176">
        <v>36</v>
      </c>
      <c r="G223" s="177">
        <v>94.08</v>
      </c>
      <c r="H223" s="177"/>
      <c r="I223" s="177">
        <v>3386.88</v>
      </c>
      <c r="J223" s="177">
        <v>0</v>
      </c>
      <c r="K223" s="177">
        <v>0</v>
      </c>
      <c r="L223" s="177">
        <v>0</v>
      </c>
      <c r="M223" s="177">
        <v>0</v>
      </c>
      <c r="N223" s="177">
        <v>0</v>
      </c>
      <c r="O223" s="177">
        <v>0</v>
      </c>
      <c r="P223" s="178">
        <v>0</v>
      </c>
      <c r="R223" s="177"/>
      <c r="S223" s="177">
        <v>0</v>
      </c>
      <c r="T223" s="80"/>
      <c r="U223" s="80"/>
      <c r="V223" s="81"/>
      <c r="W223" s="81"/>
      <c r="X223" s="81"/>
      <c r="Y223" s="80"/>
      <c r="Z223" s="80"/>
      <c r="AA223" s="80"/>
      <c r="AB223" s="80"/>
      <c r="AD223" s="82"/>
    </row>
    <row r="224" spans="1:30" x14ac:dyDescent="0.2">
      <c r="A224" s="173">
        <v>163</v>
      </c>
      <c r="B224" s="174" t="s">
        <v>121</v>
      </c>
      <c r="C224" s="175" t="s">
        <v>3163</v>
      </c>
      <c r="D224" s="175" t="s">
        <v>38</v>
      </c>
      <c r="E224" s="176">
        <v>0</v>
      </c>
      <c r="F224" s="176">
        <v>12</v>
      </c>
      <c r="G224" s="177">
        <v>154.46</v>
      </c>
      <c r="H224" s="177"/>
      <c r="I224" s="177">
        <v>1853.52</v>
      </c>
      <c r="J224" s="177">
        <v>0</v>
      </c>
      <c r="K224" s="177">
        <v>0</v>
      </c>
      <c r="L224" s="177">
        <v>0</v>
      </c>
      <c r="M224" s="177">
        <v>0</v>
      </c>
      <c r="N224" s="177">
        <v>0</v>
      </c>
      <c r="O224" s="177">
        <v>0</v>
      </c>
      <c r="P224" s="178">
        <v>0</v>
      </c>
      <c r="R224" s="177"/>
      <c r="S224" s="177">
        <v>0</v>
      </c>
      <c r="T224" s="80"/>
      <c r="U224" s="80"/>
      <c r="V224" s="81"/>
      <c r="W224" s="81"/>
      <c r="X224" s="81"/>
      <c r="Y224" s="80"/>
      <c r="Z224" s="80"/>
      <c r="AA224" s="80"/>
      <c r="AB224" s="80"/>
      <c r="AD224" s="82"/>
    </row>
    <row r="225" spans="1:30" x14ac:dyDescent="0.2">
      <c r="A225" s="173">
        <v>164</v>
      </c>
      <c r="B225" s="174" t="s">
        <v>3164</v>
      </c>
      <c r="C225" s="175" t="s">
        <v>3165</v>
      </c>
      <c r="D225" s="175" t="s">
        <v>44</v>
      </c>
      <c r="E225" s="176">
        <v>0</v>
      </c>
      <c r="F225" s="176">
        <v>243</v>
      </c>
      <c r="G225" s="177">
        <v>371.48</v>
      </c>
      <c r="H225" s="177"/>
      <c r="I225" s="177">
        <v>90269.64</v>
      </c>
      <c r="J225" s="177">
        <v>0</v>
      </c>
      <c r="K225" s="177">
        <v>0</v>
      </c>
      <c r="L225" s="177">
        <v>0</v>
      </c>
      <c r="M225" s="177">
        <v>0</v>
      </c>
      <c r="N225" s="177">
        <v>0</v>
      </c>
      <c r="O225" s="177">
        <v>0</v>
      </c>
      <c r="P225" s="178">
        <v>0</v>
      </c>
      <c r="R225" s="177"/>
      <c r="S225" s="177">
        <v>0</v>
      </c>
      <c r="T225" s="80"/>
      <c r="U225" s="80"/>
      <c r="V225" s="81"/>
      <c r="W225" s="81"/>
      <c r="X225" s="81"/>
      <c r="Y225" s="80"/>
      <c r="Z225" s="80"/>
      <c r="AA225" s="80"/>
      <c r="AB225" s="80"/>
      <c r="AD225" s="82"/>
    </row>
    <row r="226" spans="1:30" x14ac:dyDescent="0.2">
      <c r="A226" s="173">
        <v>165</v>
      </c>
      <c r="B226" s="174" t="s">
        <v>3166</v>
      </c>
      <c r="C226" s="175" t="s">
        <v>3167</v>
      </c>
      <c r="D226" s="175" t="s">
        <v>95</v>
      </c>
      <c r="E226" s="176">
        <v>0</v>
      </c>
      <c r="F226" s="176">
        <v>30.2</v>
      </c>
      <c r="G226" s="177">
        <v>668.2</v>
      </c>
      <c r="H226" s="177"/>
      <c r="I226" s="177">
        <v>20179.64</v>
      </c>
      <c r="J226" s="177">
        <v>0</v>
      </c>
      <c r="K226" s="177">
        <v>0</v>
      </c>
      <c r="L226" s="177">
        <v>0</v>
      </c>
      <c r="M226" s="177">
        <v>0</v>
      </c>
      <c r="N226" s="177">
        <v>0</v>
      </c>
      <c r="O226" s="177">
        <v>0</v>
      </c>
      <c r="P226" s="178">
        <v>0</v>
      </c>
      <c r="R226" s="177"/>
      <c r="S226" s="177">
        <v>0</v>
      </c>
      <c r="T226" s="80"/>
      <c r="U226" s="80"/>
      <c r="V226" s="81"/>
      <c r="W226" s="81"/>
      <c r="X226" s="81"/>
      <c r="Y226" s="80"/>
      <c r="Z226" s="80"/>
      <c r="AA226" s="80"/>
      <c r="AB226" s="80"/>
      <c r="AC226" s="79"/>
      <c r="AD226" s="82"/>
    </row>
    <row r="227" spans="1:30" x14ac:dyDescent="0.2">
      <c r="A227" s="108"/>
      <c r="B227" s="109">
        <v>8211321</v>
      </c>
      <c r="C227" s="110" t="s">
        <v>205</v>
      </c>
      <c r="D227" s="110" t="s">
        <v>95</v>
      </c>
      <c r="E227" s="111"/>
      <c r="F227" s="111">
        <f>F226</f>
        <v>30.2</v>
      </c>
      <c r="G227" s="77">
        <v>45.7</v>
      </c>
      <c r="H227" s="77">
        <v>45.7</v>
      </c>
      <c r="I227" s="77">
        <v>28.791</v>
      </c>
      <c r="J227" s="77">
        <v>28.791</v>
      </c>
      <c r="K227" s="77"/>
      <c r="L227" s="77"/>
      <c r="M227" s="77"/>
      <c r="N227" s="77"/>
      <c r="O227" s="77"/>
      <c r="P227" s="77"/>
      <c r="R227" s="77">
        <v>52.8</v>
      </c>
      <c r="S227" s="77"/>
      <c r="T227" s="80">
        <f t="shared" ref="T227" si="210">R227/H227</f>
        <v>1.1553610503282274</v>
      </c>
      <c r="U227" s="80">
        <f t="shared" ref="U227" si="211">T227-AB227</f>
        <v>1.1297090387893942</v>
      </c>
      <c r="V227" s="81">
        <f t="shared" ref="V227" si="212">G227*U227</f>
        <v>51.627703072675317</v>
      </c>
      <c r="W227" s="81">
        <f t="shared" ref="W227" si="213">V227-G227</f>
        <v>5.9277030726753139</v>
      </c>
      <c r="X227" s="81">
        <f t="shared" ref="X227" si="214">F227*W227</f>
        <v>179.01663279479448</v>
      </c>
      <c r="Y227" s="80">
        <f t="shared" ref="Y227" si="215">104.584835545197%-100%</f>
        <v>4.5848355451969969E-2</v>
      </c>
      <c r="Z227" s="80">
        <f t="shared" ref="Z227" si="216">101.199262415129%-100%</f>
        <v>1.1992624151289988E-2</v>
      </c>
      <c r="AA227" s="80">
        <f t="shared" ref="AA227" si="217">101.911505501324%-100%</f>
        <v>1.9115055013239957E-2</v>
      </c>
      <c r="AB227" s="80">
        <f t="shared" ref="AB227" si="218">AVERAGE(Y227:AA227)</f>
        <v>2.5652011538833303E-2</v>
      </c>
      <c r="AC227" s="88" t="s">
        <v>3488</v>
      </c>
      <c r="AD227" s="82"/>
    </row>
    <row r="228" spans="1:30" x14ac:dyDescent="0.2">
      <c r="A228" s="173">
        <v>166</v>
      </c>
      <c r="B228" s="174" t="s">
        <v>3168</v>
      </c>
      <c r="C228" s="175" t="s">
        <v>3169</v>
      </c>
      <c r="D228" s="175" t="s">
        <v>38</v>
      </c>
      <c r="E228" s="176">
        <v>0</v>
      </c>
      <c r="F228" s="176">
        <v>453</v>
      </c>
      <c r="G228" s="177">
        <v>94.08</v>
      </c>
      <c r="H228" s="177"/>
      <c r="I228" s="177">
        <v>42618.239999999998</v>
      </c>
      <c r="J228" s="177">
        <v>0</v>
      </c>
      <c r="K228" s="177">
        <v>0</v>
      </c>
      <c r="L228" s="177">
        <v>0</v>
      </c>
      <c r="M228" s="177">
        <v>0</v>
      </c>
      <c r="N228" s="177">
        <v>0</v>
      </c>
      <c r="O228" s="177">
        <v>0</v>
      </c>
      <c r="P228" s="178">
        <v>0</v>
      </c>
      <c r="R228" s="177"/>
      <c r="S228" s="177">
        <v>0</v>
      </c>
      <c r="T228" s="80"/>
      <c r="U228" s="80"/>
      <c r="V228" s="81"/>
      <c r="W228" s="81"/>
      <c r="X228" s="81"/>
      <c r="Y228" s="80"/>
      <c r="Z228" s="80"/>
      <c r="AA228" s="80"/>
      <c r="AB228" s="80"/>
      <c r="AD228" s="82"/>
    </row>
    <row r="229" spans="1:30" x14ac:dyDescent="0.2">
      <c r="A229" s="173">
        <v>167</v>
      </c>
      <c r="B229" s="174" t="s">
        <v>121</v>
      </c>
      <c r="C229" s="175" t="s">
        <v>3163</v>
      </c>
      <c r="D229" s="175" t="s">
        <v>38</v>
      </c>
      <c r="E229" s="176">
        <v>0</v>
      </c>
      <c r="F229" s="176">
        <v>151</v>
      </c>
      <c r="G229" s="177">
        <v>154.46</v>
      </c>
      <c r="H229" s="177"/>
      <c r="I229" s="177">
        <v>23323.46</v>
      </c>
      <c r="J229" s="177">
        <v>0</v>
      </c>
      <c r="K229" s="177">
        <v>0</v>
      </c>
      <c r="L229" s="177">
        <v>0</v>
      </c>
      <c r="M229" s="177">
        <v>0</v>
      </c>
      <c r="N229" s="177">
        <v>0</v>
      </c>
      <c r="O229" s="177">
        <v>0</v>
      </c>
      <c r="P229" s="178">
        <v>0</v>
      </c>
      <c r="R229" s="177"/>
      <c r="S229" s="177">
        <v>0</v>
      </c>
      <c r="T229" s="80"/>
      <c r="U229" s="80"/>
      <c r="V229" s="81"/>
      <c r="W229" s="81"/>
      <c r="X229" s="81"/>
      <c r="Y229" s="80"/>
      <c r="Z229" s="80"/>
      <c r="AA229" s="80"/>
      <c r="AB229" s="80"/>
      <c r="AD229" s="82"/>
    </row>
    <row r="230" spans="1:30" x14ac:dyDescent="0.2">
      <c r="A230" s="173">
        <v>168</v>
      </c>
      <c r="B230" s="174" t="s">
        <v>3170</v>
      </c>
      <c r="C230" s="175" t="s">
        <v>3165</v>
      </c>
      <c r="D230" s="175" t="s">
        <v>38</v>
      </c>
      <c r="E230" s="176">
        <v>0</v>
      </c>
      <c r="F230" s="176">
        <v>30</v>
      </c>
      <c r="G230" s="177">
        <v>371.48</v>
      </c>
      <c r="H230" s="177"/>
      <c r="I230" s="177">
        <v>11144.4</v>
      </c>
      <c r="J230" s="177">
        <v>0</v>
      </c>
      <c r="K230" s="177">
        <v>0</v>
      </c>
      <c r="L230" s="177">
        <v>0</v>
      </c>
      <c r="M230" s="177">
        <v>0</v>
      </c>
      <c r="N230" s="177">
        <v>0</v>
      </c>
      <c r="O230" s="177">
        <v>0</v>
      </c>
      <c r="P230" s="178">
        <v>0</v>
      </c>
      <c r="R230" s="177"/>
      <c r="S230" s="177">
        <v>0</v>
      </c>
      <c r="T230" s="80"/>
      <c r="U230" s="80"/>
      <c r="V230" s="81"/>
      <c r="W230" s="81"/>
      <c r="X230" s="81"/>
      <c r="Y230" s="80"/>
      <c r="Z230" s="80"/>
      <c r="AA230" s="80"/>
      <c r="AB230" s="80"/>
      <c r="AD230" s="82"/>
    </row>
    <row r="231" spans="1:30" x14ac:dyDescent="0.2">
      <c r="A231" s="173">
        <v>169</v>
      </c>
      <c r="B231" s="174" t="s">
        <v>3168</v>
      </c>
      <c r="C231" s="175" t="s">
        <v>3169</v>
      </c>
      <c r="D231" s="175" t="s">
        <v>38</v>
      </c>
      <c r="E231" s="176">
        <v>0</v>
      </c>
      <c r="F231" s="176">
        <v>90</v>
      </c>
      <c r="G231" s="177">
        <v>94.08</v>
      </c>
      <c r="H231" s="177"/>
      <c r="I231" s="177">
        <v>8467.2000000000007</v>
      </c>
      <c r="J231" s="177">
        <v>0</v>
      </c>
      <c r="K231" s="177">
        <v>0</v>
      </c>
      <c r="L231" s="177">
        <v>0</v>
      </c>
      <c r="M231" s="177">
        <v>0</v>
      </c>
      <c r="N231" s="177">
        <v>0</v>
      </c>
      <c r="O231" s="177">
        <v>0</v>
      </c>
      <c r="P231" s="178">
        <v>0</v>
      </c>
      <c r="R231" s="177"/>
      <c r="S231" s="177">
        <v>0</v>
      </c>
      <c r="T231" s="80"/>
      <c r="U231" s="80"/>
      <c r="V231" s="81"/>
      <c r="W231" s="81"/>
      <c r="X231" s="81"/>
      <c r="Y231" s="80"/>
      <c r="Z231" s="80"/>
      <c r="AA231" s="80"/>
      <c r="AB231" s="80"/>
      <c r="AD231" s="82"/>
    </row>
    <row r="232" spans="1:30" x14ac:dyDescent="0.2">
      <c r="A232" s="173">
        <v>170</v>
      </c>
      <c r="B232" s="174" t="s">
        <v>121</v>
      </c>
      <c r="C232" s="175" t="s">
        <v>3163</v>
      </c>
      <c r="D232" s="175" t="s">
        <v>38</v>
      </c>
      <c r="E232" s="176">
        <v>0</v>
      </c>
      <c r="F232" s="176">
        <v>30</v>
      </c>
      <c r="G232" s="177">
        <v>154.46</v>
      </c>
      <c r="H232" s="177"/>
      <c r="I232" s="177">
        <v>4633.8</v>
      </c>
      <c r="J232" s="177">
        <v>0</v>
      </c>
      <c r="K232" s="177">
        <v>0</v>
      </c>
      <c r="L232" s="177">
        <v>0</v>
      </c>
      <c r="M232" s="177">
        <v>0</v>
      </c>
      <c r="N232" s="177">
        <v>0</v>
      </c>
      <c r="O232" s="177">
        <v>0</v>
      </c>
      <c r="P232" s="178">
        <v>0</v>
      </c>
      <c r="R232" s="177"/>
      <c r="S232" s="177">
        <v>0</v>
      </c>
      <c r="T232" s="80"/>
      <c r="U232" s="80"/>
      <c r="V232" s="81"/>
      <c r="W232" s="81"/>
      <c r="X232" s="81"/>
      <c r="Y232" s="80"/>
      <c r="Z232" s="80"/>
      <c r="AA232" s="80"/>
      <c r="AB232" s="80"/>
      <c r="AD232" s="82"/>
    </row>
    <row r="233" spans="1:30" ht="20" x14ac:dyDescent="0.2">
      <c r="A233" s="173">
        <v>171</v>
      </c>
      <c r="B233" s="174" t="s">
        <v>3171</v>
      </c>
      <c r="C233" s="175" t="s">
        <v>3172</v>
      </c>
      <c r="D233" s="175" t="s">
        <v>44</v>
      </c>
      <c r="E233" s="176">
        <v>0</v>
      </c>
      <c r="F233" s="176">
        <v>304</v>
      </c>
      <c r="G233" s="177">
        <v>8.51</v>
      </c>
      <c r="H233" s="177"/>
      <c r="I233" s="177">
        <v>2587.04</v>
      </c>
      <c r="J233" s="177">
        <v>0</v>
      </c>
      <c r="K233" s="177">
        <v>0</v>
      </c>
      <c r="L233" s="177">
        <v>0</v>
      </c>
      <c r="M233" s="177">
        <v>0</v>
      </c>
      <c r="N233" s="177">
        <v>0</v>
      </c>
      <c r="O233" s="177">
        <v>0</v>
      </c>
      <c r="P233" s="178">
        <v>0</v>
      </c>
      <c r="R233" s="177"/>
      <c r="S233" s="177">
        <v>0</v>
      </c>
      <c r="T233" s="80"/>
      <c r="U233" s="80"/>
      <c r="V233" s="81"/>
      <c r="W233" s="81"/>
      <c r="X233" s="81"/>
      <c r="Y233" s="80"/>
      <c r="Z233" s="80"/>
      <c r="AA233" s="80"/>
      <c r="AB233" s="80"/>
      <c r="AD233" s="82"/>
    </row>
    <row r="234" spans="1:30" x14ac:dyDescent="0.2">
      <c r="A234" s="173">
        <v>172</v>
      </c>
      <c r="B234" s="174" t="s">
        <v>3173</v>
      </c>
      <c r="C234" s="175" t="s">
        <v>3174</v>
      </c>
      <c r="D234" s="175" t="s">
        <v>95</v>
      </c>
      <c r="E234" s="176">
        <v>0</v>
      </c>
      <c r="F234" s="176">
        <v>3.96</v>
      </c>
      <c r="G234" s="177">
        <v>668.2</v>
      </c>
      <c r="H234" s="177"/>
      <c r="I234" s="177">
        <v>2646.07</v>
      </c>
      <c r="J234" s="177">
        <v>0</v>
      </c>
      <c r="K234" s="177">
        <v>0</v>
      </c>
      <c r="L234" s="177">
        <v>0</v>
      </c>
      <c r="M234" s="177">
        <v>0</v>
      </c>
      <c r="N234" s="177">
        <v>0</v>
      </c>
      <c r="O234" s="177">
        <v>0</v>
      </c>
      <c r="P234" s="178">
        <v>0</v>
      </c>
      <c r="R234" s="177"/>
      <c r="S234" s="177">
        <v>0</v>
      </c>
      <c r="T234" s="80"/>
      <c r="U234" s="80"/>
      <c r="V234" s="81"/>
      <c r="W234" s="81"/>
      <c r="X234" s="81"/>
      <c r="Y234" s="80"/>
      <c r="Z234" s="80"/>
      <c r="AA234" s="80"/>
      <c r="AB234" s="80"/>
      <c r="AC234" s="79"/>
      <c r="AD234" s="82"/>
    </row>
    <row r="235" spans="1:30" x14ac:dyDescent="0.2">
      <c r="A235" s="108"/>
      <c r="B235" s="109">
        <v>8211321</v>
      </c>
      <c r="C235" s="110" t="s">
        <v>205</v>
      </c>
      <c r="D235" s="110" t="s">
        <v>95</v>
      </c>
      <c r="E235" s="111"/>
      <c r="F235" s="111">
        <f>F234</f>
        <v>3.96</v>
      </c>
      <c r="G235" s="77">
        <v>45.7</v>
      </c>
      <c r="H235" s="77">
        <v>45.7</v>
      </c>
      <c r="I235" s="77">
        <v>28.791</v>
      </c>
      <c r="J235" s="77">
        <v>28.791</v>
      </c>
      <c r="K235" s="77"/>
      <c r="L235" s="77"/>
      <c r="M235" s="77"/>
      <c r="N235" s="77"/>
      <c r="O235" s="77"/>
      <c r="P235" s="77"/>
      <c r="R235" s="77">
        <v>52.8</v>
      </c>
      <c r="S235" s="77"/>
      <c r="T235" s="80">
        <f t="shared" ref="T235" si="219">R235/H235</f>
        <v>1.1553610503282274</v>
      </c>
      <c r="U235" s="80">
        <f t="shared" ref="U235" si="220">T235-AB235</f>
        <v>1.1297090387893942</v>
      </c>
      <c r="V235" s="81">
        <f t="shared" ref="V235" si="221">G235*U235</f>
        <v>51.627703072675317</v>
      </c>
      <c r="W235" s="81">
        <f t="shared" ref="W235" si="222">V235-G235</f>
        <v>5.9277030726753139</v>
      </c>
      <c r="X235" s="81">
        <f t="shared" ref="X235" si="223">F235*W235</f>
        <v>23.473704167794242</v>
      </c>
      <c r="Y235" s="80">
        <f t="shared" ref="Y235" si="224">104.584835545197%-100%</f>
        <v>4.5848355451969969E-2</v>
      </c>
      <c r="Z235" s="80">
        <f t="shared" ref="Z235" si="225">101.199262415129%-100%</f>
        <v>1.1992624151289988E-2</v>
      </c>
      <c r="AA235" s="80">
        <f t="shared" ref="AA235" si="226">101.911505501324%-100%</f>
        <v>1.9115055013239957E-2</v>
      </c>
      <c r="AB235" s="80">
        <f t="shared" ref="AB235" si="227">AVERAGE(Y235:AA235)</f>
        <v>2.5652011538833303E-2</v>
      </c>
      <c r="AC235" s="88" t="s">
        <v>3488</v>
      </c>
      <c r="AD235" s="82"/>
    </row>
    <row r="236" spans="1:30" x14ac:dyDescent="0.2">
      <c r="A236" s="173">
        <v>173</v>
      </c>
      <c r="B236" s="174" t="s">
        <v>3168</v>
      </c>
      <c r="C236" s="175" t="s">
        <v>3169</v>
      </c>
      <c r="D236" s="175" t="s">
        <v>38</v>
      </c>
      <c r="E236" s="176">
        <v>0</v>
      </c>
      <c r="F236" s="176">
        <v>66</v>
      </c>
      <c r="G236" s="177">
        <v>94.08</v>
      </c>
      <c r="H236" s="177"/>
      <c r="I236" s="177">
        <v>6209.28</v>
      </c>
      <c r="J236" s="177">
        <v>0</v>
      </c>
      <c r="K236" s="177">
        <v>0</v>
      </c>
      <c r="L236" s="177">
        <v>0</v>
      </c>
      <c r="M236" s="177">
        <v>0</v>
      </c>
      <c r="N236" s="177">
        <v>0</v>
      </c>
      <c r="O236" s="177">
        <v>0</v>
      </c>
      <c r="P236" s="178">
        <v>0</v>
      </c>
      <c r="R236" s="177"/>
      <c r="S236" s="177">
        <v>0</v>
      </c>
      <c r="T236" s="80"/>
      <c r="U236" s="80"/>
      <c r="V236" s="81"/>
      <c r="W236" s="81"/>
      <c r="X236" s="81"/>
      <c r="Y236" s="80"/>
      <c r="Z236" s="80"/>
      <c r="AA236" s="80"/>
      <c r="AB236" s="80"/>
      <c r="AD236" s="82"/>
    </row>
    <row r="237" spans="1:30" ht="15" thickBot="1" x14ac:dyDescent="0.25">
      <c r="A237" s="162">
        <v>174</v>
      </c>
      <c r="B237" s="163" t="s">
        <v>121</v>
      </c>
      <c r="C237" s="164" t="s">
        <v>3163</v>
      </c>
      <c r="D237" s="164" t="s">
        <v>38</v>
      </c>
      <c r="E237" s="165">
        <v>0</v>
      </c>
      <c r="F237" s="165">
        <v>22</v>
      </c>
      <c r="G237" s="112">
        <v>154.46</v>
      </c>
      <c r="H237" s="112"/>
      <c r="I237" s="112">
        <v>3398.12</v>
      </c>
      <c r="J237" s="112">
        <v>0</v>
      </c>
      <c r="K237" s="112">
        <v>0</v>
      </c>
      <c r="L237" s="112">
        <v>0</v>
      </c>
      <c r="M237" s="112">
        <v>0</v>
      </c>
      <c r="N237" s="112">
        <v>0</v>
      </c>
      <c r="O237" s="112">
        <v>0</v>
      </c>
      <c r="P237" s="166">
        <v>0</v>
      </c>
      <c r="R237" s="112"/>
      <c r="S237" s="112">
        <v>0</v>
      </c>
      <c r="T237" s="80"/>
      <c r="U237" s="80"/>
      <c r="V237" s="81"/>
      <c r="W237" s="81"/>
      <c r="X237" s="81"/>
      <c r="Y237" s="80"/>
      <c r="Z237" s="80"/>
      <c r="AA237" s="80"/>
      <c r="AB237" s="80"/>
      <c r="AD237" s="82"/>
    </row>
  </sheetData>
  <mergeCells count="8">
    <mergeCell ref="Y8:AB8"/>
    <mergeCell ref="A1:P1"/>
    <mergeCell ref="J3:K3"/>
    <mergeCell ref="J4:K4"/>
    <mergeCell ref="J5:K5"/>
    <mergeCell ref="J6:K6"/>
    <mergeCell ref="J7:K7"/>
    <mergeCell ref="H8:R8"/>
  </mergeCells>
  <conditionalFormatting sqref="W8:X8 W10:X10">
    <cfRule type="cellIs" dxfId="50" priority="81" operator="lessThan">
      <formula>0</formula>
    </cfRule>
  </conditionalFormatting>
  <conditionalFormatting sqref="W14:X14">
    <cfRule type="cellIs" dxfId="49" priority="80" operator="lessThan">
      <formula>0</formula>
    </cfRule>
  </conditionalFormatting>
  <conditionalFormatting sqref="W15:X15 W17:X45 W107:X121 W124:X131 W138:X140 W87:X104 W72:X79 W48:X69 W156:X160 W143:X145 W148:X153 W163:X165 W168:X173 W176:X180 W183:X185 W188:X193 W196:X201 W204:X206 W209:X214 W217:X220 W223:X225 W228:X233 W236:X237 W81:X84 W134:X134">
    <cfRule type="cellIs" dxfId="48" priority="79" operator="lessThan">
      <formula>0</formula>
    </cfRule>
  </conditionalFormatting>
  <conditionalFormatting sqref="W16:X16">
    <cfRule type="cellIs" dxfId="47" priority="74" operator="lessThan">
      <formula>0</formula>
    </cfRule>
  </conditionalFormatting>
  <conditionalFormatting sqref="W137:X137">
    <cfRule type="cellIs" dxfId="46" priority="71" operator="lessThan">
      <formula>0</formula>
    </cfRule>
  </conditionalFormatting>
  <conditionalFormatting sqref="W46:X46">
    <cfRule type="cellIs" dxfId="45" priority="68" operator="lessThan">
      <formula>0</formula>
    </cfRule>
  </conditionalFormatting>
  <conditionalFormatting sqref="W226:X226 W221:X221 W215:X215 W207:X207 W202:X202 W194:X194 W186:X186 W181:X181 W174:X174">
    <cfRule type="cellIs" dxfId="44" priority="65" operator="lessThan">
      <formula>0</formula>
    </cfRule>
  </conditionalFormatting>
  <conditionalFormatting sqref="W234:X234">
    <cfRule type="cellIs" dxfId="43" priority="64" operator="lessThan">
      <formula>0</formula>
    </cfRule>
  </conditionalFormatting>
  <conditionalFormatting sqref="W135:X135">
    <cfRule type="cellIs" dxfId="42" priority="48" operator="lessThan">
      <formula>0</formula>
    </cfRule>
  </conditionalFormatting>
  <conditionalFormatting sqref="W80:X80">
    <cfRule type="cellIs" dxfId="41" priority="47" operator="lessThan">
      <formula>0</formula>
    </cfRule>
  </conditionalFormatting>
  <conditionalFormatting sqref="W132:X133">
    <cfRule type="cellIs" dxfId="40" priority="46" operator="lessThan">
      <formula>0</formula>
    </cfRule>
  </conditionalFormatting>
  <conditionalFormatting sqref="W136:X136">
    <cfRule type="cellIs" dxfId="39" priority="45" operator="lessThan">
      <formula>0</formula>
    </cfRule>
  </conditionalFormatting>
  <conditionalFormatting sqref="X12">
    <cfRule type="cellIs" dxfId="38" priority="44" operator="lessThan">
      <formula>0</formula>
    </cfRule>
  </conditionalFormatting>
  <conditionalFormatting sqref="W70:X70">
    <cfRule type="cellIs" dxfId="37" priority="41" operator="lessThan">
      <formula>0</formula>
    </cfRule>
  </conditionalFormatting>
  <conditionalFormatting sqref="W85:X85">
    <cfRule type="cellIs" dxfId="36" priority="38" operator="lessThan">
      <formula>0</formula>
    </cfRule>
  </conditionalFormatting>
  <conditionalFormatting sqref="W105:X105">
    <cfRule type="cellIs" dxfId="35" priority="34" operator="lessThan">
      <formula>0</formula>
    </cfRule>
  </conditionalFormatting>
  <conditionalFormatting sqref="W122:X122">
    <cfRule type="cellIs" dxfId="34" priority="32" operator="lessThan">
      <formula>0</formula>
    </cfRule>
  </conditionalFormatting>
  <conditionalFormatting sqref="W141:X141">
    <cfRule type="cellIs" dxfId="33" priority="30" operator="lessThan">
      <formula>0</formula>
    </cfRule>
  </conditionalFormatting>
  <conditionalFormatting sqref="W146:X146">
    <cfRule type="cellIs" dxfId="32" priority="27" operator="lessThan">
      <formula>0</formula>
    </cfRule>
  </conditionalFormatting>
  <conditionalFormatting sqref="W154:X154">
    <cfRule type="cellIs" dxfId="31" priority="26" operator="lessThan">
      <formula>0</formula>
    </cfRule>
  </conditionalFormatting>
  <conditionalFormatting sqref="W161:X161">
    <cfRule type="cellIs" dxfId="30" priority="23" operator="lessThan">
      <formula>0</formula>
    </cfRule>
  </conditionalFormatting>
  <conditionalFormatting sqref="W166:X166">
    <cfRule type="cellIs" dxfId="29" priority="22" operator="lessThan">
      <formula>0</formula>
    </cfRule>
  </conditionalFormatting>
  <conditionalFormatting sqref="W175:X175">
    <cfRule type="cellIs" dxfId="28" priority="20" operator="lessThan">
      <formula>0</formula>
    </cfRule>
  </conditionalFormatting>
  <conditionalFormatting sqref="W182:X182">
    <cfRule type="cellIs" dxfId="27" priority="19" operator="lessThan">
      <formula>0</formula>
    </cfRule>
  </conditionalFormatting>
  <conditionalFormatting sqref="W187:X187">
    <cfRule type="cellIs" dxfId="26" priority="18" operator="lessThan">
      <formula>0</formula>
    </cfRule>
  </conditionalFormatting>
  <conditionalFormatting sqref="W195:X195">
    <cfRule type="cellIs" dxfId="25" priority="17" operator="lessThan">
      <formula>0</formula>
    </cfRule>
  </conditionalFormatting>
  <conditionalFormatting sqref="W203:X203">
    <cfRule type="cellIs" dxfId="24" priority="16" operator="lessThan">
      <formula>0</formula>
    </cfRule>
  </conditionalFormatting>
  <conditionalFormatting sqref="W208:X208">
    <cfRule type="cellIs" dxfId="23" priority="15" operator="lessThan">
      <formula>0</formula>
    </cfRule>
  </conditionalFormatting>
  <conditionalFormatting sqref="W216:X216">
    <cfRule type="cellIs" dxfId="22" priority="14" operator="lessThan">
      <formula>0</formula>
    </cfRule>
  </conditionalFormatting>
  <conditionalFormatting sqref="W222:X222">
    <cfRule type="cellIs" dxfId="21" priority="13" operator="lessThan">
      <formula>0</formula>
    </cfRule>
  </conditionalFormatting>
  <conditionalFormatting sqref="W227:X227">
    <cfRule type="cellIs" dxfId="20" priority="12" operator="lessThan">
      <formula>0</formula>
    </cfRule>
  </conditionalFormatting>
  <conditionalFormatting sqref="W235:X235">
    <cfRule type="cellIs" dxfId="19" priority="11" operator="lessThan">
      <formula>0</formula>
    </cfRule>
  </conditionalFormatting>
  <conditionalFormatting sqref="W167:X167">
    <cfRule type="cellIs" dxfId="18" priority="10" operator="lessThan">
      <formula>0</formula>
    </cfRule>
  </conditionalFormatting>
  <conditionalFormatting sqref="W162:X162">
    <cfRule type="cellIs" dxfId="17" priority="9" operator="lessThan">
      <formula>0</formula>
    </cfRule>
  </conditionalFormatting>
  <conditionalFormatting sqref="W155:X155">
    <cfRule type="cellIs" dxfId="16" priority="8" operator="lessThan">
      <formula>0</formula>
    </cfRule>
  </conditionalFormatting>
  <conditionalFormatting sqref="W147:X147">
    <cfRule type="cellIs" dxfId="15" priority="7" operator="lessThan">
      <formula>0</formula>
    </cfRule>
  </conditionalFormatting>
  <conditionalFormatting sqref="W142:X142">
    <cfRule type="cellIs" dxfId="14" priority="6" operator="lessThan">
      <formula>0</formula>
    </cfRule>
  </conditionalFormatting>
  <conditionalFormatting sqref="W123:X123">
    <cfRule type="cellIs" dxfId="13" priority="5" operator="lessThan">
      <formula>0</formula>
    </cfRule>
  </conditionalFormatting>
  <conditionalFormatting sqref="W106:X106">
    <cfRule type="cellIs" dxfId="12" priority="4" operator="lessThan">
      <formula>0</formula>
    </cfRule>
  </conditionalFormatting>
  <conditionalFormatting sqref="W86:X86">
    <cfRule type="cellIs" dxfId="11" priority="3" operator="lessThan">
      <formula>0</formula>
    </cfRule>
  </conditionalFormatting>
  <conditionalFormatting sqref="W71:X71">
    <cfRule type="cellIs" dxfId="10" priority="2" operator="lessThan">
      <formula>0</formula>
    </cfRule>
  </conditionalFormatting>
  <conditionalFormatting sqref="W47:X47">
    <cfRule type="cellIs" dxfId="9" priority="1" operator="lessThan">
      <formula>0</formula>
    </cfRule>
  </conditionalFormatting>
  <pageMargins left="0.7" right="0.7" top="0.78740157499999996" bottom="0.78740157499999996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7"/>
  <sheetViews>
    <sheetView zoomScaleNormal="100" workbookViewId="0">
      <selection activeCell="V15" sqref="V15"/>
    </sheetView>
  </sheetViews>
  <sheetFormatPr defaultColWidth="9" defaultRowHeight="14.5" x14ac:dyDescent="0.35"/>
  <cols>
    <col min="1" max="1" width="3.6328125" style="193" customWidth="1"/>
    <col min="2" max="2" width="13.36328125" style="79" customWidth="1"/>
    <col min="3" max="3" width="45.08984375" style="194" customWidth="1"/>
    <col min="4" max="4" width="3.90625" style="194" customWidth="1"/>
    <col min="5" max="5" width="7.08984375" style="195" hidden="1" customWidth="1"/>
    <col min="6" max="6" width="9.36328125" style="195" customWidth="1"/>
    <col min="7" max="8" width="10.54296875" style="78" customWidth="1"/>
    <col min="9" max="9" width="15.453125" style="78" hidden="1" customWidth="1"/>
    <col min="10" max="10" width="15.54296875" style="78" hidden="1" customWidth="1"/>
    <col min="11" max="11" width="14.54296875" style="78" hidden="1" customWidth="1"/>
    <col min="12" max="13" width="14" style="78" hidden="1" customWidth="1"/>
    <col min="14" max="14" width="14.54296875" style="78" hidden="1" customWidth="1"/>
    <col min="15" max="15" width="14.36328125" style="78" hidden="1" customWidth="1"/>
    <col min="16" max="16" width="16" style="78" hidden="1" customWidth="1"/>
    <col min="17" max="17" width="0" style="79" hidden="1" customWidth="1"/>
    <col min="18" max="18" width="9.54296875" style="78" customWidth="1"/>
    <col min="19" max="19" width="14.08984375" style="78" hidden="1" customWidth="1"/>
    <col min="20" max="21" width="9" style="79"/>
    <col min="22" max="23" width="12.08984375" style="79" customWidth="1"/>
    <col min="24" max="24" width="14.36328125" style="79" customWidth="1"/>
    <col min="25" max="28" width="9" style="79"/>
    <col min="29" max="29" width="31.6328125" style="202" customWidth="1"/>
    <col min="30" max="256" width="9" style="79"/>
    <col min="257" max="257" width="3.6328125" style="79" customWidth="1"/>
    <col min="258" max="258" width="13.36328125" style="79" customWidth="1"/>
    <col min="259" max="259" width="45.08984375" style="79" customWidth="1"/>
    <col min="260" max="260" width="3.90625" style="79" customWidth="1"/>
    <col min="261" max="261" width="7.08984375" style="79" customWidth="1"/>
    <col min="262" max="262" width="9.36328125" style="79" customWidth="1"/>
    <col min="263" max="263" width="10.54296875" style="79" customWidth="1"/>
    <col min="264" max="264" width="15.453125" style="79" customWidth="1"/>
    <col min="265" max="265" width="15.54296875" style="79" customWidth="1"/>
    <col min="266" max="266" width="14.54296875" style="79" customWidth="1"/>
    <col min="267" max="268" width="14" style="79" customWidth="1"/>
    <col min="269" max="269" width="14.54296875" style="79" customWidth="1"/>
    <col min="270" max="270" width="14.36328125" style="79" customWidth="1"/>
    <col min="271" max="271" width="16" style="79" customWidth="1"/>
    <col min="272" max="512" width="9" style="79"/>
    <col min="513" max="513" width="3.6328125" style="79" customWidth="1"/>
    <col min="514" max="514" width="13.36328125" style="79" customWidth="1"/>
    <col min="515" max="515" width="45.08984375" style="79" customWidth="1"/>
    <col min="516" max="516" width="3.90625" style="79" customWidth="1"/>
    <col min="517" max="517" width="7.08984375" style="79" customWidth="1"/>
    <col min="518" max="518" width="9.36328125" style="79" customWidth="1"/>
    <col min="519" max="519" width="10.54296875" style="79" customWidth="1"/>
    <col min="520" max="520" width="15.453125" style="79" customWidth="1"/>
    <col min="521" max="521" width="15.54296875" style="79" customWidth="1"/>
    <col min="522" max="522" width="14.54296875" style="79" customWidth="1"/>
    <col min="523" max="524" width="14" style="79" customWidth="1"/>
    <col min="525" max="525" width="14.54296875" style="79" customWidth="1"/>
    <col min="526" max="526" width="14.36328125" style="79" customWidth="1"/>
    <col min="527" max="527" width="16" style="79" customWidth="1"/>
    <col min="528" max="768" width="9" style="79"/>
    <col min="769" max="769" width="3.6328125" style="79" customWidth="1"/>
    <col min="770" max="770" width="13.36328125" style="79" customWidth="1"/>
    <col min="771" max="771" width="45.08984375" style="79" customWidth="1"/>
    <col min="772" max="772" width="3.90625" style="79" customWidth="1"/>
    <col min="773" max="773" width="7.08984375" style="79" customWidth="1"/>
    <col min="774" max="774" width="9.36328125" style="79" customWidth="1"/>
    <col min="775" max="775" width="10.54296875" style="79" customWidth="1"/>
    <col min="776" max="776" width="15.453125" style="79" customWidth="1"/>
    <col min="777" max="777" width="15.54296875" style="79" customWidth="1"/>
    <col min="778" max="778" width="14.54296875" style="79" customWidth="1"/>
    <col min="779" max="780" width="14" style="79" customWidth="1"/>
    <col min="781" max="781" width="14.54296875" style="79" customWidth="1"/>
    <col min="782" max="782" width="14.36328125" style="79" customWidth="1"/>
    <col min="783" max="783" width="16" style="79" customWidth="1"/>
    <col min="784" max="1024" width="9" style="79"/>
    <col min="1025" max="1025" width="3.6328125" style="79" customWidth="1"/>
    <col min="1026" max="1026" width="13.36328125" style="79" customWidth="1"/>
    <col min="1027" max="1027" width="45.08984375" style="79" customWidth="1"/>
    <col min="1028" max="1028" width="3.90625" style="79" customWidth="1"/>
    <col min="1029" max="1029" width="7.08984375" style="79" customWidth="1"/>
    <col min="1030" max="1030" width="9.36328125" style="79" customWidth="1"/>
    <col min="1031" max="1031" width="10.54296875" style="79" customWidth="1"/>
    <col min="1032" max="1032" width="15.453125" style="79" customWidth="1"/>
    <col min="1033" max="1033" width="15.54296875" style="79" customWidth="1"/>
    <col min="1034" max="1034" width="14.54296875" style="79" customWidth="1"/>
    <col min="1035" max="1036" width="14" style="79" customWidth="1"/>
    <col min="1037" max="1037" width="14.54296875" style="79" customWidth="1"/>
    <col min="1038" max="1038" width="14.36328125" style="79" customWidth="1"/>
    <col min="1039" max="1039" width="16" style="79" customWidth="1"/>
    <col min="1040" max="1280" width="9" style="79"/>
    <col min="1281" max="1281" width="3.6328125" style="79" customWidth="1"/>
    <col min="1282" max="1282" width="13.36328125" style="79" customWidth="1"/>
    <col min="1283" max="1283" width="45.08984375" style="79" customWidth="1"/>
    <col min="1284" max="1284" width="3.90625" style="79" customWidth="1"/>
    <col min="1285" max="1285" width="7.08984375" style="79" customWidth="1"/>
    <col min="1286" max="1286" width="9.36328125" style="79" customWidth="1"/>
    <col min="1287" max="1287" width="10.54296875" style="79" customWidth="1"/>
    <col min="1288" max="1288" width="15.453125" style="79" customWidth="1"/>
    <col min="1289" max="1289" width="15.54296875" style="79" customWidth="1"/>
    <col min="1290" max="1290" width="14.54296875" style="79" customWidth="1"/>
    <col min="1291" max="1292" width="14" style="79" customWidth="1"/>
    <col min="1293" max="1293" width="14.54296875" style="79" customWidth="1"/>
    <col min="1294" max="1294" width="14.36328125" style="79" customWidth="1"/>
    <col min="1295" max="1295" width="16" style="79" customWidth="1"/>
    <col min="1296" max="1536" width="9" style="79"/>
    <col min="1537" max="1537" width="3.6328125" style="79" customWidth="1"/>
    <col min="1538" max="1538" width="13.36328125" style="79" customWidth="1"/>
    <col min="1539" max="1539" width="45.08984375" style="79" customWidth="1"/>
    <col min="1540" max="1540" width="3.90625" style="79" customWidth="1"/>
    <col min="1541" max="1541" width="7.08984375" style="79" customWidth="1"/>
    <col min="1542" max="1542" width="9.36328125" style="79" customWidth="1"/>
    <col min="1543" max="1543" width="10.54296875" style="79" customWidth="1"/>
    <col min="1544" max="1544" width="15.453125" style="79" customWidth="1"/>
    <col min="1545" max="1545" width="15.54296875" style="79" customWidth="1"/>
    <col min="1546" max="1546" width="14.54296875" style="79" customWidth="1"/>
    <col min="1547" max="1548" width="14" style="79" customWidth="1"/>
    <col min="1549" max="1549" width="14.54296875" style="79" customWidth="1"/>
    <col min="1550" max="1550" width="14.36328125" style="79" customWidth="1"/>
    <col min="1551" max="1551" width="16" style="79" customWidth="1"/>
    <col min="1552" max="1792" width="9" style="79"/>
    <col min="1793" max="1793" width="3.6328125" style="79" customWidth="1"/>
    <col min="1794" max="1794" width="13.36328125" style="79" customWidth="1"/>
    <col min="1795" max="1795" width="45.08984375" style="79" customWidth="1"/>
    <col min="1796" max="1796" width="3.90625" style="79" customWidth="1"/>
    <col min="1797" max="1797" width="7.08984375" style="79" customWidth="1"/>
    <col min="1798" max="1798" width="9.36328125" style="79" customWidth="1"/>
    <col min="1799" max="1799" width="10.54296875" style="79" customWidth="1"/>
    <col min="1800" max="1800" width="15.453125" style="79" customWidth="1"/>
    <col min="1801" max="1801" width="15.54296875" style="79" customWidth="1"/>
    <col min="1802" max="1802" width="14.54296875" style="79" customWidth="1"/>
    <col min="1803" max="1804" width="14" style="79" customWidth="1"/>
    <col min="1805" max="1805" width="14.54296875" style="79" customWidth="1"/>
    <col min="1806" max="1806" width="14.36328125" style="79" customWidth="1"/>
    <col min="1807" max="1807" width="16" style="79" customWidth="1"/>
    <col min="1808" max="2048" width="9" style="79"/>
    <col min="2049" max="2049" width="3.6328125" style="79" customWidth="1"/>
    <col min="2050" max="2050" width="13.36328125" style="79" customWidth="1"/>
    <col min="2051" max="2051" width="45.08984375" style="79" customWidth="1"/>
    <col min="2052" max="2052" width="3.90625" style="79" customWidth="1"/>
    <col min="2053" max="2053" width="7.08984375" style="79" customWidth="1"/>
    <col min="2054" max="2054" width="9.36328125" style="79" customWidth="1"/>
    <col min="2055" max="2055" width="10.54296875" style="79" customWidth="1"/>
    <col min="2056" max="2056" width="15.453125" style="79" customWidth="1"/>
    <col min="2057" max="2057" width="15.54296875" style="79" customWidth="1"/>
    <col min="2058" max="2058" width="14.54296875" style="79" customWidth="1"/>
    <col min="2059" max="2060" width="14" style="79" customWidth="1"/>
    <col min="2061" max="2061" width="14.54296875" style="79" customWidth="1"/>
    <col min="2062" max="2062" width="14.36328125" style="79" customWidth="1"/>
    <col min="2063" max="2063" width="16" style="79" customWidth="1"/>
    <col min="2064" max="2304" width="9" style="79"/>
    <col min="2305" max="2305" width="3.6328125" style="79" customWidth="1"/>
    <col min="2306" max="2306" width="13.36328125" style="79" customWidth="1"/>
    <col min="2307" max="2307" width="45.08984375" style="79" customWidth="1"/>
    <col min="2308" max="2308" width="3.90625" style="79" customWidth="1"/>
    <col min="2309" max="2309" width="7.08984375" style="79" customWidth="1"/>
    <col min="2310" max="2310" width="9.36328125" style="79" customWidth="1"/>
    <col min="2311" max="2311" width="10.54296875" style="79" customWidth="1"/>
    <col min="2312" max="2312" width="15.453125" style="79" customWidth="1"/>
    <col min="2313" max="2313" width="15.54296875" style="79" customWidth="1"/>
    <col min="2314" max="2314" width="14.54296875" style="79" customWidth="1"/>
    <col min="2315" max="2316" width="14" style="79" customWidth="1"/>
    <col min="2317" max="2317" width="14.54296875" style="79" customWidth="1"/>
    <col min="2318" max="2318" width="14.36328125" style="79" customWidth="1"/>
    <col min="2319" max="2319" width="16" style="79" customWidth="1"/>
    <col min="2320" max="2560" width="9" style="79"/>
    <col min="2561" max="2561" width="3.6328125" style="79" customWidth="1"/>
    <col min="2562" max="2562" width="13.36328125" style="79" customWidth="1"/>
    <col min="2563" max="2563" width="45.08984375" style="79" customWidth="1"/>
    <col min="2564" max="2564" width="3.90625" style="79" customWidth="1"/>
    <col min="2565" max="2565" width="7.08984375" style="79" customWidth="1"/>
    <col min="2566" max="2566" width="9.36328125" style="79" customWidth="1"/>
    <col min="2567" max="2567" width="10.54296875" style="79" customWidth="1"/>
    <col min="2568" max="2568" width="15.453125" style="79" customWidth="1"/>
    <col min="2569" max="2569" width="15.54296875" style="79" customWidth="1"/>
    <col min="2570" max="2570" width="14.54296875" style="79" customWidth="1"/>
    <col min="2571" max="2572" width="14" style="79" customWidth="1"/>
    <col min="2573" max="2573" width="14.54296875" style="79" customWidth="1"/>
    <col min="2574" max="2574" width="14.36328125" style="79" customWidth="1"/>
    <col min="2575" max="2575" width="16" style="79" customWidth="1"/>
    <col min="2576" max="2816" width="9" style="79"/>
    <col min="2817" max="2817" width="3.6328125" style="79" customWidth="1"/>
    <col min="2818" max="2818" width="13.36328125" style="79" customWidth="1"/>
    <col min="2819" max="2819" width="45.08984375" style="79" customWidth="1"/>
    <col min="2820" max="2820" width="3.90625" style="79" customWidth="1"/>
    <col min="2821" max="2821" width="7.08984375" style="79" customWidth="1"/>
    <col min="2822" max="2822" width="9.36328125" style="79" customWidth="1"/>
    <col min="2823" max="2823" width="10.54296875" style="79" customWidth="1"/>
    <col min="2824" max="2824" width="15.453125" style="79" customWidth="1"/>
    <col min="2825" max="2825" width="15.54296875" style="79" customWidth="1"/>
    <col min="2826" max="2826" width="14.54296875" style="79" customWidth="1"/>
    <col min="2827" max="2828" width="14" style="79" customWidth="1"/>
    <col min="2829" max="2829" width="14.54296875" style="79" customWidth="1"/>
    <col min="2830" max="2830" width="14.36328125" style="79" customWidth="1"/>
    <col min="2831" max="2831" width="16" style="79" customWidth="1"/>
    <col min="2832" max="3072" width="9" style="79"/>
    <col min="3073" max="3073" width="3.6328125" style="79" customWidth="1"/>
    <col min="3074" max="3074" width="13.36328125" style="79" customWidth="1"/>
    <col min="3075" max="3075" width="45.08984375" style="79" customWidth="1"/>
    <col min="3076" max="3076" width="3.90625" style="79" customWidth="1"/>
    <col min="3077" max="3077" width="7.08984375" style="79" customWidth="1"/>
    <col min="3078" max="3078" width="9.36328125" style="79" customWidth="1"/>
    <col min="3079" max="3079" width="10.54296875" style="79" customWidth="1"/>
    <col min="3080" max="3080" width="15.453125" style="79" customWidth="1"/>
    <col min="3081" max="3081" width="15.54296875" style="79" customWidth="1"/>
    <col min="3082" max="3082" width="14.54296875" style="79" customWidth="1"/>
    <col min="3083" max="3084" width="14" style="79" customWidth="1"/>
    <col min="3085" max="3085" width="14.54296875" style="79" customWidth="1"/>
    <col min="3086" max="3086" width="14.36328125" style="79" customWidth="1"/>
    <col min="3087" max="3087" width="16" style="79" customWidth="1"/>
    <col min="3088" max="3328" width="9" style="79"/>
    <col min="3329" max="3329" width="3.6328125" style="79" customWidth="1"/>
    <col min="3330" max="3330" width="13.36328125" style="79" customWidth="1"/>
    <col min="3331" max="3331" width="45.08984375" style="79" customWidth="1"/>
    <col min="3332" max="3332" width="3.90625" style="79" customWidth="1"/>
    <col min="3333" max="3333" width="7.08984375" style="79" customWidth="1"/>
    <col min="3334" max="3334" width="9.36328125" style="79" customWidth="1"/>
    <col min="3335" max="3335" width="10.54296875" style="79" customWidth="1"/>
    <col min="3336" max="3336" width="15.453125" style="79" customWidth="1"/>
    <col min="3337" max="3337" width="15.54296875" style="79" customWidth="1"/>
    <col min="3338" max="3338" width="14.54296875" style="79" customWidth="1"/>
    <col min="3339" max="3340" width="14" style="79" customWidth="1"/>
    <col min="3341" max="3341" width="14.54296875" style="79" customWidth="1"/>
    <col min="3342" max="3342" width="14.36328125" style="79" customWidth="1"/>
    <col min="3343" max="3343" width="16" style="79" customWidth="1"/>
    <col min="3344" max="3584" width="9" style="79"/>
    <col min="3585" max="3585" width="3.6328125" style="79" customWidth="1"/>
    <col min="3586" max="3586" width="13.36328125" style="79" customWidth="1"/>
    <col min="3587" max="3587" width="45.08984375" style="79" customWidth="1"/>
    <col min="3588" max="3588" width="3.90625" style="79" customWidth="1"/>
    <col min="3589" max="3589" width="7.08984375" style="79" customWidth="1"/>
    <col min="3590" max="3590" width="9.36328125" style="79" customWidth="1"/>
    <col min="3591" max="3591" width="10.54296875" style="79" customWidth="1"/>
    <col min="3592" max="3592" width="15.453125" style="79" customWidth="1"/>
    <col min="3593" max="3593" width="15.54296875" style="79" customWidth="1"/>
    <col min="3594" max="3594" width="14.54296875" style="79" customWidth="1"/>
    <col min="3595" max="3596" width="14" style="79" customWidth="1"/>
    <col min="3597" max="3597" width="14.54296875" style="79" customWidth="1"/>
    <col min="3598" max="3598" width="14.36328125" style="79" customWidth="1"/>
    <col min="3599" max="3599" width="16" style="79" customWidth="1"/>
    <col min="3600" max="3840" width="9" style="79"/>
    <col min="3841" max="3841" width="3.6328125" style="79" customWidth="1"/>
    <col min="3842" max="3842" width="13.36328125" style="79" customWidth="1"/>
    <col min="3843" max="3843" width="45.08984375" style="79" customWidth="1"/>
    <col min="3844" max="3844" width="3.90625" style="79" customWidth="1"/>
    <col min="3845" max="3845" width="7.08984375" style="79" customWidth="1"/>
    <col min="3846" max="3846" width="9.36328125" style="79" customWidth="1"/>
    <col min="3847" max="3847" width="10.54296875" style="79" customWidth="1"/>
    <col min="3848" max="3848" width="15.453125" style="79" customWidth="1"/>
    <col min="3849" max="3849" width="15.54296875" style="79" customWidth="1"/>
    <col min="3850" max="3850" width="14.54296875" style="79" customWidth="1"/>
    <col min="3851" max="3852" width="14" style="79" customWidth="1"/>
    <col min="3853" max="3853" width="14.54296875" style="79" customWidth="1"/>
    <col min="3854" max="3854" width="14.36328125" style="79" customWidth="1"/>
    <col min="3855" max="3855" width="16" style="79" customWidth="1"/>
    <col min="3856" max="4096" width="9" style="79"/>
    <col min="4097" max="4097" width="3.6328125" style="79" customWidth="1"/>
    <col min="4098" max="4098" width="13.36328125" style="79" customWidth="1"/>
    <col min="4099" max="4099" width="45.08984375" style="79" customWidth="1"/>
    <col min="4100" max="4100" width="3.90625" style="79" customWidth="1"/>
    <col min="4101" max="4101" width="7.08984375" style="79" customWidth="1"/>
    <col min="4102" max="4102" width="9.36328125" style="79" customWidth="1"/>
    <col min="4103" max="4103" width="10.54296875" style="79" customWidth="1"/>
    <col min="4104" max="4104" width="15.453125" style="79" customWidth="1"/>
    <col min="4105" max="4105" width="15.54296875" style="79" customWidth="1"/>
    <col min="4106" max="4106" width="14.54296875" style="79" customWidth="1"/>
    <col min="4107" max="4108" width="14" style="79" customWidth="1"/>
    <col min="4109" max="4109" width="14.54296875" style="79" customWidth="1"/>
    <col min="4110" max="4110" width="14.36328125" style="79" customWidth="1"/>
    <col min="4111" max="4111" width="16" style="79" customWidth="1"/>
    <col min="4112" max="4352" width="9" style="79"/>
    <col min="4353" max="4353" width="3.6328125" style="79" customWidth="1"/>
    <col min="4354" max="4354" width="13.36328125" style="79" customWidth="1"/>
    <col min="4355" max="4355" width="45.08984375" style="79" customWidth="1"/>
    <col min="4356" max="4356" width="3.90625" style="79" customWidth="1"/>
    <col min="4357" max="4357" width="7.08984375" style="79" customWidth="1"/>
    <col min="4358" max="4358" width="9.36328125" style="79" customWidth="1"/>
    <col min="4359" max="4359" width="10.54296875" style="79" customWidth="1"/>
    <col min="4360" max="4360" width="15.453125" style="79" customWidth="1"/>
    <col min="4361" max="4361" width="15.54296875" style="79" customWidth="1"/>
    <col min="4362" max="4362" width="14.54296875" style="79" customWidth="1"/>
    <col min="4363" max="4364" width="14" style="79" customWidth="1"/>
    <col min="4365" max="4365" width="14.54296875" style="79" customWidth="1"/>
    <col min="4366" max="4366" width="14.36328125" style="79" customWidth="1"/>
    <col min="4367" max="4367" width="16" style="79" customWidth="1"/>
    <col min="4368" max="4608" width="9" style="79"/>
    <col min="4609" max="4609" width="3.6328125" style="79" customWidth="1"/>
    <col min="4610" max="4610" width="13.36328125" style="79" customWidth="1"/>
    <col min="4611" max="4611" width="45.08984375" style="79" customWidth="1"/>
    <col min="4612" max="4612" width="3.90625" style="79" customWidth="1"/>
    <col min="4613" max="4613" width="7.08984375" style="79" customWidth="1"/>
    <col min="4614" max="4614" width="9.36328125" style="79" customWidth="1"/>
    <col min="4615" max="4615" width="10.54296875" style="79" customWidth="1"/>
    <col min="4616" max="4616" width="15.453125" style="79" customWidth="1"/>
    <col min="4617" max="4617" width="15.54296875" style="79" customWidth="1"/>
    <col min="4618" max="4618" width="14.54296875" style="79" customWidth="1"/>
    <col min="4619" max="4620" width="14" style="79" customWidth="1"/>
    <col min="4621" max="4621" width="14.54296875" style="79" customWidth="1"/>
    <col min="4622" max="4622" width="14.36328125" style="79" customWidth="1"/>
    <col min="4623" max="4623" width="16" style="79" customWidth="1"/>
    <col min="4624" max="4864" width="9" style="79"/>
    <col min="4865" max="4865" width="3.6328125" style="79" customWidth="1"/>
    <col min="4866" max="4866" width="13.36328125" style="79" customWidth="1"/>
    <col min="4867" max="4867" width="45.08984375" style="79" customWidth="1"/>
    <col min="4868" max="4868" width="3.90625" style="79" customWidth="1"/>
    <col min="4869" max="4869" width="7.08984375" style="79" customWidth="1"/>
    <col min="4870" max="4870" width="9.36328125" style="79" customWidth="1"/>
    <col min="4871" max="4871" width="10.54296875" style="79" customWidth="1"/>
    <col min="4872" max="4872" width="15.453125" style="79" customWidth="1"/>
    <col min="4873" max="4873" width="15.54296875" style="79" customWidth="1"/>
    <col min="4874" max="4874" width="14.54296875" style="79" customWidth="1"/>
    <col min="4875" max="4876" width="14" style="79" customWidth="1"/>
    <col min="4877" max="4877" width="14.54296875" style="79" customWidth="1"/>
    <col min="4878" max="4878" width="14.36328125" style="79" customWidth="1"/>
    <col min="4879" max="4879" width="16" style="79" customWidth="1"/>
    <col min="4880" max="5120" width="9" style="79"/>
    <col min="5121" max="5121" width="3.6328125" style="79" customWidth="1"/>
    <col min="5122" max="5122" width="13.36328125" style="79" customWidth="1"/>
    <col min="5123" max="5123" width="45.08984375" style="79" customWidth="1"/>
    <col min="5124" max="5124" width="3.90625" style="79" customWidth="1"/>
    <col min="5125" max="5125" width="7.08984375" style="79" customWidth="1"/>
    <col min="5126" max="5126" width="9.36328125" style="79" customWidth="1"/>
    <col min="5127" max="5127" width="10.54296875" style="79" customWidth="1"/>
    <col min="5128" max="5128" width="15.453125" style="79" customWidth="1"/>
    <col min="5129" max="5129" width="15.54296875" style="79" customWidth="1"/>
    <col min="5130" max="5130" width="14.54296875" style="79" customWidth="1"/>
    <col min="5131" max="5132" width="14" style="79" customWidth="1"/>
    <col min="5133" max="5133" width="14.54296875" style="79" customWidth="1"/>
    <col min="5134" max="5134" width="14.36328125" style="79" customWidth="1"/>
    <col min="5135" max="5135" width="16" style="79" customWidth="1"/>
    <col min="5136" max="5376" width="9" style="79"/>
    <col min="5377" max="5377" width="3.6328125" style="79" customWidth="1"/>
    <col min="5378" max="5378" width="13.36328125" style="79" customWidth="1"/>
    <col min="5379" max="5379" width="45.08984375" style="79" customWidth="1"/>
    <col min="5380" max="5380" width="3.90625" style="79" customWidth="1"/>
    <col min="5381" max="5381" width="7.08984375" style="79" customWidth="1"/>
    <col min="5382" max="5382" width="9.36328125" style="79" customWidth="1"/>
    <col min="5383" max="5383" width="10.54296875" style="79" customWidth="1"/>
    <col min="5384" max="5384" width="15.453125" style="79" customWidth="1"/>
    <col min="5385" max="5385" width="15.54296875" style="79" customWidth="1"/>
    <col min="5386" max="5386" width="14.54296875" style="79" customWidth="1"/>
    <col min="5387" max="5388" width="14" style="79" customWidth="1"/>
    <col min="5389" max="5389" width="14.54296875" style="79" customWidth="1"/>
    <col min="5390" max="5390" width="14.36328125" style="79" customWidth="1"/>
    <col min="5391" max="5391" width="16" style="79" customWidth="1"/>
    <col min="5392" max="5632" width="9" style="79"/>
    <col min="5633" max="5633" width="3.6328125" style="79" customWidth="1"/>
    <col min="5634" max="5634" width="13.36328125" style="79" customWidth="1"/>
    <col min="5635" max="5635" width="45.08984375" style="79" customWidth="1"/>
    <col min="5636" max="5636" width="3.90625" style="79" customWidth="1"/>
    <col min="5637" max="5637" width="7.08984375" style="79" customWidth="1"/>
    <col min="5638" max="5638" width="9.36328125" style="79" customWidth="1"/>
    <col min="5639" max="5639" width="10.54296875" style="79" customWidth="1"/>
    <col min="5640" max="5640" width="15.453125" style="79" customWidth="1"/>
    <col min="5641" max="5641" width="15.54296875" style="79" customWidth="1"/>
    <col min="5642" max="5642" width="14.54296875" style="79" customWidth="1"/>
    <col min="5643" max="5644" width="14" style="79" customWidth="1"/>
    <col min="5645" max="5645" width="14.54296875" style="79" customWidth="1"/>
    <col min="5646" max="5646" width="14.36328125" style="79" customWidth="1"/>
    <col min="5647" max="5647" width="16" style="79" customWidth="1"/>
    <col min="5648" max="5888" width="9" style="79"/>
    <col min="5889" max="5889" width="3.6328125" style="79" customWidth="1"/>
    <col min="5890" max="5890" width="13.36328125" style="79" customWidth="1"/>
    <col min="5891" max="5891" width="45.08984375" style="79" customWidth="1"/>
    <col min="5892" max="5892" width="3.90625" style="79" customWidth="1"/>
    <col min="5893" max="5893" width="7.08984375" style="79" customWidth="1"/>
    <col min="5894" max="5894" width="9.36328125" style="79" customWidth="1"/>
    <col min="5895" max="5895" width="10.54296875" style="79" customWidth="1"/>
    <col min="5896" max="5896" width="15.453125" style="79" customWidth="1"/>
    <col min="5897" max="5897" width="15.54296875" style="79" customWidth="1"/>
    <col min="5898" max="5898" width="14.54296875" style="79" customWidth="1"/>
    <col min="5899" max="5900" width="14" style="79" customWidth="1"/>
    <col min="5901" max="5901" width="14.54296875" style="79" customWidth="1"/>
    <col min="5902" max="5902" width="14.36328125" style="79" customWidth="1"/>
    <col min="5903" max="5903" width="16" style="79" customWidth="1"/>
    <col min="5904" max="6144" width="9" style="79"/>
    <col min="6145" max="6145" width="3.6328125" style="79" customWidth="1"/>
    <col min="6146" max="6146" width="13.36328125" style="79" customWidth="1"/>
    <col min="6147" max="6147" width="45.08984375" style="79" customWidth="1"/>
    <col min="6148" max="6148" width="3.90625" style="79" customWidth="1"/>
    <col min="6149" max="6149" width="7.08984375" style="79" customWidth="1"/>
    <col min="6150" max="6150" width="9.36328125" style="79" customWidth="1"/>
    <col min="6151" max="6151" width="10.54296875" style="79" customWidth="1"/>
    <col min="6152" max="6152" width="15.453125" style="79" customWidth="1"/>
    <col min="6153" max="6153" width="15.54296875" style="79" customWidth="1"/>
    <col min="6154" max="6154" width="14.54296875" style="79" customWidth="1"/>
    <col min="6155" max="6156" width="14" style="79" customWidth="1"/>
    <col min="6157" max="6157" width="14.54296875" style="79" customWidth="1"/>
    <col min="6158" max="6158" width="14.36328125" style="79" customWidth="1"/>
    <col min="6159" max="6159" width="16" style="79" customWidth="1"/>
    <col min="6160" max="6400" width="9" style="79"/>
    <col min="6401" max="6401" width="3.6328125" style="79" customWidth="1"/>
    <col min="6402" max="6402" width="13.36328125" style="79" customWidth="1"/>
    <col min="6403" max="6403" width="45.08984375" style="79" customWidth="1"/>
    <col min="6404" max="6404" width="3.90625" style="79" customWidth="1"/>
    <col min="6405" max="6405" width="7.08984375" style="79" customWidth="1"/>
    <col min="6406" max="6406" width="9.36328125" style="79" customWidth="1"/>
    <col min="6407" max="6407" width="10.54296875" style="79" customWidth="1"/>
    <col min="6408" max="6408" width="15.453125" style="79" customWidth="1"/>
    <col min="6409" max="6409" width="15.54296875" style="79" customWidth="1"/>
    <col min="6410" max="6410" width="14.54296875" style="79" customWidth="1"/>
    <col min="6411" max="6412" width="14" style="79" customWidth="1"/>
    <col min="6413" max="6413" width="14.54296875" style="79" customWidth="1"/>
    <col min="6414" max="6414" width="14.36328125" style="79" customWidth="1"/>
    <col min="6415" max="6415" width="16" style="79" customWidth="1"/>
    <col min="6416" max="6656" width="9" style="79"/>
    <col min="6657" max="6657" width="3.6328125" style="79" customWidth="1"/>
    <col min="6658" max="6658" width="13.36328125" style="79" customWidth="1"/>
    <col min="6659" max="6659" width="45.08984375" style="79" customWidth="1"/>
    <col min="6660" max="6660" width="3.90625" style="79" customWidth="1"/>
    <col min="6661" max="6661" width="7.08984375" style="79" customWidth="1"/>
    <col min="6662" max="6662" width="9.36328125" style="79" customWidth="1"/>
    <col min="6663" max="6663" width="10.54296875" style="79" customWidth="1"/>
    <col min="6664" max="6664" width="15.453125" style="79" customWidth="1"/>
    <col min="6665" max="6665" width="15.54296875" style="79" customWidth="1"/>
    <col min="6666" max="6666" width="14.54296875" style="79" customWidth="1"/>
    <col min="6667" max="6668" width="14" style="79" customWidth="1"/>
    <col min="6669" max="6669" width="14.54296875" style="79" customWidth="1"/>
    <col min="6670" max="6670" width="14.36328125" style="79" customWidth="1"/>
    <col min="6671" max="6671" width="16" style="79" customWidth="1"/>
    <col min="6672" max="6912" width="9" style="79"/>
    <col min="6913" max="6913" width="3.6328125" style="79" customWidth="1"/>
    <col min="6914" max="6914" width="13.36328125" style="79" customWidth="1"/>
    <col min="6915" max="6915" width="45.08984375" style="79" customWidth="1"/>
    <col min="6916" max="6916" width="3.90625" style="79" customWidth="1"/>
    <col min="6917" max="6917" width="7.08984375" style="79" customWidth="1"/>
    <col min="6918" max="6918" width="9.36328125" style="79" customWidth="1"/>
    <col min="6919" max="6919" width="10.54296875" style="79" customWidth="1"/>
    <col min="6920" max="6920" width="15.453125" style="79" customWidth="1"/>
    <col min="6921" max="6921" width="15.54296875" style="79" customWidth="1"/>
    <col min="6922" max="6922" width="14.54296875" style="79" customWidth="1"/>
    <col min="6923" max="6924" width="14" style="79" customWidth="1"/>
    <col min="6925" max="6925" width="14.54296875" style="79" customWidth="1"/>
    <col min="6926" max="6926" width="14.36328125" style="79" customWidth="1"/>
    <col min="6927" max="6927" width="16" style="79" customWidth="1"/>
    <col min="6928" max="7168" width="9" style="79"/>
    <col min="7169" max="7169" width="3.6328125" style="79" customWidth="1"/>
    <col min="7170" max="7170" width="13.36328125" style="79" customWidth="1"/>
    <col min="7171" max="7171" width="45.08984375" style="79" customWidth="1"/>
    <col min="7172" max="7172" width="3.90625" style="79" customWidth="1"/>
    <col min="7173" max="7173" width="7.08984375" style="79" customWidth="1"/>
    <col min="7174" max="7174" width="9.36328125" style="79" customWidth="1"/>
    <col min="7175" max="7175" width="10.54296875" style="79" customWidth="1"/>
    <col min="7176" max="7176" width="15.453125" style="79" customWidth="1"/>
    <col min="7177" max="7177" width="15.54296875" style="79" customWidth="1"/>
    <col min="7178" max="7178" width="14.54296875" style="79" customWidth="1"/>
    <col min="7179" max="7180" width="14" style="79" customWidth="1"/>
    <col min="7181" max="7181" width="14.54296875" style="79" customWidth="1"/>
    <col min="7182" max="7182" width="14.36328125" style="79" customWidth="1"/>
    <col min="7183" max="7183" width="16" style="79" customWidth="1"/>
    <col min="7184" max="7424" width="9" style="79"/>
    <col min="7425" max="7425" width="3.6328125" style="79" customWidth="1"/>
    <col min="7426" max="7426" width="13.36328125" style="79" customWidth="1"/>
    <col min="7427" max="7427" width="45.08984375" style="79" customWidth="1"/>
    <col min="7428" max="7428" width="3.90625" style="79" customWidth="1"/>
    <col min="7429" max="7429" width="7.08984375" style="79" customWidth="1"/>
    <col min="7430" max="7430" width="9.36328125" style="79" customWidth="1"/>
    <col min="7431" max="7431" width="10.54296875" style="79" customWidth="1"/>
    <col min="7432" max="7432" width="15.453125" style="79" customWidth="1"/>
    <col min="7433" max="7433" width="15.54296875" style="79" customWidth="1"/>
    <col min="7434" max="7434" width="14.54296875" style="79" customWidth="1"/>
    <col min="7435" max="7436" width="14" style="79" customWidth="1"/>
    <col min="7437" max="7437" width="14.54296875" style="79" customWidth="1"/>
    <col min="7438" max="7438" width="14.36328125" style="79" customWidth="1"/>
    <col min="7439" max="7439" width="16" style="79" customWidth="1"/>
    <col min="7440" max="7680" width="9" style="79"/>
    <col min="7681" max="7681" width="3.6328125" style="79" customWidth="1"/>
    <col min="7682" max="7682" width="13.36328125" style="79" customWidth="1"/>
    <col min="7683" max="7683" width="45.08984375" style="79" customWidth="1"/>
    <col min="7684" max="7684" width="3.90625" style="79" customWidth="1"/>
    <col min="7685" max="7685" width="7.08984375" style="79" customWidth="1"/>
    <col min="7686" max="7686" width="9.36328125" style="79" customWidth="1"/>
    <col min="7687" max="7687" width="10.54296875" style="79" customWidth="1"/>
    <col min="7688" max="7688" width="15.453125" style="79" customWidth="1"/>
    <col min="7689" max="7689" width="15.54296875" style="79" customWidth="1"/>
    <col min="7690" max="7690" width="14.54296875" style="79" customWidth="1"/>
    <col min="7691" max="7692" width="14" style="79" customWidth="1"/>
    <col min="7693" max="7693" width="14.54296875" style="79" customWidth="1"/>
    <col min="7694" max="7694" width="14.36328125" style="79" customWidth="1"/>
    <col min="7695" max="7695" width="16" style="79" customWidth="1"/>
    <col min="7696" max="7936" width="9" style="79"/>
    <col min="7937" max="7937" width="3.6328125" style="79" customWidth="1"/>
    <col min="7938" max="7938" width="13.36328125" style="79" customWidth="1"/>
    <col min="7939" max="7939" width="45.08984375" style="79" customWidth="1"/>
    <col min="7940" max="7940" width="3.90625" style="79" customWidth="1"/>
    <col min="7941" max="7941" width="7.08984375" style="79" customWidth="1"/>
    <col min="7942" max="7942" width="9.36328125" style="79" customWidth="1"/>
    <col min="7943" max="7943" width="10.54296875" style="79" customWidth="1"/>
    <col min="7944" max="7944" width="15.453125" style="79" customWidth="1"/>
    <col min="7945" max="7945" width="15.54296875" style="79" customWidth="1"/>
    <col min="7946" max="7946" width="14.54296875" style="79" customWidth="1"/>
    <col min="7947" max="7948" width="14" style="79" customWidth="1"/>
    <col min="7949" max="7949" width="14.54296875" style="79" customWidth="1"/>
    <col min="7950" max="7950" width="14.36328125" style="79" customWidth="1"/>
    <col min="7951" max="7951" width="16" style="79" customWidth="1"/>
    <col min="7952" max="8192" width="9" style="79"/>
    <col min="8193" max="8193" width="3.6328125" style="79" customWidth="1"/>
    <col min="8194" max="8194" width="13.36328125" style="79" customWidth="1"/>
    <col min="8195" max="8195" width="45.08984375" style="79" customWidth="1"/>
    <col min="8196" max="8196" width="3.90625" style="79" customWidth="1"/>
    <col min="8197" max="8197" width="7.08984375" style="79" customWidth="1"/>
    <col min="8198" max="8198" width="9.36328125" style="79" customWidth="1"/>
    <col min="8199" max="8199" width="10.54296875" style="79" customWidth="1"/>
    <col min="8200" max="8200" width="15.453125" style="79" customWidth="1"/>
    <col min="8201" max="8201" width="15.54296875" style="79" customWidth="1"/>
    <col min="8202" max="8202" width="14.54296875" style="79" customWidth="1"/>
    <col min="8203" max="8204" width="14" style="79" customWidth="1"/>
    <col min="8205" max="8205" width="14.54296875" style="79" customWidth="1"/>
    <col min="8206" max="8206" width="14.36328125" style="79" customWidth="1"/>
    <col min="8207" max="8207" width="16" style="79" customWidth="1"/>
    <col min="8208" max="8448" width="9" style="79"/>
    <col min="8449" max="8449" width="3.6328125" style="79" customWidth="1"/>
    <col min="8450" max="8450" width="13.36328125" style="79" customWidth="1"/>
    <col min="8451" max="8451" width="45.08984375" style="79" customWidth="1"/>
    <col min="8452" max="8452" width="3.90625" style="79" customWidth="1"/>
    <col min="8453" max="8453" width="7.08984375" style="79" customWidth="1"/>
    <col min="8454" max="8454" width="9.36328125" style="79" customWidth="1"/>
    <col min="8455" max="8455" width="10.54296875" style="79" customWidth="1"/>
    <col min="8456" max="8456" width="15.453125" style="79" customWidth="1"/>
    <col min="8457" max="8457" width="15.54296875" style="79" customWidth="1"/>
    <col min="8458" max="8458" width="14.54296875" style="79" customWidth="1"/>
    <col min="8459" max="8460" width="14" style="79" customWidth="1"/>
    <col min="8461" max="8461" width="14.54296875" style="79" customWidth="1"/>
    <col min="8462" max="8462" width="14.36328125" style="79" customWidth="1"/>
    <col min="8463" max="8463" width="16" style="79" customWidth="1"/>
    <col min="8464" max="8704" width="9" style="79"/>
    <col min="8705" max="8705" width="3.6328125" style="79" customWidth="1"/>
    <col min="8706" max="8706" width="13.36328125" style="79" customWidth="1"/>
    <col min="8707" max="8707" width="45.08984375" style="79" customWidth="1"/>
    <col min="8708" max="8708" width="3.90625" style="79" customWidth="1"/>
    <col min="8709" max="8709" width="7.08984375" style="79" customWidth="1"/>
    <col min="8710" max="8710" width="9.36328125" style="79" customWidth="1"/>
    <col min="8711" max="8711" width="10.54296875" style="79" customWidth="1"/>
    <col min="8712" max="8712" width="15.453125" style="79" customWidth="1"/>
    <col min="8713" max="8713" width="15.54296875" style="79" customWidth="1"/>
    <col min="8714" max="8714" width="14.54296875" style="79" customWidth="1"/>
    <col min="8715" max="8716" width="14" style="79" customWidth="1"/>
    <col min="8717" max="8717" width="14.54296875" style="79" customWidth="1"/>
    <col min="8718" max="8718" width="14.36328125" style="79" customWidth="1"/>
    <col min="8719" max="8719" width="16" style="79" customWidth="1"/>
    <col min="8720" max="8960" width="9" style="79"/>
    <col min="8961" max="8961" width="3.6328125" style="79" customWidth="1"/>
    <col min="8962" max="8962" width="13.36328125" style="79" customWidth="1"/>
    <col min="8963" max="8963" width="45.08984375" style="79" customWidth="1"/>
    <col min="8964" max="8964" width="3.90625" style="79" customWidth="1"/>
    <col min="8965" max="8965" width="7.08984375" style="79" customWidth="1"/>
    <col min="8966" max="8966" width="9.36328125" style="79" customWidth="1"/>
    <col min="8967" max="8967" width="10.54296875" style="79" customWidth="1"/>
    <col min="8968" max="8968" width="15.453125" style="79" customWidth="1"/>
    <col min="8969" max="8969" width="15.54296875" style="79" customWidth="1"/>
    <col min="8970" max="8970" width="14.54296875" style="79" customWidth="1"/>
    <col min="8971" max="8972" width="14" style="79" customWidth="1"/>
    <col min="8973" max="8973" width="14.54296875" style="79" customWidth="1"/>
    <col min="8974" max="8974" width="14.36328125" style="79" customWidth="1"/>
    <col min="8975" max="8975" width="16" style="79" customWidth="1"/>
    <col min="8976" max="9216" width="9" style="79"/>
    <col min="9217" max="9217" width="3.6328125" style="79" customWidth="1"/>
    <col min="9218" max="9218" width="13.36328125" style="79" customWidth="1"/>
    <col min="9219" max="9219" width="45.08984375" style="79" customWidth="1"/>
    <col min="9220" max="9220" width="3.90625" style="79" customWidth="1"/>
    <col min="9221" max="9221" width="7.08984375" style="79" customWidth="1"/>
    <col min="9222" max="9222" width="9.36328125" style="79" customWidth="1"/>
    <col min="9223" max="9223" width="10.54296875" style="79" customWidth="1"/>
    <col min="9224" max="9224" width="15.453125" style="79" customWidth="1"/>
    <col min="9225" max="9225" width="15.54296875" style="79" customWidth="1"/>
    <col min="9226" max="9226" width="14.54296875" style="79" customWidth="1"/>
    <col min="9227" max="9228" width="14" style="79" customWidth="1"/>
    <col min="9229" max="9229" width="14.54296875" style="79" customWidth="1"/>
    <col min="9230" max="9230" width="14.36328125" style="79" customWidth="1"/>
    <col min="9231" max="9231" width="16" style="79" customWidth="1"/>
    <col min="9232" max="9472" width="9" style="79"/>
    <col min="9473" max="9473" width="3.6328125" style="79" customWidth="1"/>
    <col min="9474" max="9474" width="13.36328125" style="79" customWidth="1"/>
    <col min="9475" max="9475" width="45.08984375" style="79" customWidth="1"/>
    <col min="9476" max="9476" width="3.90625" style="79" customWidth="1"/>
    <col min="9477" max="9477" width="7.08984375" style="79" customWidth="1"/>
    <col min="9478" max="9478" width="9.36328125" style="79" customWidth="1"/>
    <col min="9479" max="9479" width="10.54296875" style="79" customWidth="1"/>
    <col min="9480" max="9480" width="15.453125" style="79" customWidth="1"/>
    <col min="9481" max="9481" width="15.54296875" style="79" customWidth="1"/>
    <col min="9482" max="9482" width="14.54296875" style="79" customWidth="1"/>
    <col min="9483" max="9484" width="14" style="79" customWidth="1"/>
    <col min="9485" max="9485" width="14.54296875" style="79" customWidth="1"/>
    <col min="9486" max="9486" width="14.36328125" style="79" customWidth="1"/>
    <col min="9487" max="9487" width="16" style="79" customWidth="1"/>
    <col min="9488" max="9728" width="9" style="79"/>
    <col min="9729" max="9729" width="3.6328125" style="79" customWidth="1"/>
    <col min="9730" max="9730" width="13.36328125" style="79" customWidth="1"/>
    <col min="9731" max="9731" width="45.08984375" style="79" customWidth="1"/>
    <col min="9732" max="9732" width="3.90625" style="79" customWidth="1"/>
    <col min="9733" max="9733" width="7.08984375" style="79" customWidth="1"/>
    <col min="9734" max="9734" width="9.36328125" style="79" customWidth="1"/>
    <col min="9735" max="9735" width="10.54296875" style="79" customWidth="1"/>
    <col min="9736" max="9736" width="15.453125" style="79" customWidth="1"/>
    <col min="9737" max="9737" width="15.54296875" style="79" customWidth="1"/>
    <col min="9738" max="9738" width="14.54296875" style="79" customWidth="1"/>
    <col min="9739" max="9740" width="14" style="79" customWidth="1"/>
    <col min="9741" max="9741" width="14.54296875" style="79" customWidth="1"/>
    <col min="9742" max="9742" width="14.36328125" style="79" customWidth="1"/>
    <col min="9743" max="9743" width="16" style="79" customWidth="1"/>
    <col min="9744" max="9984" width="9" style="79"/>
    <col min="9985" max="9985" width="3.6328125" style="79" customWidth="1"/>
    <col min="9986" max="9986" width="13.36328125" style="79" customWidth="1"/>
    <col min="9987" max="9987" width="45.08984375" style="79" customWidth="1"/>
    <col min="9988" max="9988" width="3.90625" style="79" customWidth="1"/>
    <col min="9989" max="9989" width="7.08984375" style="79" customWidth="1"/>
    <col min="9990" max="9990" width="9.36328125" style="79" customWidth="1"/>
    <col min="9991" max="9991" width="10.54296875" style="79" customWidth="1"/>
    <col min="9992" max="9992" width="15.453125" style="79" customWidth="1"/>
    <col min="9993" max="9993" width="15.54296875" style="79" customWidth="1"/>
    <col min="9994" max="9994" width="14.54296875" style="79" customWidth="1"/>
    <col min="9995" max="9996" width="14" style="79" customWidth="1"/>
    <col min="9997" max="9997" width="14.54296875" style="79" customWidth="1"/>
    <col min="9998" max="9998" width="14.36328125" style="79" customWidth="1"/>
    <col min="9999" max="9999" width="16" style="79" customWidth="1"/>
    <col min="10000" max="10240" width="9" style="79"/>
    <col min="10241" max="10241" width="3.6328125" style="79" customWidth="1"/>
    <col min="10242" max="10242" width="13.36328125" style="79" customWidth="1"/>
    <col min="10243" max="10243" width="45.08984375" style="79" customWidth="1"/>
    <col min="10244" max="10244" width="3.90625" style="79" customWidth="1"/>
    <col min="10245" max="10245" width="7.08984375" style="79" customWidth="1"/>
    <col min="10246" max="10246" width="9.36328125" style="79" customWidth="1"/>
    <col min="10247" max="10247" width="10.54296875" style="79" customWidth="1"/>
    <col min="10248" max="10248" width="15.453125" style="79" customWidth="1"/>
    <col min="10249" max="10249" width="15.54296875" style="79" customWidth="1"/>
    <col min="10250" max="10250" width="14.54296875" style="79" customWidth="1"/>
    <col min="10251" max="10252" width="14" style="79" customWidth="1"/>
    <col min="10253" max="10253" width="14.54296875" style="79" customWidth="1"/>
    <col min="10254" max="10254" width="14.36328125" style="79" customWidth="1"/>
    <col min="10255" max="10255" width="16" style="79" customWidth="1"/>
    <col min="10256" max="10496" width="9" style="79"/>
    <col min="10497" max="10497" width="3.6328125" style="79" customWidth="1"/>
    <col min="10498" max="10498" width="13.36328125" style="79" customWidth="1"/>
    <col min="10499" max="10499" width="45.08984375" style="79" customWidth="1"/>
    <col min="10500" max="10500" width="3.90625" style="79" customWidth="1"/>
    <col min="10501" max="10501" width="7.08984375" style="79" customWidth="1"/>
    <col min="10502" max="10502" width="9.36328125" style="79" customWidth="1"/>
    <col min="10503" max="10503" width="10.54296875" style="79" customWidth="1"/>
    <col min="10504" max="10504" width="15.453125" style="79" customWidth="1"/>
    <col min="10505" max="10505" width="15.54296875" style="79" customWidth="1"/>
    <col min="10506" max="10506" width="14.54296875" style="79" customWidth="1"/>
    <col min="10507" max="10508" width="14" style="79" customWidth="1"/>
    <col min="10509" max="10509" width="14.54296875" style="79" customWidth="1"/>
    <col min="10510" max="10510" width="14.36328125" style="79" customWidth="1"/>
    <col min="10511" max="10511" width="16" style="79" customWidth="1"/>
    <col min="10512" max="10752" width="9" style="79"/>
    <col min="10753" max="10753" width="3.6328125" style="79" customWidth="1"/>
    <col min="10754" max="10754" width="13.36328125" style="79" customWidth="1"/>
    <col min="10755" max="10755" width="45.08984375" style="79" customWidth="1"/>
    <col min="10756" max="10756" width="3.90625" style="79" customWidth="1"/>
    <col min="10757" max="10757" width="7.08984375" style="79" customWidth="1"/>
    <col min="10758" max="10758" width="9.36328125" style="79" customWidth="1"/>
    <col min="10759" max="10759" width="10.54296875" style="79" customWidth="1"/>
    <col min="10760" max="10760" width="15.453125" style="79" customWidth="1"/>
    <col min="10761" max="10761" width="15.54296875" style="79" customWidth="1"/>
    <col min="10762" max="10762" width="14.54296875" style="79" customWidth="1"/>
    <col min="10763" max="10764" width="14" style="79" customWidth="1"/>
    <col min="10765" max="10765" width="14.54296875" style="79" customWidth="1"/>
    <col min="10766" max="10766" width="14.36328125" style="79" customWidth="1"/>
    <col min="10767" max="10767" width="16" style="79" customWidth="1"/>
    <col min="10768" max="11008" width="9" style="79"/>
    <col min="11009" max="11009" width="3.6328125" style="79" customWidth="1"/>
    <col min="11010" max="11010" width="13.36328125" style="79" customWidth="1"/>
    <col min="11011" max="11011" width="45.08984375" style="79" customWidth="1"/>
    <col min="11012" max="11012" width="3.90625" style="79" customWidth="1"/>
    <col min="11013" max="11013" width="7.08984375" style="79" customWidth="1"/>
    <col min="11014" max="11014" width="9.36328125" style="79" customWidth="1"/>
    <col min="11015" max="11015" width="10.54296875" style="79" customWidth="1"/>
    <col min="11016" max="11016" width="15.453125" style="79" customWidth="1"/>
    <col min="11017" max="11017" width="15.54296875" style="79" customWidth="1"/>
    <col min="11018" max="11018" width="14.54296875" style="79" customWidth="1"/>
    <col min="11019" max="11020" width="14" style="79" customWidth="1"/>
    <col min="11021" max="11021" width="14.54296875" style="79" customWidth="1"/>
    <col min="11022" max="11022" width="14.36328125" style="79" customWidth="1"/>
    <col min="11023" max="11023" width="16" style="79" customWidth="1"/>
    <col min="11024" max="11264" width="9" style="79"/>
    <col min="11265" max="11265" width="3.6328125" style="79" customWidth="1"/>
    <col min="11266" max="11266" width="13.36328125" style="79" customWidth="1"/>
    <col min="11267" max="11267" width="45.08984375" style="79" customWidth="1"/>
    <col min="11268" max="11268" width="3.90625" style="79" customWidth="1"/>
    <col min="11269" max="11269" width="7.08984375" style="79" customWidth="1"/>
    <col min="11270" max="11270" width="9.36328125" style="79" customWidth="1"/>
    <col min="11271" max="11271" width="10.54296875" style="79" customWidth="1"/>
    <col min="11272" max="11272" width="15.453125" style="79" customWidth="1"/>
    <col min="11273" max="11273" width="15.54296875" style="79" customWidth="1"/>
    <col min="11274" max="11274" width="14.54296875" style="79" customWidth="1"/>
    <col min="11275" max="11276" width="14" style="79" customWidth="1"/>
    <col min="11277" max="11277" width="14.54296875" style="79" customWidth="1"/>
    <col min="11278" max="11278" width="14.36328125" style="79" customWidth="1"/>
    <col min="11279" max="11279" width="16" style="79" customWidth="1"/>
    <col min="11280" max="11520" width="9" style="79"/>
    <col min="11521" max="11521" width="3.6328125" style="79" customWidth="1"/>
    <col min="11522" max="11522" width="13.36328125" style="79" customWidth="1"/>
    <col min="11523" max="11523" width="45.08984375" style="79" customWidth="1"/>
    <col min="11524" max="11524" width="3.90625" style="79" customWidth="1"/>
    <col min="11525" max="11525" width="7.08984375" style="79" customWidth="1"/>
    <col min="11526" max="11526" width="9.36328125" style="79" customWidth="1"/>
    <col min="11527" max="11527" width="10.54296875" style="79" customWidth="1"/>
    <col min="11528" max="11528" width="15.453125" style="79" customWidth="1"/>
    <col min="11529" max="11529" width="15.54296875" style="79" customWidth="1"/>
    <col min="11530" max="11530" width="14.54296875" style="79" customWidth="1"/>
    <col min="11531" max="11532" width="14" style="79" customWidth="1"/>
    <col min="11533" max="11533" width="14.54296875" style="79" customWidth="1"/>
    <col min="11534" max="11534" width="14.36328125" style="79" customWidth="1"/>
    <col min="11535" max="11535" width="16" style="79" customWidth="1"/>
    <col min="11536" max="11776" width="9" style="79"/>
    <col min="11777" max="11777" width="3.6328125" style="79" customWidth="1"/>
    <col min="11778" max="11778" width="13.36328125" style="79" customWidth="1"/>
    <col min="11779" max="11779" width="45.08984375" style="79" customWidth="1"/>
    <col min="11780" max="11780" width="3.90625" style="79" customWidth="1"/>
    <col min="11781" max="11781" width="7.08984375" style="79" customWidth="1"/>
    <col min="11782" max="11782" width="9.36328125" style="79" customWidth="1"/>
    <col min="11783" max="11783" width="10.54296875" style="79" customWidth="1"/>
    <col min="11784" max="11784" width="15.453125" style="79" customWidth="1"/>
    <col min="11785" max="11785" width="15.54296875" style="79" customWidth="1"/>
    <col min="11786" max="11786" width="14.54296875" style="79" customWidth="1"/>
    <col min="11787" max="11788" width="14" style="79" customWidth="1"/>
    <col min="11789" max="11789" width="14.54296875" style="79" customWidth="1"/>
    <col min="11790" max="11790" width="14.36328125" style="79" customWidth="1"/>
    <col min="11791" max="11791" width="16" style="79" customWidth="1"/>
    <col min="11792" max="12032" width="9" style="79"/>
    <col min="12033" max="12033" width="3.6328125" style="79" customWidth="1"/>
    <col min="12034" max="12034" width="13.36328125" style="79" customWidth="1"/>
    <col min="12035" max="12035" width="45.08984375" style="79" customWidth="1"/>
    <col min="12036" max="12036" width="3.90625" style="79" customWidth="1"/>
    <col min="12037" max="12037" width="7.08984375" style="79" customWidth="1"/>
    <col min="12038" max="12038" width="9.36328125" style="79" customWidth="1"/>
    <col min="12039" max="12039" width="10.54296875" style="79" customWidth="1"/>
    <col min="12040" max="12040" width="15.453125" style="79" customWidth="1"/>
    <col min="12041" max="12041" width="15.54296875" style="79" customWidth="1"/>
    <col min="12042" max="12042" width="14.54296875" style="79" customWidth="1"/>
    <col min="12043" max="12044" width="14" style="79" customWidth="1"/>
    <col min="12045" max="12045" width="14.54296875" style="79" customWidth="1"/>
    <col min="12046" max="12046" width="14.36328125" style="79" customWidth="1"/>
    <col min="12047" max="12047" width="16" style="79" customWidth="1"/>
    <col min="12048" max="12288" width="9" style="79"/>
    <col min="12289" max="12289" width="3.6328125" style="79" customWidth="1"/>
    <col min="12290" max="12290" width="13.36328125" style="79" customWidth="1"/>
    <col min="12291" max="12291" width="45.08984375" style="79" customWidth="1"/>
    <col min="12292" max="12292" width="3.90625" style="79" customWidth="1"/>
    <col min="12293" max="12293" width="7.08984375" style="79" customWidth="1"/>
    <col min="12294" max="12294" width="9.36328125" style="79" customWidth="1"/>
    <col min="12295" max="12295" width="10.54296875" style="79" customWidth="1"/>
    <col min="12296" max="12296" width="15.453125" style="79" customWidth="1"/>
    <col min="12297" max="12297" width="15.54296875" style="79" customWidth="1"/>
    <col min="12298" max="12298" width="14.54296875" style="79" customWidth="1"/>
    <col min="12299" max="12300" width="14" style="79" customWidth="1"/>
    <col min="12301" max="12301" width="14.54296875" style="79" customWidth="1"/>
    <col min="12302" max="12302" width="14.36328125" style="79" customWidth="1"/>
    <col min="12303" max="12303" width="16" style="79" customWidth="1"/>
    <col min="12304" max="12544" width="9" style="79"/>
    <col min="12545" max="12545" width="3.6328125" style="79" customWidth="1"/>
    <col min="12546" max="12546" width="13.36328125" style="79" customWidth="1"/>
    <col min="12547" max="12547" width="45.08984375" style="79" customWidth="1"/>
    <col min="12548" max="12548" width="3.90625" style="79" customWidth="1"/>
    <col min="12549" max="12549" width="7.08984375" style="79" customWidth="1"/>
    <col min="12550" max="12550" width="9.36328125" style="79" customWidth="1"/>
    <col min="12551" max="12551" width="10.54296875" style="79" customWidth="1"/>
    <col min="12552" max="12552" width="15.453125" style="79" customWidth="1"/>
    <col min="12553" max="12553" width="15.54296875" style="79" customWidth="1"/>
    <col min="12554" max="12554" width="14.54296875" style="79" customWidth="1"/>
    <col min="12555" max="12556" width="14" style="79" customWidth="1"/>
    <col min="12557" max="12557" width="14.54296875" style="79" customWidth="1"/>
    <col min="12558" max="12558" width="14.36328125" style="79" customWidth="1"/>
    <col min="12559" max="12559" width="16" style="79" customWidth="1"/>
    <col min="12560" max="12800" width="9" style="79"/>
    <col min="12801" max="12801" width="3.6328125" style="79" customWidth="1"/>
    <col min="12802" max="12802" width="13.36328125" style="79" customWidth="1"/>
    <col min="12803" max="12803" width="45.08984375" style="79" customWidth="1"/>
    <col min="12804" max="12804" width="3.90625" style="79" customWidth="1"/>
    <col min="12805" max="12805" width="7.08984375" style="79" customWidth="1"/>
    <col min="12806" max="12806" width="9.36328125" style="79" customWidth="1"/>
    <col min="12807" max="12807" width="10.54296875" style="79" customWidth="1"/>
    <col min="12808" max="12808" width="15.453125" style="79" customWidth="1"/>
    <col min="12809" max="12809" width="15.54296875" style="79" customWidth="1"/>
    <col min="12810" max="12810" width="14.54296875" style="79" customWidth="1"/>
    <col min="12811" max="12812" width="14" style="79" customWidth="1"/>
    <col min="12813" max="12813" width="14.54296875" style="79" customWidth="1"/>
    <col min="12814" max="12814" width="14.36328125" style="79" customWidth="1"/>
    <col min="12815" max="12815" width="16" style="79" customWidth="1"/>
    <col min="12816" max="13056" width="9" style="79"/>
    <col min="13057" max="13057" width="3.6328125" style="79" customWidth="1"/>
    <col min="13058" max="13058" width="13.36328125" style="79" customWidth="1"/>
    <col min="13059" max="13059" width="45.08984375" style="79" customWidth="1"/>
    <col min="13060" max="13060" width="3.90625" style="79" customWidth="1"/>
    <col min="13061" max="13061" width="7.08984375" style="79" customWidth="1"/>
    <col min="13062" max="13062" width="9.36328125" style="79" customWidth="1"/>
    <col min="13063" max="13063" width="10.54296875" style="79" customWidth="1"/>
    <col min="13064" max="13064" width="15.453125" style="79" customWidth="1"/>
    <col min="13065" max="13065" width="15.54296875" style="79" customWidth="1"/>
    <col min="13066" max="13066" width="14.54296875" style="79" customWidth="1"/>
    <col min="13067" max="13068" width="14" style="79" customWidth="1"/>
    <col min="13069" max="13069" width="14.54296875" style="79" customWidth="1"/>
    <col min="13070" max="13070" width="14.36328125" style="79" customWidth="1"/>
    <col min="13071" max="13071" width="16" style="79" customWidth="1"/>
    <col min="13072" max="13312" width="9" style="79"/>
    <col min="13313" max="13313" width="3.6328125" style="79" customWidth="1"/>
    <col min="13314" max="13314" width="13.36328125" style="79" customWidth="1"/>
    <col min="13315" max="13315" width="45.08984375" style="79" customWidth="1"/>
    <col min="13316" max="13316" width="3.90625" style="79" customWidth="1"/>
    <col min="13317" max="13317" width="7.08984375" style="79" customWidth="1"/>
    <col min="13318" max="13318" width="9.36328125" style="79" customWidth="1"/>
    <col min="13319" max="13319" width="10.54296875" style="79" customWidth="1"/>
    <col min="13320" max="13320" width="15.453125" style="79" customWidth="1"/>
    <col min="13321" max="13321" width="15.54296875" style="79" customWidth="1"/>
    <col min="13322" max="13322" width="14.54296875" style="79" customWidth="1"/>
    <col min="13323" max="13324" width="14" style="79" customWidth="1"/>
    <col min="13325" max="13325" width="14.54296875" style="79" customWidth="1"/>
    <col min="13326" max="13326" width="14.36328125" style="79" customWidth="1"/>
    <col min="13327" max="13327" width="16" style="79" customWidth="1"/>
    <col min="13328" max="13568" width="9" style="79"/>
    <col min="13569" max="13569" width="3.6328125" style="79" customWidth="1"/>
    <col min="13570" max="13570" width="13.36328125" style="79" customWidth="1"/>
    <col min="13571" max="13571" width="45.08984375" style="79" customWidth="1"/>
    <col min="13572" max="13572" width="3.90625" style="79" customWidth="1"/>
    <col min="13573" max="13573" width="7.08984375" style="79" customWidth="1"/>
    <col min="13574" max="13574" width="9.36328125" style="79" customWidth="1"/>
    <col min="13575" max="13575" width="10.54296875" style="79" customWidth="1"/>
    <col min="13576" max="13576" width="15.453125" style="79" customWidth="1"/>
    <col min="13577" max="13577" width="15.54296875" style="79" customWidth="1"/>
    <col min="13578" max="13578" width="14.54296875" style="79" customWidth="1"/>
    <col min="13579" max="13580" width="14" style="79" customWidth="1"/>
    <col min="13581" max="13581" width="14.54296875" style="79" customWidth="1"/>
    <col min="13582" max="13582" width="14.36328125" style="79" customWidth="1"/>
    <col min="13583" max="13583" width="16" style="79" customWidth="1"/>
    <col min="13584" max="13824" width="9" style="79"/>
    <col min="13825" max="13825" width="3.6328125" style="79" customWidth="1"/>
    <col min="13826" max="13826" width="13.36328125" style="79" customWidth="1"/>
    <col min="13827" max="13827" width="45.08984375" style="79" customWidth="1"/>
    <col min="13828" max="13828" width="3.90625" style="79" customWidth="1"/>
    <col min="13829" max="13829" width="7.08984375" style="79" customWidth="1"/>
    <col min="13830" max="13830" width="9.36328125" style="79" customWidth="1"/>
    <col min="13831" max="13831" width="10.54296875" style="79" customWidth="1"/>
    <col min="13832" max="13832" width="15.453125" style="79" customWidth="1"/>
    <col min="13833" max="13833" width="15.54296875" style="79" customWidth="1"/>
    <col min="13834" max="13834" width="14.54296875" style="79" customWidth="1"/>
    <col min="13835" max="13836" width="14" style="79" customWidth="1"/>
    <col min="13837" max="13837" width="14.54296875" style="79" customWidth="1"/>
    <col min="13838" max="13838" width="14.36328125" style="79" customWidth="1"/>
    <col min="13839" max="13839" width="16" style="79" customWidth="1"/>
    <col min="13840" max="14080" width="9" style="79"/>
    <col min="14081" max="14081" width="3.6328125" style="79" customWidth="1"/>
    <col min="14082" max="14082" width="13.36328125" style="79" customWidth="1"/>
    <col min="14083" max="14083" width="45.08984375" style="79" customWidth="1"/>
    <col min="14084" max="14084" width="3.90625" style="79" customWidth="1"/>
    <col min="14085" max="14085" width="7.08984375" style="79" customWidth="1"/>
    <col min="14086" max="14086" width="9.36328125" style="79" customWidth="1"/>
    <col min="14087" max="14087" width="10.54296875" style="79" customWidth="1"/>
    <col min="14088" max="14088" width="15.453125" style="79" customWidth="1"/>
    <col min="14089" max="14089" width="15.54296875" style="79" customWidth="1"/>
    <col min="14090" max="14090" width="14.54296875" style="79" customWidth="1"/>
    <col min="14091" max="14092" width="14" style="79" customWidth="1"/>
    <col min="14093" max="14093" width="14.54296875" style="79" customWidth="1"/>
    <col min="14094" max="14094" width="14.36328125" style="79" customWidth="1"/>
    <col min="14095" max="14095" width="16" style="79" customWidth="1"/>
    <col min="14096" max="14336" width="9" style="79"/>
    <col min="14337" max="14337" width="3.6328125" style="79" customWidth="1"/>
    <col min="14338" max="14338" width="13.36328125" style="79" customWidth="1"/>
    <col min="14339" max="14339" width="45.08984375" style="79" customWidth="1"/>
    <col min="14340" max="14340" width="3.90625" style="79" customWidth="1"/>
    <col min="14341" max="14341" width="7.08984375" style="79" customWidth="1"/>
    <col min="14342" max="14342" width="9.36328125" style="79" customWidth="1"/>
    <col min="14343" max="14343" width="10.54296875" style="79" customWidth="1"/>
    <col min="14344" max="14344" width="15.453125" style="79" customWidth="1"/>
    <col min="14345" max="14345" width="15.54296875" style="79" customWidth="1"/>
    <col min="14346" max="14346" width="14.54296875" style="79" customWidth="1"/>
    <col min="14347" max="14348" width="14" style="79" customWidth="1"/>
    <col min="14349" max="14349" width="14.54296875" style="79" customWidth="1"/>
    <col min="14350" max="14350" width="14.36328125" style="79" customWidth="1"/>
    <col min="14351" max="14351" width="16" style="79" customWidth="1"/>
    <col min="14352" max="14592" width="9" style="79"/>
    <col min="14593" max="14593" width="3.6328125" style="79" customWidth="1"/>
    <col min="14594" max="14594" width="13.36328125" style="79" customWidth="1"/>
    <col min="14595" max="14595" width="45.08984375" style="79" customWidth="1"/>
    <col min="14596" max="14596" width="3.90625" style="79" customWidth="1"/>
    <col min="14597" max="14597" width="7.08984375" style="79" customWidth="1"/>
    <col min="14598" max="14598" width="9.36328125" style="79" customWidth="1"/>
    <col min="14599" max="14599" width="10.54296875" style="79" customWidth="1"/>
    <col min="14600" max="14600" width="15.453125" style="79" customWidth="1"/>
    <col min="14601" max="14601" width="15.54296875" style="79" customWidth="1"/>
    <col min="14602" max="14602" width="14.54296875" style="79" customWidth="1"/>
    <col min="14603" max="14604" width="14" style="79" customWidth="1"/>
    <col min="14605" max="14605" width="14.54296875" style="79" customWidth="1"/>
    <col min="14606" max="14606" width="14.36328125" style="79" customWidth="1"/>
    <col min="14607" max="14607" width="16" style="79" customWidth="1"/>
    <col min="14608" max="14848" width="9" style="79"/>
    <col min="14849" max="14849" width="3.6328125" style="79" customWidth="1"/>
    <col min="14850" max="14850" width="13.36328125" style="79" customWidth="1"/>
    <col min="14851" max="14851" width="45.08984375" style="79" customWidth="1"/>
    <col min="14852" max="14852" width="3.90625" style="79" customWidth="1"/>
    <col min="14853" max="14853" width="7.08984375" style="79" customWidth="1"/>
    <col min="14854" max="14854" width="9.36328125" style="79" customWidth="1"/>
    <col min="14855" max="14855" width="10.54296875" style="79" customWidth="1"/>
    <col min="14856" max="14856" width="15.453125" style="79" customWidth="1"/>
    <col min="14857" max="14857" width="15.54296875" style="79" customWidth="1"/>
    <col min="14858" max="14858" width="14.54296875" style="79" customWidth="1"/>
    <col min="14859" max="14860" width="14" style="79" customWidth="1"/>
    <col min="14861" max="14861" width="14.54296875" style="79" customWidth="1"/>
    <col min="14862" max="14862" width="14.36328125" style="79" customWidth="1"/>
    <col min="14863" max="14863" width="16" style="79" customWidth="1"/>
    <col min="14864" max="15104" width="9" style="79"/>
    <col min="15105" max="15105" width="3.6328125" style="79" customWidth="1"/>
    <col min="15106" max="15106" width="13.36328125" style="79" customWidth="1"/>
    <col min="15107" max="15107" width="45.08984375" style="79" customWidth="1"/>
    <col min="15108" max="15108" width="3.90625" style="79" customWidth="1"/>
    <col min="15109" max="15109" width="7.08984375" style="79" customWidth="1"/>
    <col min="15110" max="15110" width="9.36328125" style="79" customWidth="1"/>
    <col min="15111" max="15111" width="10.54296875" style="79" customWidth="1"/>
    <col min="15112" max="15112" width="15.453125" style="79" customWidth="1"/>
    <col min="15113" max="15113" width="15.54296875" style="79" customWidth="1"/>
    <col min="15114" max="15114" width="14.54296875" style="79" customWidth="1"/>
    <col min="15115" max="15116" width="14" style="79" customWidth="1"/>
    <col min="15117" max="15117" width="14.54296875" style="79" customWidth="1"/>
    <col min="15118" max="15118" width="14.36328125" style="79" customWidth="1"/>
    <col min="15119" max="15119" width="16" style="79" customWidth="1"/>
    <col min="15120" max="15360" width="9" style="79"/>
    <col min="15361" max="15361" width="3.6328125" style="79" customWidth="1"/>
    <col min="15362" max="15362" width="13.36328125" style="79" customWidth="1"/>
    <col min="15363" max="15363" width="45.08984375" style="79" customWidth="1"/>
    <col min="15364" max="15364" width="3.90625" style="79" customWidth="1"/>
    <col min="15365" max="15365" width="7.08984375" style="79" customWidth="1"/>
    <col min="15366" max="15366" width="9.36328125" style="79" customWidth="1"/>
    <col min="15367" max="15367" width="10.54296875" style="79" customWidth="1"/>
    <col min="15368" max="15368" width="15.453125" style="79" customWidth="1"/>
    <col min="15369" max="15369" width="15.54296875" style="79" customWidth="1"/>
    <col min="15370" max="15370" width="14.54296875" style="79" customWidth="1"/>
    <col min="15371" max="15372" width="14" style="79" customWidth="1"/>
    <col min="15373" max="15373" width="14.54296875" style="79" customWidth="1"/>
    <col min="15374" max="15374" width="14.36328125" style="79" customWidth="1"/>
    <col min="15375" max="15375" width="16" style="79" customWidth="1"/>
    <col min="15376" max="15616" width="9" style="79"/>
    <col min="15617" max="15617" width="3.6328125" style="79" customWidth="1"/>
    <col min="15618" max="15618" width="13.36328125" style="79" customWidth="1"/>
    <col min="15619" max="15619" width="45.08984375" style="79" customWidth="1"/>
    <col min="15620" max="15620" width="3.90625" style="79" customWidth="1"/>
    <col min="15621" max="15621" width="7.08984375" style="79" customWidth="1"/>
    <col min="15622" max="15622" width="9.36328125" style="79" customWidth="1"/>
    <col min="15623" max="15623" width="10.54296875" style="79" customWidth="1"/>
    <col min="15624" max="15624" width="15.453125" style="79" customWidth="1"/>
    <col min="15625" max="15625" width="15.54296875" style="79" customWidth="1"/>
    <col min="15626" max="15626" width="14.54296875" style="79" customWidth="1"/>
    <col min="15627" max="15628" width="14" style="79" customWidth="1"/>
    <col min="15629" max="15629" width="14.54296875" style="79" customWidth="1"/>
    <col min="15630" max="15630" width="14.36328125" style="79" customWidth="1"/>
    <col min="15631" max="15631" width="16" style="79" customWidth="1"/>
    <col min="15632" max="15872" width="9" style="79"/>
    <col min="15873" max="15873" width="3.6328125" style="79" customWidth="1"/>
    <col min="15874" max="15874" width="13.36328125" style="79" customWidth="1"/>
    <col min="15875" max="15875" width="45.08984375" style="79" customWidth="1"/>
    <col min="15876" max="15876" width="3.90625" style="79" customWidth="1"/>
    <col min="15877" max="15877" width="7.08984375" style="79" customWidth="1"/>
    <col min="15878" max="15878" width="9.36328125" style="79" customWidth="1"/>
    <col min="15879" max="15879" width="10.54296875" style="79" customWidth="1"/>
    <col min="15880" max="15880" width="15.453125" style="79" customWidth="1"/>
    <col min="15881" max="15881" width="15.54296875" style="79" customWidth="1"/>
    <col min="15882" max="15882" width="14.54296875" style="79" customWidth="1"/>
    <col min="15883" max="15884" width="14" style="79" customWidth="1"/>
    <col min="15885" max="15885" width="14.54296875" style="79" customWidth="1"/>
    <col min="15886" max="15886" width="14.36328125" style="79" customWidth="1"/>
    <col min="15887" max="15887" width="16" style="79" customWidth="1"/>
    <col min="15888" max="16128" width="9" style="79"/>
    <col min="16129" max="16129" width="3.6328125" style="79" customWidth="1"/>
    <col min="16130" max="16130" width="13.36328125" style="79" customWidth="1"/>
    <col min="16131" max="16131" width="45.08984375" style="79" customWidth="1"/>
    <col min="16132" max="16132" width="3.90625" style="79" customWidth="1"/>
    <col min="16133" max="16133" width="7.08984375" style="79" customWidth="1"/>
    <col min="16134" max="16134" width="9.36328125" style="79" customWidth="1"/>
    <col min="16135" max="16135" width="10.54296875" style="79" customWidth="1"/>
    <col min="16136" max="16136" width="15.453125" style="79" customWidth="1"/>
    <col min="16137" max="16137" width="15.54296875" style="79" customWidth="1"/>
    <col min="16138" max="16138" width="14.54296875" style="79" customWidth="1"/>
    <col min="16139" max="16140" width="14" style="79" customWidth="1"/>
    <col min="16141" max="16141" width="14.54296875" style="79" customWidth="1"/>
    <col min="16142" max="16142" width="14.36328125" style="79" customWidth="1"/>
    <col min="16143" max="16143" width="16" style="79" customWidth="1"/>
    <col min="16144" max="16384" width="9" style="79"/>
  </cols>
  <sheetData>
    <row r="1" spans="1:30" ht="18" x14ac:dyDescent="0.35">
      <c r="A1" s="253" t="s">
        <v>0</v>
      </c>
      <c r="B1" s="253"/>
      <c r="C1" s="254"/>
      <c r="D1" s="253"/>
      <c r="E1" s="253"/>
      <c r="F1" s="253"/>
      <c r="G1" s="253"/>
      <c r="H1" s="253"/>
      <c r="I1" s="253"/>
      <c r="J1" s="253"/>
      <c r="K1" s="253"/>
      <c r="L1" s="253"/>
      <c r="M1" s="253"/>
      <c r="N1" s="253"/>
      <c r="O1" s="253"/>
      <c r="P1" s="253"/>
      <c r="R1" s="117"/>
      <c r="S1" s="117"/>
    </row>
    <row r="2" spans="1:30" x14ac:dyDescent="0.25">
      <c r="A2" s="118" t="s">
        <v>1</v>
      </c>
      <c r="B2" s="119"/>
      <c r="C2" s="7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R2" s="119"/>
      <c r="S2" s="119"/>
    </row>
    <row r="3" spans="1:30" x14ac:dyDescent="0.25">
      <c r="A3" s="118" t="s">
        <v>3187</v>
      </c>
      <c r="B3" s="119"/>
      <c r="C3" s="79"/>
      <c r="D3" s="119"/>
      <c r="E3" s="119"/>
      <c r="F3" s="119"/>
      <c r="G3" s="119"/>
      <c r="H3" s="119"/>
      <c r="I3" s="119"/>
      <c r="J3" s="255"/>
      <c r="K3" s="256"/>
      <c r="L3" s="120"/>
      <c r="M3" s="119"/>
      <c r="N3" s="119"/>
      <c r="O3" s="119"/>
      <c r="P3" s="119"/>
      <c r="R3" s="119"/>
      <c r="S3" s="119"/>
    </row>
    <row r="4" spans="1:30" x14ac:dyDescent="0.25">
      <c r="A4" s="118" t="s">
        <v>3</v>
      </c>
      <c r="B4" s="119"/>
      <c r="C4" s="79"/>
      <c r="D4" s="119"/>
      <c r="E4" s="119"/>
      <c r="F4" s="119"/>
      <c r="G4" s="119"/>
      <c r="H4" s="119"/>
      <c r="I4" s="119"/>
      <c r="J4" s="255"/>
      <c r="K4" s="256"/>
      <c r="L4" s="120"/>
      <c r="M4" s="119"/>
      <c r="N4" s="119"/>
      <c r="O4" s="119"/>
      <c r="P4" s="119"/>
      <c r="R4" s="119"/>
      <c r="S4" s="119"/>
    </row>
    <row r="5" spans="1:30" x14ac:dyDescent="0.35">
      <c r="A5" s="121"/>
      <c r="B5" s="122"/>
      <c r="C5" s="79"/>
      <c r="D5" s="123"/>
      <c r="E5" s="124"/>
      <c r="F5" s="124"/>
      <c r="G5" s="125"/>
      <c r="H5" s="125"/>
      <c r="I5" s="125"/>
      <c r="J5" s="257"/>
      <c r="K5" s="258"/>
      <c r="L5" s="125"/>
      <c r="M5" s="125"/>
      <c r="N5" s="125"/>
      <c r="O5" s="125"/>
      <c r="P5" s="125"/>
      <c r="R5" s="125"/>
      <c r="S5" s="125"/>
    </row>
    <row r="6" spans="1:30" x14ac:dyDescent="0.25">
      <c r="A6" s="126" t="s">
        <v>4</v>
      </c>
      <c r="B6" s="119"/>
      <c r="C6" s="79"/>
      <c r="D6" s="127"/>
      <c r="E6" s="128"/>
      <c r="F6" s="128"/>
      <c r="G6" s="129"/>
      <c r="H6" s="129"/>
      <c r="I6" s="129"/>
      <c r="J6" s="259"/>
      <c r="K6" s="260"/>
      <c r="L6" s="129"/>
      <c r="M6" s="129"/>
      <c r="N6" s="129"/>
      <c r="O6" s="129"/>
      <c r="P6" s="129"/>
      <c r="R6" s="129"/>
      <c r="S6" s="129"/>
    </row>
    <row r="7" spans="1:30" x14ac:dyDescent="0.25">
      <c r="A7" s="126" t="s">
        <v>5</v>
      </c>
      <c r="B7" s="119"/>
      <c r="C7" s="79"/>
      <c r="D7" s="127"/>
      <c r="E7" s="128"/>
      <c r="F7" s="128"/>
      <c r="G7" s="129"/>
      <c r="H7" s="129"/>
      <c r="I7" s="129"/>
      <c r="J7" s="259"/>
      <c r="K7" s="260"/>
      <c r="L7" s="129"/>
      <c r="M7" s="129"/>
      <c r="N7" s="126" t="s">
        <v>6</v>
      </c>
      <c r="O7" s="129"/>
      <c r="P7" s="129"/>
      <c r="R7" s="129"/>
      <c r="S7" s="129"/>
    </row>
    <row r="8" spans="1:30" s="132" customFormat="1" ht="13" x14ac:dyDescent="0.3">
      <c r="A8" s="130" t="s">
        <v>7</v>
      </c>
      <c r="B8" s="131"/>
      <c r="D8" s="133"/>
      <c r="E8" s="134"/>
      <c r="F8" s="135"/>
      <c r="G8" s="136"/>
      <c r="H8" s="261" t="s">
        <v>3238</v>
      </c>
      <c r="I8" s="262"/>
      <c r="J8" s="262"/>
      <c r="K8" s="262"/>
      <c r="L8" s="262"/>
      <c r="M8" s="262"/>
      <c r="N8" s="262"/>
      <c r="O8" s="262"/>
      <c r="P8" s="262"/>
      <c r="Q8" s="262"/>
      <c r="R8" s="263"/>
      <c r="S8" s="136"/>
      <c r="T8" s="137"/>
      <c r="U8" s="137"/>
      <c r="V8" s="137"/>
      <c r="W8" s="137"/>
      <c r="X8" s="137"/>
      <c r="Y8" s="250" t="s">
        <v>3239</v>
      </c>
      <c r="Z8" s="251"/>
      <c r="AA8" s="251"/>
      <c r="AB8" s="252"/>
      <c r="AC8" s="203"/>
    </row>
    <row r="9" spans="1:30" s="132" customFormat="1" ht="13" x14ac:dyDescent="0.3">
      <c r="F9" s="139" t="s">
        <v>3240</v>
      </c>
      <c r="G9" s="139" t="s">
        <v>3241</v>
      </c>
      <c r="H9" s="139" t="s">
        <v>3242</v>
      </c>
      <c r="I9" s="139"/>
      <c r="J9" s="139"/>
      <c r="K9" s="139"/>
      <c r="L9" s="139"/>
      <c r="M9" s="139"/>
      <c r="N9" s="139"/>
      <c r="O9" s="139"/>
      <c r="P9" s="139"/>
      <c r="Q9" s="139"/>
      <c r="R9" s="139" t="s">
        <v>3243</v>
      </c>
      <c r="S9" s="139"/>
      <c r="T9" s="139" t="s">
        <v>3244</v>
      </c>
      <c r="U9" s="139" t="s">
        <v>3245</v>
      </c>
      <c r="V9" s="139" t="s">
        <v>3246</v>
      </c>
      <c r="W9" s="139" t="s">
        <v>3247</v>
      </c>
      <c r="X9" s="139" t="s">
        <v>3248</v>
      </c>
      <c r="Y9" s="139" t="s">
        <v>3249</v>
      </c>
      <c r="Z9" s="139" t="s">
        <v>3250</v>
      </c>
      <c r="AA9" s="139" t="s">
        <v>3251</v>
      </c>
      <c r="AB9" s="139" t="s">
        <v>98</v>
      </c>
      <c r="AC9" s="204" t="s">
        <v>3252</v>
      </c>
    </row>
    <row r="10" spans="1:30" s="132" customFormat="1" ht="117.5" thickBot="1" x14ac:dyDescent="0.4">
      <c r="A10" s="140" t="s">
        <v>3253</v>
      </c>
      <c r="B10" s="140" t="s">
        <v>3254</v>
      </c>
      <c r="C10" s="140" t="s">
        <v>3255</v>
      </c>
      <c r="D10" s="140" t="s">
        <v>8</v>
      </c>
      <c r="E10" s="140" t="s">
        <v>9</v>
      </c>
      <c r="F10" s="141" t="s">
        <v>3256</v>
      </c>
      <c r="G10" s="142" t="s">
        <v>3257</v>
      </c>
      <c r="H10" s="92" t="s">
        <v>3258</v>
      </c>
      <c r="I10" s="140" t="s">
        <v>10</v>
      </c>
      <c r="J10" s="140" t="s">
        <v>11</v>
      </c>
      <c r="K10" s="140" t="s">
        <v>12</v>
      </c>
      <c r="L10" s="140" t="s">
        <v>13</v>
      </c>
      <c r="M10" s="140" t="s">
        <v>14</v>
      </c>
      <c r="N10" s="140" t="s">
        <v>15</v>
      </c>
      <c r="O10" s="140" t="s">
        <v>16</v>
      </c>
      <c r="P10" s="140" t="s">
        <v>17</v>
      </c>
      <c r="R10" s="143" t="s">
        <v>3259</v>
      </c>
      <c r="S10" s="140" t="s">
        <v>11</v>
      </c>
      <c r="T10" s="92" t="s">
        <v>3260</v>
      </c>
      <c r="U10" s="92" t="s">
        <v>3261</v>
      </c>
      <c r="V10" s="92" t="s">
        <v>3262</v>
      </c>
      <c r="W10" s="92" t="s">
        <v>3263</v>
      </c>
      <c r="X10" s="92" t="s">
        <v>3264</v>
      </c>
      <c r="Y10" s="92">
        <v>2018</v>
      </c>
      <c r="Z10" s="92">
        <v>2019</v>
      </c>
      <c r="AA10" s="92">
        <v>2020</v>
      </c>
      <c r="AB10" s="92" t="s">
        <v>3265</v>
      </c>
      <c r="AC10" s="205" t="s">
        <v>3266</v>
      </c>
    </row>
    <row r="11" spans="1:30" ht="15" thickBot="1" x14ac:dyDescent="0.4">
      <c r="A11" s="79"/>
      <c r="C11" s="79"/>
      <c r="D11" s="79"/>
      <c r="E11" s="79"/>
      <c r="F11" s="79"/>
      <c r="G11" s="79"/>
      <c r="H11" s="79"/>
      <c r="I11" s="79"/>
      <c r="J11" s="79"/>
      <c r="K11" s="79"/>
      <c r="L11" s="79"/>
      <c r="M11" s="79"/>
      <c r="N11" s="79"/>
      <c r="O11" s="79"/>
      <c r="P11" s="79"/>
      <c r="R11" s="79"/>
      <c r="S11" s="79"/>
    </row>
    <row r="12" spans="1:30" ht="15" thickBot="1" x14ac:dyDescent="0.35">
      <c r="A12" s="146"/>
      <c r="B12" s="147" t="s">
        <v>33</v>
      </c>
      <c r="C12" s="148" t="s">
        <v>34</v>
      </c>
      <c r="D12" s="148"/>
      <c r="E12" s="149"/>
      <c r="F12" s="149"/>
      <c r="G12" s="150"/>
      <c r="H12" s="150"/>
      <c r="I12" s="150">
        <v>1120652.55</v>
      </c>
      <c r="J12" s="150">
        <v>149606.27280000001</v>
      </c>
      <c r="K12" s="150">
        <v>14704.112523600001</v>
      </c>
      <c r="L12" s="150">
        <v>493.75152000000003</v>
      </c>
      <c r="M12" s="150">
        <v>0</v>
      </c>
      <c r="N12" s="150">
        <v>4969.9900329767997</v>
      </c>
      <c r="O12" s="150">
        <v>15315.887971724</v>
      </c>
      <c r="P12" s="150">
        <v>7153.84597081012</v>
      </c>
      <c r="R12" s="150"/>
      <c r="S12" s="150">
        <v>216235.95319999999</v>
      </c>
      <c r="X12" s="145">
        <f>SUBTOTAL(9,X13:X130)</f>
        <v>298897.84036490927</v>
      </c>
    </row>
    <row r="13" spans="1:30" ht="15" thickBot="1" x14ac:dyDescent="0.35">
      <c r="A13" s="151"/>
      <c r="B13" s="152" t="s">
        <v>18</v>
      </c>
      <c r="C13" s="153" t="s">
        <v>35</v>
      </c>
      <c r="D13" s="153"/>
      <c r="E13" s="154"/>
      <c r="F13" s="154"/>
      <c r="G13" s="155"/>
      <c r="H13" s="155"/>
      <c r="I13" s="155">
        <v>78593.13</v>
      </c>
      <c r="J13" s="155">
        <v>52185.25</v>
      </c>
      <c r="K13" s="155">
        <v>2639.5096536000001</v>
      </c>
      <c r="L13" s="155">
        <v>493.75152000000003</v>
      </c>
      <c r="M13" s="155">
        <v>0</v>
      </c>
      <c r="N13" s="155">
        <v>892.15426291680001</v>
      </c>
      <c r="O13" s="155">
        <v>6256.2213604952203</v>
      </c>
      <c r="P13" s="155">
        <v>3243.0898836296801</v>
      </c>
      <c r="R13" s="155"/>
      <c r="S13" s="155">
        <v>106779.05</v>
      </c>
    </row>
    <row r="14" spans="1:30" ht="20.5" thickBot="1" x14ac:dyDescent="0.25">
      <c r="A14" s="96">
        <v>1</v>
      </c>
      <c r="B14" s="97" t="s">
        <v>3188</v>
      </c>
      <c r="C14" s="99" t="s">
        <v>3189</v>
      </c>
      <c r="D14" s="99" t="s">
        <v>95</v>
      </c>
      <c r="E14" s="100">
        <v>0</v>
      </c>
      <c r="F14" s="100">
        <v>50.7</v>
      </c>
      <c r="G14" s="101">
        <v>283.01</v>
      </c>
      <c r="H14" s="101">
        <v>154.62</v>
      </c>
      <c r="I14" s="101">
        <v>7839.23</v>
      </c>
      <c r="J14" s="101">
        <v>0</v>
      </c>
      <c r="K14" s="101">
        <v>1627.72857</v>
      </c>
      <c r="L14" s="101">
        <v>0</v>
      </c>
      <c r="M14" s="101">
        <v>0</v>
      </c>
      <c r="N14" s="101">
        <v>550.17225666000002</v>
      </c>
      <c r="O14" s="101">
        <v>1857.1076802642001</v>
      </c>
      <c r="P14" s="102">
        <v>962.68446776938799</v>
      </c>
      <c r="R14" s="101">
        <v>171.92</v>
      </c>
      <c r="S14" s="101">
        <v>0</v>
      </c>
      <c r="T14" s="80"/>
      <c r="U14" s="80"/>
      <c r="V14" s="81"/>
      <c r="W14" s="81"/>
      <c r="X14" s="81"/>
      <c r="Y14" s="80"/>
      <c r="Z14" s="80"/>
      <c r="AA14" s="80"/>
      <c r="AB14" s="80"/>
      <c r="AD14" s="82"/>
    </row>
    <row r="15" spans="1:30" ht="20.5" thickBot="1" x14ac:dyDescent="0.25">
      <c r="A15" s="96">
        <v>3</v>
      </c>
      <c r="B15" s="97" t="s">
        <v>3190</v>
      </c>
      <c r="C15" s="99" t="s">
        <v>3191</v>
      </c>
      <c r="D15" s="99" t="s">
        <v>95</v>
      </c>
      <c r="E15" s="100">
        <v>0</v>
      </c>
      <c r="F15" s="100">
        <v>0.378</v>
      </c>
      <c r="G15" s="101">
        <v>2136.36</v>
      </c>
      <c r="H15" s="101">
        <v>1029.52</v>
      </c>
      <c r="I15" s="101">
        <v>389.16</v>
      </c>
      <c r="J15" s="101">
        <v>0</v>
      </c>
      <c r="K15" s="101">
        <v>106.5147678</v>
      </c>
      <c r="L15" s="101">
        <v>0</v>
      </c>
      <c r="M15" s="101">
        <v>0</v>
      </c>
      <c r="N15" s="101">
        <v>36.001991516399997</v>
      </c>
      <c r="O15" s="101">
        <v>92.194490155067996</v>
      </c>
      <c r="P15" s="102">
        <v>47.791630302005501</v>
      </c>
      <c r="R15" s="101">
        <v>1139.72</v>
      </c>
      <c r="S15" s="101">
        <v>0</v>
      </c>
      <c r="T15" s="80"/>
      <c r="U15" s="80"/>
      <c r="V15" s="81"/>
      <c r="W15" s="81"/>
      <c r="X15" s="81"/>
      <c r="Y15" s="80"/>
      <c r="Z15" s="80"/>
      <c r="AA15" s="80"/>
      <c r="AB15" s="80"/>
      <c r="AD15" s="82"/>
    </row>
    <row r="16" spans="1:30" ht="20.5" thickBot="1" x14ac:dyDescent="0.25">
      <c r="A16" s="96">
        <v>5</v>
      </c>
      <c r="B16" s="97" t="s">
        <v>246</v>
      </c>
      <c r="C16" s="99" t="s">
        <v>247</v>
      </c>
      <c r="D16" s="99" t="s">
        <v>95</v>
      </c>
      <c r="E16" s="100">
        <v>0</v>
      </c>
      <c r="F16" s="100">
        <v>50.177999999999997</v>
      </c>
      <c r="G16" s="101">
        <v>375.39</v>
      </c>
      <c r="H16" s="101">
        <v>249.58</v>
      </c>
      <c r="I16" s="101">
        <v>12523.43</v>
      </c>
      <c r="J16" s="101">
        <v>0</v>
      </c>
      <c r="K16" s="101">
        <v>650.89396260000001</v>
      </c>
      <c r="L16" s="101">
        <v>0</v>
      </c>
      <c r="M16" s="101">
        <v>0</v>
      </c>
      <c r="N16" s="101">
        <v>220.00215935879999</v>
      </c>
      <c r="O16" s="101">
        <v>2966.8751982007602</v>
      </c>
      <c r="P16" s="102">
        <v>1537.9639540943399</v>
      </c>
      <c r="R16" s="101">
        <v>297.85000000000002</v>
      </c>
      <c r="S16" s="101">
        <v>0</v>
      </c>
      <c r="T16" s="80"/>
      <c r="U16" s="80"/>
      <c r="V16" s="81"/>
      <c r="W16" s="81"/>
      <c r="X16" s="81"/>
      <c r="Y16" s="80"/>
      <c r="Z16" s="80"/>
      <c r="AA16" s="80"/>
      <c r="AB16" s="80"/>
      <c r="AD16" s="82"/>
    </row>
    <row r="17" spans="1:30" ht="20.5" thickBot="1" x14ac:dyDescent="0.25">
      <c r="A17" s="96">
        <v>6</v>
      </c>
      <c r="B17" s="97" t="s">
        <v>248</v>
      </c>
      <c r="C17" s="99" t="s">
        <v>249</v>
      </c>
      <c r="D17" s="99" t="s">
        <v>95</v>
      </c>
      <c r="E17" s="100">
        <v>0</v>
      </c>
      <c r="F17" s="100">
        <v>250.89</v>
      </c>
      <c r="G17" s="101">
        <v>27.37</v>
      </c>
      <c r="H17" s="101">
        <v>18.91</v>
      </c>
      <c r="I17" s="101">
        <v>4744.33</v>
      </c>
      <c r="J17" s="101">
        <v>0</v>
      </c>
      <c r="K17" s="101">
        <v>187.03849500000001</v>
      </c>
      <c r="L17" s="101">
        <v>0</v>
      </c>
      <c r="M17" s="101">
        <v>0</v>
      </c>
      <c r="N17" s="101">
        <v>63.219011309999999</v>
      </c>
      <c r="O17" s="101">
        <v>1124.0216296347</v>
      </c>
      <c r="P17" s="102">
        <v>582.66850963225795</v>
      </c>
      <c r="R17" s="101">
        <v>23.05</v>
      </c>
      <c r="S17" s="101">
        <v>0</v>
      </c>
      <c r="T17" s="80"/>
      <c r="U17" s="80"/>
      <c r="V17" s="81"/>
      <c r="W17" s="81"/>
      <c r="X17" s="81"/>
      <c r="Y17" s="80"/>
      <c r="Z17" s="80"/>
      <c r="AA17" s="80"/>
      <c r="AB17" s="80"/>
      <c r="AD17" s="82"/>
    </row>
    <row r="18" spans="1:30" ht="20.5" thickBot="1" x14ac:dyDescent="0.25">
      <c r="A18" s="96">
        <v>7</v>
      </c>
      <c r="B18" s="97" t="s">
        <v>250</v>
      </c>
      <c r="C18" s="99" t="s">
        <v>229</v>
      </c>
      <c r="D18" s="99" t="s">
        <v>114</v>
      </c>
      <c r="E18" s="100">
        <v>0</v>
      </c>
      <c r="F18" s="100">
        <v>80.284999999999997</v>
      </c>
      <c r="G18" s="101">
        <v>394.13</v>
      </c>
      <c r="H18" s="101">
        <v>650</v>
      </c>
      <c r="I18" s="101">
        <v>52185.25</v>
      </c>
      <c r="J18" s="101">
        <v>52185.25</v>
      </c>
      <c r="K18" s="101">
        <v>0</v>
      </c>
      <c r="L18" s="101">
        <v>0</v>
      </c>
      <c r="M18" s="101">
        <v>0</v>
      </c>
      <c r="N18" s="101">
        <v>0</v>
      </c>
      <c r="O18" s="101">
        <v>0</v>
      </c>
      <c r="P18" s="102">
        <v>0</v>
      </c>
      <c r="R18" s="101">
        <v>1330</v>
      </c>
      <c r="S18" s="101">
        <v>106779.05</v>
      </c>
      <c r="T18" s="80"/>
      <c r="U18" s="80"/>
      <c r="V18" s="81"/>
      <c r="W18" s="81"/>
      <c r="X18" s="81"/>
      <c r="Y18" s="80"/>
      <c r="Z18" s="80"/>
      <c r="AA18" s="80"/>
      <c r="AB18" s="80"/>
      <c r="AD18" s="82"/>
    </row>
    <row r="19" spans="1:30" ht="18.5" thickBot="1" x14ac:dyDescent="0.25">
      <c r="A19" s="108"/>
      <c r="B19" s="109" t="s">
        <v>230</v>
      </c>
      <c r="C19" s="110" t="s">
        <v>231</v>
      </c>
      <c r="D19" s="110" t="s">
        <v>114</v>
      </c>
      <c r="E19" s="111">
        <v>1</v>
      </c>
      <c r="F19" s="111">
        <v>80.284999999999997</v>
      </c>
      <c r="G19" s="77">
        <v>650</v>
      </c>
      <c r="H19" s="77">
        <v>650</v>
      </c>
      <c r="I19" s="77">
        <v>52185.25</v>
      </c>
      <c r="J19" s="77">
        <v>52185.25</v>
      </c>
      <c r="K19" s="77"/>
      <c r="L19" s="77"/>
      <c r="M19" s="77"/>
      <c r="N19" s="77"/>
      <c r="O19" s="77"/>
      <c r="P19" s="77"/>
      <c r="R19" s="77">
        <v>1330</v>
      </c>
      <c r="S19" s="77">
        <v>106779.05</v>
      </c>
      <c r="T19" s="80">
        <f t="shared" ref="T19:T67" si="0">R19/H19</f>
        <v>2.046153846153846</v>
      </c>
      <c r="U19" s="80">
        <f t="shared" ref="U19:U67" si="1">T19-AB19</f>
        <v>2.0205018346150125</v>
      </c>
      <c r="V19" s="81">
        <f t="shared" ref="V19:V67" si="2">G19*U19</f>
        <v>1313.3261924997582</v>
      </c>
      <c r="W19" s="81">
        <f t="shared" ref="W19:W67" si="3">V19-G19</f>
        <v>663.32619249975824</v>
      </c>
      <c r="X19" s="81">
        <f t="shared" ref="X19:X67" si="4">F19*W19</f>
        <v>53255.14336484309</v>
      </c>
      <c r="Y19" s="80">
        <f t="shared" ref="Y19:Y67" si="5">104.584835545197%-100%</f>
        <v>4.5848355451969969E-2</v>
      </c>
      <c r="Z19" s="80">
        <f t="shared" ref="Z19:Z67" si="6">101.199262415129%-100%</f>
        <v>1.1992624151289988E-2</v>
      </c>
      <c r="AA19" s="80">
        <f t="shared" ref="AA19:AA67" si="7">101.911505501324%-100%</f>
        <v>1.9115055013239957E-2</v>
      </c>
      <c r="AB19" s="80">
        <f t="shared" ref="AB19:AB67" si="8">AVERAGE(Y19:AA19)</f>
        <v>2.5652011538833303E-2</v>
      </c>
      <c r="AD19" s="82"/>
    </row>
    <row r="20" spans="1:30" ht="15" thickBot="1" x14ac:dyDescent="0.25">
      <c r="A20" s="96">
        <v>30</v>
      </c>
      <c r="B20" s="97" t="s">
        <v>251</v>
      </c>
      <c r="C20" s="99" t="s">
        <v>252</v>
      </c>
      <c r="D20" s="99" t="s">
        <v>95</v>
      </c>
      <c r="E20" s="100">
        <v>0</v>
      </c>
      <c r="F20" s="100">
        <v>50.177999999999997</v>
      </c>
      <c r="G20" s="101">
        <v>22.43</v>
      </c>
      <c r="H20" s="101">
        <v>18.170000000000002</v>
      </c>
      <c r="I20" s="101">
        <v>911.73</v>
      </c>
      <c r="J20" s="101">
        <v>0</v>
      </c>
      <c r="K20" s="101">
        <v>67.333858199999995</v>
      </c>
      <c r="L20" s="101">
        <v>493.75152000000003</v>
      </c>
      <c r="M20" s="101">
        <v>0</v>
      </c>
      <c r="N20" s="101">
        <v>22.758844071599999</v>
      </c>
      <c r="O20" s="101">
        <v>216.02236224049199</v>
      </c>
      <c r="P20" s="102">
        <v>111.98132183169299</v>
      </c>
      <c r="R20" s="101">
        <v>20.72</v>
      </c>
      <c r="S20" s="101">
        <v>0</v>
      </c>
      <c r="T20" s="80"/>
      <c r="U20" s="80"/>
      <c r="V20" s="81"/>
      <c r="W20" s="81"/>
      <c r="X20" s="81"/>
      <c r="Y20" s="80"/>
      <c r="Z20" s="80"/>
      <c r="AA20" s="80"/>
      <c r="AB20" s="80"/>
      <c r="AD20" s="82"/>
    </row>
    <row r="21" spans="1:30" ht="15" thickBot="1" x14ac:dyDescent="0.35">
      <c r="A21" s="151"/>
      <c r="B21" s="152" t="s">
        <v>20</v>
      </c>
      <c r="C21" s="153" t="s">
        <v>329</v>
      </c>
      <c r="D21" s="153"/>
      <c r="E21" s="154"/>
      <c r="F21" s="154"/>
      <c r="G21" s="155"/>
      <c r="H21" s="155"/>
      <c r="I21" s="155">
        <v>80329.600000000006</v>
      </c>
      <c r="J21" s="155">
        <v>63078.96</v>
      </c>
      <c r="K21" s="155">
        <v>7641.6534000000001</v>
      </c>
      <c r="L21" s="155">
        <v>0</v>
      </c>
      <c r="M21" s="155">
        <v>0</v>
      </c>
      <c r="N21" s="155">
        <v>2582.8788491999999</v>
      </c>
      <c r="O21" s="155">
        <v>4907.7754796159998</v>
      </c>
      <c r="P21" s="155">
        <v>2118.5230820342399</v>
      </c>
      <c r="R21" s="155"/>
      <c r="S21" s="155">
        <v>71727.360000000001</v>
      </c>
      <c r="T21" s="80"/>
      <c r="U21" s="80"/>
      <c r="V21" s="81"/>
      <c r="W21" s="81"/>
      <c r="X21" s="81"/>
      <c r="Y21" s="80"/>
      <c r="Z21" s="80"/>
      <c r="AA21" s="80"/>
      <c r="AB21" s="80"/>
      <c r="AD21" s="82"/>
    </row>
    <row r="22" spans="1:30" ht="20.5" thickBot="1" x14ac:dyDescent="0.25">
      <c r="A22" s="96">
        <v>8</v>
      </c>
      <c r="B22" s="97" t="s">
        <v>3192</v>
      </c>
      <c r="C22" s="99" t="s">
        <v>3193</v>
      </c>
      <c r="D22" s="99" t="s">
        <v>41</v>
      </c>
      <c r="E22" s="100">
        <v>0</v>
      </c>
      <c r="F22" s="100">
        <v>24</v>
      </c>
      <c r="G22" s="101">
        <v>451.41</v>
      </c>
      <c r="H22" s="101">
        <v>299.33999999999997</v>
      </c>
      <c r="I22" s="101">
        <v>7184.16</v>
      </c>
      <c r="J22" s="101">
        <v>4769.28</v>
      </c>
      <c r="K22" s="101">
        <v>1069.7760000000001</v>
      </c>
      <c r="L22" s="101">
        <v>0</v>
      </c>
      <c r="M22" s="101">
        <v>0</v>
      </c>
      <c r="N22" s="101">
        <v>361.58428800000002</v>
      </c>
      <c r="O22" s="101">
        <v>687.05293824</v>
      </c>
      <c r="P22" s="102">
        <v>296.57785167359998</v>
      </c>
      <c r="R22" s="101">
        <v>333.68</v>
      </c>
      <c r="S22" s="101">
        <v>5287.68</v>
      </c>
      <c r="T22" s="80"/>
      <c r="U22" s="80"/>
      <c r="V22" s="81"/>
      <c r="W22" s="81"/>
      <c r="X22" s="81"/>
      <c r="Y22" s="80"/>
      <c r="Z22" s="80"/>
      <c r="AA22" s="80"/>
      <c r="AB22" s="80"/>
      <c r="AD22" s="82"/>
    </row>
    <row r="23" spans="1:30" x14ac:dyDescent="0.2">
      <c r="A23" s="108"/>
      <c r="B23" s="109" t="s">
        <v>3194</v>
      </c>
      <c r="C23" s="110" t="s">
        <v>3195</v>
      </c>
      <c r="D23" s="110" t="s">
        <v>95</v>
      </c>
      <c r="E23" s="111">
        <v>7.1999999999999995E-2</v>
      </c>
      <c r="F23" s="111">
        <v>1.728</v>
      </c>
      <c r="G23" s="77">
        <v>2760</v>
      </c>
      <c r="H23" s="77">
        <v>2760</v>
      </c>
      <c r="I23" s="77">
        <v>4769.28</v>
      </c>
      <c r="J23" s="77">
        <v>4769.28</v>
      </c>
      <c r="K23" s="77"/>
      <c r="L23" s="77"/>
      <c r="M23" s="77"/>
      <c r="N23" s="77"/>
      <c r="O23" s="77"/>
      <c r="P23" s="77"/>
      <c r="R23" s="77">
        <v>3060</v>
      </c>
      <c r="S23" s="77">
        <v>5287.68</v>
      </c>
      <c r="T23" s="80">
        <f t="shared" si="0"/>
        <v>1.1086956521739131</v>
      </c>
      <c r="U23" s="80">
        <f t="shared" si="1"/>
        <v>1.0830436406350799</v>
      </c>
      <c r="V23" s="81">
        <f t="shared" si="2"/>
        <v>2989.2004481528202</v>
      </c>
      <c r="W23" s="81">
        <f t="shared" si="3"/>
        <v>229.20044815282017</v>
      </c>
      <c r="X23" s="81">
        <f t="shared" si="4"/>
        <v>396.05837440807323</v>
      </c>
      <c r="Y23" s="80">
        <f t="shared" si="5"/>
        <v>4.5848355451969969E-2</v>
      </c>
      <c r="Z23" s="80">
        <f t="shared" si="6"/>
        <v>1.1992624151289988E-2</v>
      </c>
      <c r="AA23" s="80">
        <f t="shared" si="7"/>
        <v>1.9115055013239957E-2</v>
      </c>
      <c r="AB23" s="80">
        <f t="shared" si="8"/>
        <v>2.5652011538833303E-2</v>
      </c>
      <c r="AD23" s="82"/>
    </row>
    <row r="24" spans="1:30" x14ac:dyDescent="0.2">
      <c r="A24" s="103">
        <v>9</v>
      </c>
      <c r="B24" s="104" t="s">
        <v>3196</v>
      </c>
      <c r="C24" s="105" t="s">
        <v>3197</v>
      </c>
      <c r="D24" s="105" t="s">
        <v>41</v>
      </c>
      <c r="E24" s="106">
        <v>0</v>
      </c>
      <c r="F24" s="106">
        <v>24</v>
      </c>
      <c r="G24" s="107">
        <v>359.98</v>
      </c>
      <c r="H24" s="107">
        <v>194</v>
      </c>
      <c r="I24" s="107">
        <v>4656</v>
      </c>
      <c r="J24" s="107">
        <v>4656</v>
      </c>
      <c r="K24" s="107">
        <v>0</v>
      </c>
      <c r="L24" s="107">
        <v>0</v>
      </c>
      <c r="M24" s="107">
        <v>0</v>
      </c>
      <c r="N24" s="107">
        <v>0</v>
      </c>
      <c r="O24" s="107">
        <v>0</v>
      </c>
      <c r="P24" s="107">
        <v>0</v>
      </c>
      <c r="R24" s="107">
        <v>280</v>
      </c>
      <c r="S24" s="107">
        <v>6720</v>
      </c>
      <c r="T24" s="80">
        <f t="shared" si="0"/>
        <v>1.4432989690721649</v>
      </c>
      <c r="U24" s="80">
        <f t="shared" si="1"/>
        <v>1.4176469575333317</v>
      </c>
      <c r="V24" s="81">
        <f t="shared" si="2"/>
        <v>510.32455177284879</v>
      </c>
      <c r="W24" s="81">
        <f t="shared" si="3"/>
        <v>150.34455177284877</v>
      </c>
      <c r="X24" s="81">
        <f t="shared" si="4"/>
        <v>3608.2692425483706</v>
      </c>
      <c r="Y24" s="80">
        <f t="shared" si="5"/>
        <v>4.5848355451969969E-2</v>
      </c>
      <c r="Z24" s="80">
        <f t="shared" si="6"/>
        <v>1.1992624151289988E-2</v>
      </c>
      <c r="AA24" s="80">
        <f t="shared" si="7"/>
        <v>1.9115055013239957E-2</v>
      </c>
      <c r="AB24" s="80">
        <f t="shared" si="8"/>
        <v>2.5652011538833303E-2</v>
      </c>
      <c r="AD24" s="82"/>
    </row>
    <row r="25" spans="1:30" ht="15" thickBot="1" x14ac:dyDescent="0.25">
      <c r="A25" s="103">
        <v>10</v>
      </c>
      <c r="B25" s="104" t="s">
        <v>3198</v>
      </c>
      <c r="C25" s="105" t="s">
        <v>3199</v>
      </c>
      <c r="D25" s="105" t="s">
        <v>41</v>
      </c>
      <c r="E25" s="106">
        <v>0</v>
      </c>
      <c r="F25" s="106">
        <v>6</v>
      </c>
      <c r="G25" s="107">
        <v>417.48</v>
      </c>
      <c r="H25" s="107">
        <v>125</v>
      </c>
      <c r="I25" s="107">
        <v>750</v>
      </c>
      <c r="J25" s="107">
        <v>750</v>
      </c>
      <c r="K25" s="107">
        <v>0</v>
      </c>
      <c r="L25" s="107">
        <v>0</v>
      </c>
      <c r="M25" s="107">
        <v>0</v>
      </c>
      <c r="N25" s="107">
        <v>0</v>
      </c>
      <c r="O25" s="107">
        <v>0</v>
      </c>
      <c r="P25" s="107">
        <v>0</v>
      </c>
      <c r="R25" s="107">
        <v>196</v>
      </c>
      <c r="S25" s="107">
        <v>1176</v>
      </c>
      <c r="T25" s="80">
        <f t="shared" si="0"/>
        <v>1.5680000000000001</v>
      </c>
      <c r="U25" s="80">
        <f t="shared" si="1"/>
        <v>1.5423479884611668</v>
      </c>
      <c r="V25" s="81">
        <f t="shared" si="2"/>
        <v>643.89943822276791</v>
      </c>
      <c r="W25" s="81">
        <f t="shared" si="3"/>
        <v>226.41943822276789</v>
      </c>
      <c r="X25" s="81">
        <f t="shared" si="4"/>
        <v>1358.5166293366074</v>
      </c>
      <c r="Y25" s="80">
        <f t="shared" si="5"/>
        <v>4.5848355451969969E-2</v>
      </c>
      <c r="Z25" s="80">
        <f t="shared" si="6"/>
        <v>1.1992624151289988E-2</v>
      </c>
      <c r="AA25" s="80">
        <f t="shared" si="7"/>
        <v>1.9115055013239957E-2</v>
      </c>
      <c r="AB25" s="80">
        <f t="shared" si="8"/>
        <v>2.5652011538833303E-2</v>
      </c>
      <c r="AD25" s="82"/>
    </row>
    <row r="26" spans="1:30" ht="20.5" thickBot="1" x14ac:dyDescent="0.25">
      <c r="A26" s="96">
        <v>11</v>
      </c>
      <c r="B26" s="97" t="s">
        <v>3200</v>
      </c>
      <c r="C26" s="99" t="s">
        <v>3201</v>
      </c>
      <c r="D26" s="99" t="s">
        <v>41</v>
      </c>
      <c r="E26" s="100">
        <v>0</v>
      </c>
      <c r="F26" s="100">
        <v>23</v>
      </c>
      <c r="G26" s="101">
        <v>276.02</v>
      </c>
      <c r="H26" s="101">
        <v>425.44</v>
      </c>
      <c r="I26" s="101">
        <v>9785.1200000000008</v>
      </c>
      <c r="J26" s="101">
        <v>1276.5</v>
      </c>
      <c r="K26" s="101">
        <v>3769.125</v>
      </c>
      <c r="L26" s="101">
        <v>0</v>
      </c>
      <c r="M26" s="101">
        <v>0</v>
      </c>
      <c r="N26" s="101">
        <v>1273.96425</v>
      </c>
      <c r="O26" s="101">
        <v>2420.6828399999999</v>
      </c>
      <c r="P26" s="102">
        <v>1044.9280925999999</v>
      </c>
      <c r="R26" s="101">
        <v>476.27</v>
      </c>
      <c r="S26" s="101">
        <v>1368.5</v>
      </c>
      <c r="T26" s="80"/>
      <c r="U26" s="80"/>
      <c r="V26" s="81"/>
      <c r="W26" s="81"/>
      <c r="X26" s="81"/>
      <c r="Y26" s="80"/>
      <c r="Z26" s="80"/>
      <c r="AA26" s="80"/>
      <c r="AB26" s="80"/>
      <c r="AD26" s="82"/>
    </row>
    <row r="27" spans="1:30" x14ac:dyDescent="0.2">
      <c r="A27" s="108"/>
      <c r="B27" s="109" t="s">
        <v>3202</v>
      </c>
      <c r="C27" s="110" t="s">
        <v>3203</v>
      </c>
      <c r="D27" s="110" t="s">
        <v>41</v>
      </c>
      <c r="E27" s="111">
        <v>0.5</v>
      </c>
      <c r="F27" s="111">
        <v>11.5</v>
      </c>
      <c r="G27" s="77">
        <v>111</v>
      </c>
      <c r="H27" s="77">
        <v>111</v>
      </c>
      <c r="I27" s="77">
        <v>1276.5</v>
      </c>
      <c r="J27" s="77">
        <v>1276.5</v>
      </c>
      <c r="K27" s="77"/>
      <c r="L27" s="77"/>
      <c r="M27" s="77"/>
      <c r="N27" s="77"/>
      <c r="O27" s="77"/>
      <c r="P27" s="77"/>
      <c r="R27" s="77">
        <v>119</v>
      </c>
      <c r="S27" s="77">
        <v>1368.5</v>
      </c>
      <c r="T27" s="80">
        <f t="shared" si="0"/>
        <v>1.072072072072072</v>
      </c>
      <c r="U27" s="80">
        <f t="shared" si="1"/>
        <v>1.0464200605332388</v>
      </c>
      <c r="V27" s="81">
        <f t="shared" si="2"/>
        <v>116.1526267191895</v>
      </c>
      <c r="W27" s="81">
        <f t="shared" si="3"/>
        <v>5.1526267191894988</v>
      </c>
      <c r="X27" s="81">
        <f t="shared" si="4"/>
        <v>59.255207270679236</v>
      </c>
      <c r="Y27" s="80">
        <f t="shared" si="5"/>
        <v>4.5848355451969969E-2</v>
      </c>
      <c r="Z27" s="80">
        <f t="shared" si="6"/>
        <v>1.1992624151289988E-2</v>
      </c>
      <c r="AA27" s="80">
        <f t="shared" si="7"/>
        <v>1.9115055013239957E-2</v>
      </c>
      <c r="AB27" s="80">
        <f t="shared" si="8"/>
        <v>2.5652011538833303E-2</v>
      </c>
      <c r="AD27" s="82"/>
    </row>
    <row r="28" spans="1:30" ht="20" x14ac:dyDescent="0.2">
      <c r="A28" s="103">
        <v>12</v>
      </c>
      <c r="B28" s="104" t="s">
        <v>3204</v>
      </c>
      <c r="C28" s="105" t="s">
        <v>3205</v>
      </c>
      <c r="D28" s="105" t="s">
        <v>41</v>
      </c>
      <c r="E28" s="106">
        <v>0</v>
      </c>
      <c r="F28" s="106">
        <v>23</v>
      </c>
      <c r="G28" s="107">
        <v>832.66</v>
      </c>
      <c r="H28" s="107"/>
      <c r="I28" s="107"/>
      <c r="J28" s="107"/>
      <c r="K28" s="107"/>
      <c r="L28" s="107"/>
      <c r="M28" s="107"/>
      <c r="N28" s="107"/>
      <c r="O28" s="107"/>
      <c r="P28" s="107"/>
      <c r="R28" s="107"/>
      <c r="S28" s="107">
        <v>19151.18</v>
      </c>
      <c r="T28" s="80">
        <f>T29</f>
        <v>1.1655629139072847</v>
      </c>
      <c r="U28" s="80">
        <f>U29</f>
        <v>1.1399109023684515</v>
      </c>
      <c r="V28" s="81">
        <f t="shared" ref="V28" si="9">G28*U28</f>
        <v>949.15821196611478</v>
      </c>
      <c r="W28" s="81">
        <f t="shared" ref="W28" si="10">V28-G28</f>
        <v>116.49821196611481</v>
      </c>
      <c r="X28" s="81">
        <f t="shared" ref="X28" si="11">F28*W28</f>
        <v>2679.4588752206405</v>
      </c>
      <c r="Y28" s="80"/>
      <c r="Z28" s="80"/>
      <c r="AA28" s="80"/>
      <c r="AB28" s="80"/>
      <c r="AC28" s="88" t="s">
        <v>3483</v>
      </c>
      <c r="AD28" s="82"/>
    </row>
    <row r="29" spans="1:30" ht="15" thickBot="1" x14ac:dyDescent="0.25">
      <c r="A29" s="108"/>
      <c r="B29" s="109">
        <v>592233120</v>
      </c>
      <c r="C29" s="110" t="s">
        <v>3482</v>
      </c>
      <c r="D29" s="110" t="s">
        <v>41</v>
      </c>
      <c r="E29" s="111"/>
      <c r="F29" s="111"/>
      <c r="G29" s="77"/>
      <c r="H29" s="77">
        <v>453</v>
      </c>
      <c r="I29" s="77"/>
      <c r="J29" s="77"/>
      <c r="K29" s="77"/>
      <c r="L29" s="77"/>
      <c r="M29" s="77"/>
      <c r="N29" s="77"/>
      <c r="O29" s="77"/>
      <c r="P29" s="77"/>
      <c r="R29" s="77">
        <v>528</v>
      </c>
      <c r="S29" s="77"/>
      <c r="T29" s="80">
        <f t="shared" si="0"/>
        <v>1.1655629139072847</v>
      </c>
      <c r="U29" s="80">
        <f t="shared" si="1"/>
        <v>1.1399109023684515</v>
      </c>
      <c r="V29" s="81"/>
      <c r="W29" s="81"/>
      <c r="X29" s="81"/>
      <c r="Y29" s="80">
        <f t="shared" si="5"/>
        <v>4.5848355451969969E-2</v>
      </c>
      <c r="Z29" s="80">
        <f t="shared" si="6"/>
        <v>1.1992624151289988E-2</v>
      </c>
      <c r="AA29" s="80">
        <f t="shared" si="7"/>
        <v>1.9115055013239957E-2</v>
      </c>
      <c r="AB29" s="80">
        <f t="shared" si="8"/>
        <v>2.5652011538833303E-2</v>
      </c>
      <c r="AC29" s="88" t="s">
        <v>3484</v>
      </c>
      <c r="AD29" s="82"/>
    </row>
    <row r="30" spans="1:30" ht="20.5" thickBot="1" x14ac:dyDescent="0.25">
      <c r="A30" s="96">
        <v>13</v>
      </c>
      <c r="B30" s="97" t="s">
        <v>3206</v>
      </c>
      <c r="C30" s="99" t="s">
        <v>3207</v>
      </c>
      <c r="D30" s="99" t="s">
        <v>41</v>
      </c>
      <c r="E30" s="100">
        <v>0</v>
      </c>
      <c r="F30" s="100">
        <v>46</v>
      </c>
      <c r="G30" s="160">
        <v>169.06</v>
      </c>
      <c r="H30" s="101">
        <v>122.44</v>
      </c>
      <c r="I30" s="101">
        <v>5632.24</v>
      </c>
      <c r="J30" s="101">
        <v>5106</v>
      </c>
      <c r="K30" s="101">
        <v>233.19239999999999</v>
      </c>
      <c r="L30" s="101">
        <v>0</v>
      </c>
      <c r="M30" s="101">
        <v>0</v>
      </c>
      <c r="N30" s="101">
        <v>78.819031199999998</v>
      </c>
      <c r="O30" s="101">
        <v>149.76548697600001</v>
      </c>
      <c r="P30" s="102">
        <v>64.648768544640006</v>
      </c>
      <c r="R30" s="101">
        <v>131.59</v>
      </c>
      <c r="S30" s="101">
        <v>5474</v>
      </c>
      <c r="T30" s="80"/>
      <c r="U30" s="80"/>
      <c r="V30" s="81"/>
      <c r="W30" s="81"/>
      <c r="X30" s="81"/>
      <c r="Y30" s="80"/>
      <c r="Z30" s="80"/>
      <c r="AA30" s="80"/>
      <c r="AB30" s="80"/>
      <c r="AD30" s="82"/>
    </row>
    <row r="31" spans="1:30" ht="15" thickBot="1" x14ac:dyDescent="0.25">
      <c r="A31" s="108"/>
      <c r="B31" s="109" t="s">
        <v>3202</v>
      </c>
      <c r="C31" s="110" t="s">
        <v>3203</v>
      </c>
      <c r="D31" s="110" t="s">
        <v>41</v>
      </c>
      <c r="E31" s="111">
        <v>1</v>
      </c>
      <c r="F31" s="111">
        <v>46</v>
      </c>
      <c r="G31" s="77">
        <v>111</v>
      </c>
      <c r="H31" s="77">
        <v>111</v>
      </c>
      <c r="I31" s="77">
        <v>5106</v>
      </c>
      <c r="J31" s="77">
        <v>5106</v>
      </c>
      <c r="K31" s="77"/>
      <c r="L31" s="77"/>
      <c r="M31" s="77"/>
      <c r="N31" s="77"/>
      <c r="O31" s="77"/>
      <c r="P31" s="77"/>
      <c r="R31" s="77">
        <v>119</v>
      </c>
      <c r="S31" s="77">
        <v>5474</v>
      </c>
      <c r="T31" s="80">
        <f t="shared" si="0"/>
        <v>1.072072072072072</v>
      </c>
      <c r="U31" s="80">
        <f t="shared" si="1"/>
        <v>1.0464200605332388</v>
      </c>
      <c r="V31" s="81">
        <f t="shared" si="2"/>
        <v>116.1526267191895</v>
      </c>
      <c r="W31" s="81">
        <f t="shared" si="3"/>
        <v>5.1526267191894988</v>
      </c>
      <c r="X31" s="81">
        <f t="shared" si="4"/>
        <v>237.02082908271694</v>
      </c>
      <c r="Y31" s="80">
        <f t="shared" si="5"/>
        <v>4.5848355451969969E-2</v>
      </c>
      <c r="Z31" s="80">
        <f t="shared" si="6"/>
        <v>1.1992624151289988E-2</v>
      </c>
      <c r="AA31" s="80">
        <f t="shared" si="7"/>
        <v>1.9115055013239957E-2</v>
      </c>
      <c r="AB31" s="80">
        <f t="shared" si="8"/>
        <v>2.5652011538833303E-2</v>
      </c>
      <c r="AD31" s="82"/>
    </row>
    <row r="32" spans="1:30" ht="20.5" thickBot="1" x14ac:dyDescent="0.25">
      <c r="A32" s="96">
        <v>14</v>
      </c>
      <c r="B32" s="97" t="s">
        <v>3208</v>
      </c>
      <c r="C32" s="99" t="s">
        <v>3209</v>
      </c>
      <c r="D32" s="99" t="s">
        <v>98</v>
      </c>
      <c r="E32" s="100">
        <v>0</v>
      </c>
      <c r="F32" s="100">
        <v>70</v>
      </c>
      <c r="G32" s="112">
        <v>163.31</v>
      </c>
      <c r="H32" s="101">
        <v>82.87</v>
      </c>
      <c r="I32" s="101">
        <v>5800.9</v>
      </c>
      <c r="J32" s="101">
        <v>0</v>
      </c>
      <c r="K32" s="101">
        <v>2569.56</v>
      </c>
      <c r="L32" s="101">
        <v>0</v>
      </c>
      <c r="M32" s="101">
        <v>0</v>
      </c>
      <c r="N32" s="101">
        <v>868.51128000000006</v>
      </c>
      <c r="O32" s="101">
        <v>1650.2742143999999</v>
      </c>
      <c r="P32" s="102">
        <v>712.36836921600002</v>
      </c>
      <c r="R32" s="101">
        <v>93.36</v>
      </c>
      <c r="S32" s="101">
        <v>0</v>
      </c>
      <c r="T32" s="80"/>
      <c r="U32" s="80"/>
      <c r="V32" s="81"/>
      <c r="W32" s="81"/>
      <c r="X32" s="81"/>
      <c r="Y32" s="80"/>
      <c r="Z32" s="80"/>
      <c r="AA32" s="80"/>
      <c r="AB32" s="80"/>
      <c r="AD32" s="82"/>
    </row>
    <row r="33" spans="1:30" ht="20" x14ac:dyDescent="0.2">
      <c r="A33" s="103">
        <v>15</v>
      </c>
      <c r="B33" s="104" t="s">
        <v>3210</v>
      </c>
      <c r="C33" s="105" t="s">
        <v>3211</v>
      </c>
      <c r="D33" s="105" t="s">
        <v>98</v>
      </c>
      <c r="E33" s="106">
        <v>0</v>
      </c>
      <c r="F33" s="106">
        <v>70</v>
      </c>
      <c r="G33" s="107">
        <v>328.35</v>
      </c>
      <c r="H33" s="107">
        <v>391</v>
      </c>
      <c r="I33" s="107">
        <v>27370</v>
      </c>
      <c r="J33" s="107">
        <v>27370</v>
      </c>
      <c r="K33" s="107">
        <v>0</v>
      </c>
      <c r="L33" s="107">
        <v>0</v>
      </c>
      <c r="M33" s="107">
        <v>0</v>
      </c>
      <c r="N33" s="107">
        <v>0</v>
      </c>
      <c r="O33" s="107">
        <v>0</v>
      </c>
      <c r="P33" s="107">
        <v>0</v>
      </c>
      <c r="R33" s="107">
        <v>465</v>
      </c>
      <c r="S33" s="107">
        <v>32550</v>
      </c>
      <c r="T33" s="80">
        <f t="shared" si="0"/>
        <v>1.1892583120204603</v>
      </c>
      <c r="U33" s="80">
        <f t="shared" si="1"/>
        <v>1.1636063004816271</v>
      </c>
      <c r="V33" s="81">
        <f t="shared" si="2"/>
        <v>382.07012876314229</v>
      </c>
      <c r="W33" s="81">
        <f t="shared" si="3"/>
        <v>53.72012876314227</v>
      </c>
      <c r="X33" s="81">
        <f t="shared" si="4"/>
        <v>3760.4090134199587</v>
      </c>
      <c r="Y33" s="80">
        <f t="shared" si="5"/>
        <v>4.5848355451969969E-2</v>
      </c>
      <c r="Z33" s="80">
        <f t="shared" si="6"/>
        <v>1.1992624151289988E-2</v>
      </c>
      <c r="AA33" s="80">
        <f t="shared" si="7"/>
        <v>1.9115055013239957E-2</v>
      </c>
      <c r="AB33" s="80">
        <f t="shared" si="8"/>
        <v>2.5652011538833303E-2</v>
      </c>
      <c r="AD33" s="82"/>
    </row>
    <row r="34" spans="1:30" ht="15" thickBot="1" x14ac:dyDescent="0.35">
      <c r="A34" s="151"/>
      <c r="B34" s="152" t="s">
        <v>22</v>
      </c>
      <c r="C34" s="153" t="s">
        <v>540</v>
      </c>
      <c r="D34" s="153"/>
      <c r="E34" s="154"/>
      <c r="F34" s="154"/>
      <c r="G34" s="155"/>
      <c r="H34" s="155"/>
      <c r="I34" s="155">
        <v>379595.04</v>
      </c>
      <c r="J34" s="155">
        <v>34342.0628</v>
      </c>
      <c r="K34" s="155">
        <v>1125.2994000000001</v>
      </c>
      <c r="L34" s="155">
        <v>0</v>
      </c>
      <c r="M34" s="155">
        <v>0</v>
      </c>
      <c r="N34" s="155">
        <v>380.3511972</v>
      </c>
      <c r="O34" s="155">
        <v>2034.0083506559999</v>
      </c>
      <c r="P34" s="155">
        <v>878.01360469984002</v>
      </c>
      <c r="R34" s="155"/>
      <c r="S34" s="155">
        <v>37729.5432</v>
      </c>
      <c r="T34" s="80"/>
      <c r="U34" s="80"/>
      <c r="V34" s="81"/>
      <c r="W34" s="81"/>
      <c r="X34" s="81"/>
      <c r="Y34" s="80"/>
      <c r="Z34" s="80"/>
      <c r="AA34" s="80"/>
      <c r="AB34" s="80"/>
      <c r="AD34" s="82"/>
    </row>
    <row r="35" spans="1:30" ht="15" thickBot="1" x14ac:dyDescent="0.25">
      <c r="A35" s="96">
        <v>16</v>
      </c>
      <c r="B35" s="97" t="s">
        <v>3212</v>
      </c>
      <c r="C35" s="99" t="s">
        <v>3213</v>
      </c>
      <c r="D35" s="99" t="s">
        <v>38</v>
      </c>
      <c r="E35" s="100">
        <v>0</v>
      </c>
      <c r="F35" s="100">
        <v>169</v>
      </c>
      <c r="G35" s="101">
        <v>40.75</v>
      </c>
      <c r="H35" s="101">
        <v>39.369999999999997</v>
      </c>
      <c r="I35" s="101">
        <v>6653.53</v>
      </c>
      <c r="J35" s="101">
        <v>3952.7748000000001</v>
      </c>
      <c r="K35" s="101">
        <v>458.32799999999997</v>
      </c>
      <c r="L35" s="101">
        <v>0</v>
      </c>
      <c r="M35" s="101">
        <v>0</v>
      </c>
      <c r="N35" s="101">
        <v>154.91486399999999</v>
      </c>
      <c r="O35" s="101">
        <v>768.48675072000003</v>
      </c>
      <c r="P35" s="102">
        <v>331.73011406080002</v>
      </c>
      <c r="R35" s="101">
        <v>44.04</v>
      </c>
      <c r="S35" s="101">
        <v>4391.4312</v>
      </c>
      <c r="T35" s="80"/>
      <c r="U35" s="80"/>
      <c r="V35" s="81"/>
      <c r="W35" s="81"/>
      <c r="X35" s="81"/>
      <c r="Y35" s="80"/>
      <c r="Z35" s="80"/>
      <c r="AA35" s="80"/>
      <c r="AB35" s="80"/>
      <c r="AD35" s="82"/>
    </row>
    <row r="36" spans="1:30" x14ac:dyDescent="0.2">
      <c r="A36" s="108"/>
      <c r="B36" s="109" t="s">
        <v>204</v>
      </c>
      <c r="C36" s="110" t="s">
        <v>205</v>
      </c>
      <c r="D36" s="110" t="s">
        <v>95</v>
      </c>
      <c r="E36" s="111">
        <v>6.0000000000000001E-3</v>
      </c>
      <c r="F36" s="111">
        <v>1.014</v>
      </c>
      <c r="G36" s="77">
        <v>45.7</v>
      </c>
      <c r="H36" s="77">
        <v>45.7</v>
      </c>
      <c r="I36" s="77">
        <v>46.339799999999997</v>
      </c>
      <c r="J36" s="77">
        <v>46.339799999999997</v>
      </c>
      <c r="K36" s="77"/>
      <c r="L36" s="77"/>
      <c r="M36" s="77"/>
      <c r="N36" s="77"/>
      <c r="O36" s="77"/>
      <c r="P36" s="77"/>
      <c r="R36" s="77">
        <v>52.8</v>
      </c>
      <c r="S36" s="77">
        <v>53.539200000000001</v>
      </c>
      <c r="T36" s="80">
        <f t="shared" si="0"/>
        <v>1.1553610503282274</v>
      </c>
      <c r="U36" s="80">
        <f t="shared" si="1"/>
        <v>1.1297090387893942</v>
      </c>
      <c r="V36" s="81">
        <f t="shared" si="2"/>
        <v>51.627703072675317</v>
      </c>
      <c r="W36" s="81">
        <f t="shared" si="3"/>
        <v>5.9277030726753139</v>
      </c>
      <c r="X36" s="81">
        <f t="shared" si="4"/>
        <v>6.0106909156927681</v>
      </c>
      <c r="Y36" s="80">
        <f t="shared" si="5"/>
        <v>4.5848355451969969E-2</v>
      </c>
      <c r="Z36" s="80">
        <f t="shared" si="6"/>
        <v>1.1992624151289988E-2</v>
      </c>
      <c r="AA36" s="80">
        <f t="shared" si="7"/>
        <v>1.9115055013239957E-2</v>
      </c>
      <c r="AB36" s="80">
        <f t="shared" si="8"/>
        <v>2.5652011538833303E-2</v>
      </c>
      <c r="AD36" s="82"/>
    </row>
    <row r="37" spans="1:30" ht="15" thickBot="1" x14ac:dyDescent="0.25">
      <c r="A37" s="108"/>
      <c r="B37" s="109" t="s">
        <v>3214</v>
      </c>
      <c r="C37" s="110" t="s">
        <v>3215</v>
      </c>
      <c r="D37" s="110" t="s">
        <v>114</v>
      </c>
      <c r="E37" s="111">
        <v>6.9000000000000006E-2</v>
      </c>
      <c r="F37" s="111">
        <v>11.661</v>
      </c>
      <c r="G37" s="77">
        <v>335</v>
      </c>
      <c r="H37" s="77">
        <v>335</v>
      </c>
      <c r="I37" s="77">
        <v>3906.4349999999999</v>
      </c>
      <c r="J37" s="77">
        <v>3906.4349999999999</v>
      </c>
      <c r="K37" s="77"/>
      <c r="L37" s="77"/>
      <c r="M37" s="77"/>
      <c r="N37" s="77"/>
      <c r="O37" s="77"/>
      <c r="P37" s="77"/>
      <c r="R37" s="77">
        <v>372</v>
      </c>
      <c r="S37" s="77">
        <v>4337.8919999999998</v>
      </c>
      <c r="T37" s="80">
        <f t="shared" si="0"/>
        <v>1.1104477611940298</v>
      </c>
      <c r="U37" s="80">
        <f t="shared" si="1"/>
        <v>1.0847957496551965</v>
      </c>
      <c r="V37" s="81">
        <f t="shared" si="2"/>
        <v>363.40657613449082</v>
      </c>
      <c r="W37" s="81">
        <f t="shared" si="3"/>
        <v>28.40657613449082</v>
      </c>
      <c r="X37" s="81">
        <f t="shared" si="4"/>
        <v>331.24908430429741</v>
      </c>
      <c r="Y37" s="80">
        <f t="shared" si="5"/>
        <v>4.5848355451969969E-2</v>
      </c>
      <c r="Z37" s="80">
        <f t="shared" si="6"/>
        <v>1.1992624151289988E-2</v>
      </c>
      <c r="AA37" s="80">
        <f t="shared" si="7"/>
        <v>1.9115055013239957E-2</v>
      </c>
      <c r="AB37" s="80">
        <f t="shared" si="8"/>
        <v>2.5652011538833303E-2</v>
      </c>
      <c r="AD37" s="82"/>
    </row>
    <row r="38" spans="1:30" ht="15" thickBot="1" x14ac:dyDescent="0.25">
      <c r="A38" s="96">
        <v>17</v>
      </c>
      <c r="B38" s="97" t="s">
        <v>2833</v>
      </c>
      <c r="C38" s="99" t="s">
        <v>3216</v>
      </c>
      <c r="D38" s="99" t="s">
        <v>38</v>
      </c>
      <c r="E38" s="100">
        <v>0</v>
      </c>
      <c r="F38" s="100">
        <v>166</v>
      </c>
      <c r="G38" s="160">
        <v>207.96</v>
      </c>
      <c r="H38" s="101">
        <v>209.87</v>
      </c>
      <c r="I38" s="101">
        <v>34838.42</v>
      </c>
      <c r="J38" s="101">
        <v>30389.288</v>
      </c>
      <c r="K38" s="101">
        <v>666.97140000000002</v>
      </c>
      <c r="L38" s="101">
        <v>0</v>
      </c>
      <c r="M38" s="101">
        <v>0</v>
      </c>
      <c r="N38" s="101">
        <v>225.43633320000001</v>
      </c>
      <c r="O38" s="101">
        <v>1265.521599936</v>
      </c>
      <c r="P38" s="102">
        <v>546.28349063904</v>
      </c>
      <c r="R38" s="101">
        <v>231.26</v>
      </c>
      <c r="S38" s="101">
        <v>33338.112000000001</v>
      </c>
      <c r="T38" s="80"/>
      <c r="U38" s="80"/>
      <c r="V38" s="81"/>
      <c r="W38" s="81"/>
      <c r="X38" s="81"/>
      <c r="Y38" s="80"/>
      <c r="Z38" s="80"/>
      <c r="AA38" s="80"/>
      <c r="AB38" s="80"/>
      <c r="AD38" s="82"/>
    </row>
    <row r="39" spans="1:30" x14ac:dyDescent="0.2">
      <c r="A39" s="108"/>
      <c r="B39" s="109" t="s">
        <v>204</v>
      </c>
      <c r="C39" s="110" t="s">
        <v>205</v>
      </c>
      <c r="D39" s="110" t="s">
        <v>95</v>
      </c>
      <c r="E39" s="111">
        <v>0.04</v>
      </c>
      <c r="F39" s="111">
        <v>6.64</v>
      </c>
      <c r="G39" s="77">
        <v>45.7</v>
      </c>
      <c r="H39" s="77">
        <v>45.7</v>
      </c>
      <c r="I39" s="77">
        <v>303.44799999999998</v>
      </c>
      <c r="J39" s="77">
        <v>303.44799999999998</v>
      </c>
      <c r="K39" s="77"/>
      <c r="L39" s="77"/>
      <c r="M39" s="77"/>
      <c r="N39" s="77"/>
      <c r="O39" s="77"/>
      <c r="P39" s="77"/>
      <c r="R39" s="77">
        <v>52.8</v>
      </c>
      <c r="S39" s="77">
        <v>350.59199999999998</v>
      </c>
      <c r="T39" s="80">
        <f t="shared" si="0"/>
        <v>1.1553610503282274</v>
      </c>
      <c r="U39" s="80">
        <f t="shared" si="1"/>
        <v>1.1297090387893942</v>
      </c>
      <c r="V39" s="81">
        <f t="shared" si="2"/>
        <v>51.627703072675317</v>
      </c>
      <c r="W39" s="81">
        <f t="shared" si="3"/>
        <v>5.9277030726753139</v>
      </c>
      <c r="X39" s="81">
        <f t="shared" si="4"/>
        <v>39.359948402564079</v>
      </c>
      <c r="Y39" s="80">
        <f t="shared" si="5"/>
        <v>4.5848355451969969E-2</v>
      </c>
      <c r="Z39" s="80">
        <f t="shared" si="6"/>
        <v>1.1992624151289988E-2</v>
      </c>
      <c r="AA39" s="80">
        <f t="shared" si="7"/>
        <v>1.9115055013239957E-2</v>
      </c>
      <c r="AB39" s="80">
        <f t="shared" si="8"/>
        <v>2.5652011538833303E-2</v>
      </c>
      <c r="AD39" s="82"/>
    </row>
    <row r="40" spans="1:30" ht="15" thickBot="1" x14ac:dyDescent="0.25">
      <c r="A40" s="108"/>
      <c r="B40" s="109" t="s">
        <v>543</v>
      </c>
      <c r="C40" s="110" t="s">
        <v>544</v>
      </c>
      <c r="D40" s="110" t="s">
        <v>114</v>
      </c>
      <c r="E40" s="111">
        <v>0.46</v>
      </c>
      <c r="F40" s="111">
        <v>76.36</v>
      </c>
      <c r="G40" s="77">
        <v>335</v>
      </c>
      <c r="H40" s="77">
        <v>394</v>
      </c>
      <c r="I40" s="77">
        <v>30085.84</v>
      </c>
      <c r="J40" s="77">
        <v>30085.84</v>
      </c>
      <c r="K40" s="77"/>
      <c r="L40" s="77"/>
      <c r="M40" s="77"/>
      <c r="N40" s="77"/>
      <c r="O40" s="77"/>
      <c r="P40" s="77"/>
      <c r="R40" s="77">
        <v>432</v>
      </c>
      <c r="S40" s="77">
        <v>32987.519999999997</v>
      </c>
      <c r="T40" s="80">
        <f t="shared" si="0"/>
        <v>1.0964467005076142</v>
      </c>
      <c r="U40" s="80">
        <f t="shared" si="1"/>
        <v>1.0707946889687809</v>
      </c>
      <c r="V40" s="81">
        <f t="shared" si="2"/>
        <v>358.71622080454159</v>
      </c>
      <c r="W40" s="81">
        <f t="shared" si="3"/>
        <v>23.716220804541592</v>
      </c>
      <c r="X40" s="81">
        <f t="shared" si="4"/>
        <v>1810.970620634796</v>
      </c>
      <c r="Y40" s="80">
        <f t="shared" si="5"/>
        <v>4.5848355451969969E-2</v>
      </c>
      <c r="Z40" s="80">
        <f t="shared" si="6"/>
        <v>1.1992624151289988E-2</v>
      </c>
      <c r="AA40" s="80">
        <f t="shared" si="7"/>
        <v>1.9115055013239957E-2</v>
      </c>
      <c r="AB40" s="80">
        <f t="shared" si="8"/>
        <v>2.5652011538833303E-2</v>
      </c>
      <c r="AD40" s="82"/>
    </row>
    <row r="41" spans="1:30" ht="30.5" thickBot="1" x14ac:dyDescent="0.25">
      <c r="A41" s="96">
        <v>18</v>
      </c>
      <c r="B41" s="97" t="s">
        <v>3217</v>
      </c>
      <c r="C41" s="99" t="s">
        <v>3218</v>
      </c>
      <c r="D41" s="99" t="s">
        <v>38</v>
      </c>
      <c r="E41" s="100">
        <v>0</v>
      </c>
      <c r="F41" s="100">
        <v>169</v>
      </c>
      <c r="G41" s="112">
        <v>2000.61</v>
      </c>
      <c r="H41" s="101"/>
      <c r="I41" s="101">
        <v>338103.09</v>
      </c>
      <c r="J41" s="101">
        <v>0</v>
      </c>
      <c r="K41" s="101">
        <v>0</v>
      </c>
      <c r="L41" s="101">
        <v>0</v>
      </c>
      <c r="M41" s="101">
        <v>0</v>
      </c>
      <c r="N41" s="101">
        <v>0</v>
      </c>
      <c r="O41" s="101">
        <v>0</v>
      </c>
      <c r="P41" s="102">
        <v>0</v>
      </c>
      <c r="R41" s="101"/>
      <c r="S41" s="101">
        <v>0</v>
      </c>
      <c r="T41" s="80">
        <f>T42</f>
        <v>1.1783107403545359</v>
      </c>
      <c r="U41" s="80">
        <f>U42</f>
        <v>1.1526587288157026</v>
      </c>
      <c r="V41" s="81">
        <f t="shared" si="2"/>
        <v>2306.0205794559829</v>
      </c>
      <c r="W41" s="81">
        <f t="shared" si="3"/>
        <v>305.410579455983</v>
      </c>
      <c r="X41" s="81">
        <f t="shared" si="4"/>
        <v>51614.387928061129</v>
      </c>
      <c r="Y41" s="80"/>
      <c r="Z41" s="80"/>
      <c r="AA41" s="80"/>
      <c r="AB41" s="80"/>
      <c r="AC41" s="88" t="s">
        <v>3481</v>
      </c>
      <c r="AD41" s="82"/>
    </row>
    <row r="42" spans="1:30" x14ac:dyDescent="0.2">
      <c r="A42" s="108"/>
      <c r="B42" s="109">
        <v>27344000</v>
      </c>
      <c r="C42" s="110" t="s">
        <v>3479</v>
      </c>
      <c r="D42" s="110" t="s">
        <v>114</v>
      </c>
      <c r="E42" s="111"/>
      <c r="F42" s="111"/>
      <c r="G42" s="77"/>
      <c r="H42" s="77">
        <v>9590</v>
      </c>
      <c r="I42" s="77"/>
      <c r="J42" s="77"/>
      <c r="K42" s="77"/>
      <c r="L42" s="77"/>
      <c r="M42" s="77"/>
      <c r="N42" s="77"/>
      <c r="O42" s="77"/>
      <c r="P42" s="77"/>
      <c r="R42" s="77">
        <v>11300</v>
      </c>
      <c r="S42" s="77"/>
      <c r="T42" s="80">
        <f t="shared" ref="T42" si="12">R42/H42</f>
        <v>1.1783107403545359</v>
      </c>
      <c r="U42" s="80">
        <f t="shared" ref="U42" si="13">T42-AB42</f>
        <v>1.1526587288157026</v>
      </c>
      <c r="V42" s="81"/>
      <c r="W42" s="81"/>
      <c r="X42" s="81"/>
      <c r="Y42" s="80">
        <f t="shared" ref="Y42" si="14">104.584835545197%-100%</f>
        <v>4.5848355451969969E-2</v>
      </c>
      <c r="Z42" s="80">
        <f t="shared" ref="Z42" si="15">101.199262415129%-100%</f>
        <v>1.1992624151289988E-2</v>
      </c>
      <c r="AA42" s="80">
        <f t="shared" ref="AA42" si="16">101.911505501324%-100%</f>
        <v>1.9115055013239957E-2</v>
      </c>
      <c r="AB42" s="80">
        <f t="shared" ref="AB42" si="17">AVERAGE(Y42:AA42)</f>
        <v>2.5652011538833303E-2</v>
      </c>
      <c r="AC42" s="88" t="s">
        <v>3480</v>
      </c>
      <c r="AD42" s="82"/>
    </row>
    <row r="43" spans="1:30" ht="15" thickBot="1" x14ac:dyDescent="0.35">
      <c r="A43" s="151"/>
      <c r="B43" s="152" t="s">
        <v>26</v>
      </c>
      <c r="C43" s="153" t="s">
        <v>144</v>
      </c>
      <c r="D43" s="153"/>
      <c r="E43" s="154"/>
      <c r="F43" s="154"/>
      <c r="G43" s="179"/>
      <c r="H43" s="155"/>
      <c r="I43" s="155">
        <v>574690.44999999995</v>
      </c>
      <c r="J43" s="155">
        <v>0</v>
      </c>
      <c r="K43" s="155">
        <v>0</v>
      </c>
      <c r="L43" s="155">
        <v>0</v>
      </c>
      <c r="M43" s="155">
        <v>0</v>
      </c>
      <c r="N43" s="155">
        <v>0</v>
      </c>
      <c r="O43" s="155">
        <v>0</v>
      </c>
      <c r="P43" s="155">
        <v>0</v>
      </c>
      <c r="R43" s="155"/>
      <c r="S43" s="155">
        <v>0</v>
      </c>
      <c r="T43" s="80"/>
      <c r="U43" s="80"/>
      <c r="V43" s="81"/>
      <c r="W43" s="81"/>
      <c r="X43" s="81"/>
      <c r="Y43" s="80"/>
      <c r="Z43" s="80"/>
      <c r="AA43" s="80"/>
      <c r="AB43" s="80"/>
      <c r="AD43" s="82"/>
    </row>
    <row r="44" spans="1:30" ht="40.5" thickBot="1" x14ac:dyDescent="0.25">
      <c r="A44" s="96">
        <v>19</v>
      </c>
      <c r="B44" s="97" t="s">
        <v>3219</v>
      </c>
      <c r="C44" s="99" t="s">
        <v>3220</v>
      </c>
      <c r="D44" s="99" t="s">
        <v>98</v>
      </c>
      <c r="E44" s="100">
        <v>0</v>
      </c>
      <c r="F44" s="100">
        <v>125.75</v>
      </c>
      <c r="G44" s="101">
        <v>943.07</v>
      </c>
      <c r="H44" s="101"/>
      <c r="I44" s="101">
        <v>118591.05</v>
      </c>
      <c r="J44" s="101">
        <v>0</v>
      </c>
      <c r="K44" s="101">
        <v>0</v>
      </c>
      <c r="L44" s="101">
        <v>0</v>
      </c>
      <c r="M44" s="101">
        <v>0</v>
      </c>
      <c r="N44" s="101">
        <v>0</v>
      </c>
      <c r="O44" s="101">
        <v>0</v>
      </c>
      <c r="P44" s="102">
        <v>0</v>
      </c>
      <c r="R44" s="101"/>
      <c r="S44" s="101">
        <v>0</v>
      </c>
      <c r="T44" s="80">
        <f>T45</f>
        <v>1.1326676176890156</v>
      </c>
      <c r="U44" s="80">
        <f>U45</f>
        <v>1.1070156061501824</v>
      </c>
      <c r="V44" s="81">
        <f t="shared" ref="V44" si="18">G44*U44</f>
        <v>1043.9932076920525</v>
      </c>
      <c r="W44" s="81">
        <f t="shared" ref="W44" si="19">V44-G44</f>
        <v>100.92320769205242</v>
      </c>
      <c r="X44" s="81">
        <f t="shared" ref="X44" si="20">F44*W44</f>
        <v>12691.093367275591</v>
      </c>
      <c r="Y44" s="80"/>
      <c r="Z44" s="80"/>
      <c r="AA44" s="80"/>
      <c r="AB44" s="80"/>
      <c r="AC44" s="88" t="s">
        <v>3485</v>
      </c>
      <c r="AD44" s="82"/>
    </row>
    <row r="45" spans="1:30" ht="15" thickBot="1" x14ac:dyDescent="0.25">
      <c r="A45" s="108"/>
      <c r="B45" s="109">
        <v>27251010</v>
      </c>
      <c r="C45" s="110" t="s">
        <v>3487</v>
      </c>
      <c r="D45" s="110" t="s">
        <v>38</v>
      </c>
      <c r="E45" s="111"/>
      <c r="F45" s="111"/>
      <c r="G45" s="77"/>
      <c r="H45" s="77">
        <v>701</v>
      </c>
      <c r="I45" s="77"/>
      <c r="J45" s="77"/>
      <c r="K45" s="77"/>
      <c r="L45" s="77"/>
      <c r="M45" s="77"/>
      <c r="N45" s="77"/>
      <c r="O45" s="77"/>
      <c r="P45" s="77"/>
      <c r="R45" s="77">
        <v>794</v>
      </c>
      <c r="S45" s="77"/>
      <c r="T45" s="80">
        <f t="shared" ref="T45" si="21">R45/H45</f>
        <v>1.1326676176890156</v>
      </c>
      <c r="U45" s="80">
        <f t="shared" ref="U45" si="22">T45-AB45</f>
        <v>1.1070156061501824</v>
      </c>
      <c r="V45" s="81"/>
      <c r="W45" s="81"/>
      <c r="X45" s="81"/>
      <c r="Y45" s="80">
        <f t="shared" ref="Y45" si="23">104.584835545197%-100%</f>
        <v>4.5848355451969969E-2</v>
      </c>
      <c r="Z45" s="80">
        <f t="shared" ref="Z45" si="24">101.199262415129%-100%</f>
        <v>1.1992624151289988E-2</v>
      </c>
      <c r="AA45" s="80">
        <f t="shared" ref="AA45" si="25">101.911505501324%-100%</f>
        <v>1.9115055013239957E-2</v>
      </c>
      <c r="AB45" s="80">
        <f t="shared" ref="AB45" si="26">AVERAGE(Y45:AA45)</f>
        <v>2.5652011538833303E-2</v>
      </c>
      <c r="AC45" s="88" t="s">
        <v>3486</v>
      </c>
      <c r="AD45" s="82"/>
    </row>
    <row r="46" spans="1:30" ht="15" thickBot="1" x14ac:dyDescent="0.25">
      <c r="A46" s="96">
        <v>20</v>
      </c>
      <c r="B46" s="97" t="s">
        <v>3221</v>
      </c>
      <c r="C46" s="99" t="s">
        <v>3222</v>
      </c>
      <c r="D46" s="99" t="s">
        <v>41</v>
      </c>
      <c r="E46" s="100">
        <v>0</v>
      </c>
      <c r="F46" s="100">
        <v>1</v>
      </c>
      <c r="G46" s="101">
        <v>456099.4</v>
      </c>
      <c r="H46" s="101"/>
      <c r="I46" s="101">
        <v>456099.4</v>
      </c>
      <c r="J46" s="101">
        <v>0</v>
      </c>
      <c r="K46" s="101">
        <v>0</v>
      </c>
      <c r="L46" s="101">
        <v>0</v>
      </c>
      <c r="M46" s="101">
        <v>0</v>
      </c>
      <c r="N46" s="101">
        <v>0</v>
      </c>
      <c r="O46" s="101">
        <v>0</v>
      </c>
      <c r="P46" s="102">
        <v>0</v>
      </c>
      <c r="R46" s="101"/>
      <c r="S46" s="101">
        <v>0</v>
      </c>
      <c r="T46" s="80"/>
      <c r="U46" s="80"/>
      <c r="V46" s="81"/>
      <c r="W46" s="81"/>
      <c r="X46" s="81"/>
      <c r="Y46" s="80"/>
      <c r="Z46" s="80"/>
      <c r="AA46" s="80"/>
      <c r="AB46" s="80"/>
      <c r="AD46" s="82"/>
    </row>
    <row r="47" spans="1:30" x14ac:dyDescent="0.2">
      <c r="A47" s="108"/>
      <c r="B47" s="109"/>
      <c r="C47" s="110" t="s">
        <v>3566</v>
      </c>
      <c r="D47" s="110" t="s">
        <v>41</v>
      </c>
      <c r="E47" s="111">
        <v>0.21479000000000001</v>
      </c>
      <c r="F47" s="111">
        <v>1</v>
      </c>
      <c r="G47" s="77">
        <v>382350</v>
      </c>
      <c r="H47" s="77">
        <v>382350</v>
      </c>
      <c r="I47" s="77">
        <v>1044.845955</v>
      </c>
      <c r="J47" s="77">
        <v>1044.845955</v>
      </c>
      <c r="K47" s="77"/>
      <c r="L47" s="77"/>
      <c r="M47" s="77"/>
      <c r="N47" s="77"/>
      <c r="O47" s="77"/>
      <c r="P47" s="77"/>
      <c r="R47" s="77">
        <v>558220</v>
      </c>
      <c r="S47" s="77">
        <v>1378.3074300000001</v>
      </c>
      <c r="T47" s="80">
        <f t="shared" ref="T47" si="27">R47/H47</f>
        <v>1.4599712305479273</v>
      </c>
      <c r="U47" s="80">
        <f t="shared" ref="U47" si="28">T47-AB47</f>
        <v>1.4343192190090941</v>
      </c>
      <c r="V47" s="81">
        <f t="shared" ref="V47" si="29">G47*U47</f>
        <v>548411.95338812715</v>
      </c>
      <c r="W47" s="81">
        <f t="shared" ref="W47" si="30">V47-G47</f>
        <v>166061.95338812715</v>
      </c>
      <c r="X47" s="81">
        <f t="shared" ref="X47" si="31">F47*W47</f>
        <v>166061.95338812715</v>
      </c>
      <c r="Y47" s="80">
        <f t="shared" ref="Y47" si="32">104.584835545197%-100%</f>
        <v>4.5848355451969969E-2</v>
      </c>
      <c r="Z47" s="80">
        <f t="shared" ref="Z47" si="33">101.199262415129%-100%</f>
        <v>1.1992624151289988E-2</v>
      </c>
      <c r="AA47" s="80">
        <f t="shared" ref="AA47" si="34">101.911505501324%-100%</f>
        <v>1.9115055013239957E-2</v>
      </c>
      <c r="AB47" s="80">
        <f t="shared" ref="AB47" si="35">AVERAGE(Y47:AA47)</f>
        <v>2.5652011538833303E-2</v>
      </c>
      <c r="AC47" s="88" t="s">
        <v>3567</v>
      </c>
      <c r="AD47" s="82"/>
    </row>
    <row r="48" spans="1:30" ht="15" thickBot="1" x14ac:dyDescent="0.35">
      <c r="A48" s="151"/>
      <c r="B48" s="152" t="s">
        <v>785</v>
      </c>
      <c r="C48" s="153" t="s">
        <v>786</v>
      </c>
      <c r="D48" s="153"/>
      <c r="E48" s="154"/>
      <c r="F48" s="154"/>
      <c r="G48" s="155"/>
      <c r="H48" s="155"/>
      <c r="I48" s="155">
        <v>7444.33</v>
      </c>
      <c r="J48" s="155">
        <v>0</v>
      </c>
      <c r="K48" s="155">
        <v>3297.6500700000001</v>
      </c>
      <c r="L48" s="155">
        <v>0</v>
      </c>
      <c r="M48" s="155">
        <v>0</v>
      </c>
      <c r="N48" s="155">
        <v>1114.60572366</v>
      </c>
      <c r="O48" s="155">
        <v>2117.8827809568002</v>
      </c>
      <c r="P48" s="155">
        <v>914.21940044635198</v>
      </c>
      <c r="R48" s="155"/>
      <c r="S48" s="155">
        <v>0</v>
      </c>
      <c r="T48" s="80"/>
      <c r="U48" s="80"/>
      <c r="V48" s="81"/>
      <c r="W48" s="81"/>
      <c r="X48" s="81"/>
      <c r="Y48" s="80"/>
      <c r="Z48" s="80"/>
      <c r="AA48" s="80"/>
      <c r="AB48" s="80"/>
      <c r="AD48" s="82"/>
    </row>
    <row r="49" spans="1:30" ht="15" thickBot="1" x14ac:dyDescent="0.25">
      <c r="A49" s="96">
        <v>21</v>
      </c>
      <c r="B49" s="97" t="s">
        <v>3223</v>
      </c>
      <c r="C49" s="99" t="s">
        <v>3224</v>
      </c>
      <c r="D49" s="99" t="s">
        <v>114</v>
      </c>
      <c r="E49" s="100">
        <v>0</v>
      </c>
      <c r="F49" s="100">
        <v>38.698</v>
      </c>
      <c r="G49" s="101">
        <v>977.57</v>
      </c>
      <c r="H49" s="101">
        <v>192.37</v>
      </c>
      <c r="I49" s="101">
        <v>7444.33</v>
      </c>
      <c r="J49" s="101">
        <v>0</v>
      </c>
      <c r="K49" s="101">
        <v>3297.6500700000001</v>
      </c>
      <c r="L49" s="101">
        <v>0</v>
      </c>
      <c r="M49" s="101">
        <v>0</v>
      </c>
      <c r="N49" s="101">
        <v>1114.60572366</v>
      </c>
      <c r="O49" s="101">
        <v>2117.8827809568002</v>
      </c>
      <c r="P49" s="102">
        <v>914.21940044635198</v>
      </c>
      <c r="R49" s="101">
        <v>216.72</v>
      </c>
      <c r="S49" s="101">
        <v>0</v>
      </c>
      <c r="T49" s="80"/>
      <c r="U49" s="80"/>
      <c r="V49" s="81"/>
      <c r="W49" s="81"/>
      <c r="X49" s="81"/>
      <c r="Y49" s="80"/>
      <c r="Z49" s="80"/>
      <c r="AA49" s="80"/>
      <c r="AB49" s="80"/>
      <c r="AD49" s="82"/>
    </row>
    <row r="50" spans="1:30" x14ac:dyDescent="0.3">
      <c r="A50" s="146"/>
      <c r="B50" s="147" t="s">
        <v>789</v>
      </c>
      <c r="C50" s="148" t="s">
        <v>790</v>
      </c>
      <c r="D50" s="148"/>
      <c r="E50" s="149"/>
      <c r="F50" s="149"/>
      <c r="G50" s="150"/>
      <c r="H50" s="150"/>
      <c r="I50" s="150">
        <v>129979.38</v>
      </c>
      <c r="J50" s="150">
        <v>13712.868576000001</v>
      </c>
      <c r="K50" s="150">
        <v>41715.216</v>
      </c>
      <c r="L50" s="150">
        <v>0</v>
      </c>
      <c r="M50" s="150">
        <v>0</v>
      </c>
      <c r="N50" s="150">
        <v>14099.743007999999</v>
      </c>
      <c r="O50" s="150">
        <v>45768.266386559997</v>
      </c>
      <c r="P50" s="150">
        <v>14221.651555238401</v>
      </c>
      <c r="R50" s="150"/>
      <c r="S50" s="150">
        <v>15053.315039999999</v>
      </c>
      <c r="T50" s="80"/>
      <c r="U50" s="80"/>
      <c r="V50" s="81"/>
      <c r="W50" s="81"/>
      <c r="X50" s="81"/>
      <c r="Y50" s="80"/>
      <c r="Z50" s="80"/>
      <c r="AA50" s="80"/>
      <c r="AB50" s="80"/>
      <c r="AD50" s="82"/>
    </row>
    <row r="51" spans="1:30" ht="15" thickBot="1" x14ac:dyDescent="0.35">
      <c r="A51" s="151"/>
      <c r="B51" s="152" t="s">
        <v>1045</v>
      </c>
      <c r="C51" s="153" t="s">
        <v>1046</v>
      </c>
      <c r="D51" s="153"/>
      <c r="E51" s="154"/>
      <c r="F51" s="154"/>
      <c r="G51" s="155"/>
      <c r="H51" s="155"/>
      <c r="I51" s="155">
        <v>462.9</v>
      </c>
      <c r="J51" s="155">
        <v>0</v>
      </c>
      <c r="K51" s="155">
        <v>0</v>
      </c>
      <c r="L51" s="155">
        <v>0</v>
      </c>
      <c r="M51" s="155">
        <v>0</v>
      </c>
      <c r="N51" s="155">
        <v>0</v>
      </c>
      <c r="O51" s="155">
        <v>0</v>
      </c>
      <c r="P51" s="155">
        <v>0</v>
      </c>
      <c r="R51" s="155"/>
      <c r="S51" s="155">
        <v>0</v>
      </c>
      <c r="T51" s="80"/>
      <c r="U51" s="80"/>
      <c r="V51" s="81"/>
      <c r="W51" s="81"/>
      <c r="X51" s="81"/>
      <c r="Y51" s="80"/>
      <c r="Z51" s="80"/>
      <c r="AA51" s="80"/>
      <c r="AB51" s="80"/>
      <c r="AD51" s="82"/>
    </row>
    <row r="52" spans="1:30" ht="20.5" thickBot="1" x14ac:dyDescent="0.25">
      <c r="A52" s="96">
        <v>22</v>
      </c>
      <c r="B52" s="97" t="s">
        <v>1107</v>
      </c>
      <c r="C52" s="99" t="s">
        <v>1108</v>
      </c>
      <c r="D52" s="99" t="s">
        <v>41</v>
      </c>
      <c r="E52" s="100">
        <v>0</v>
      </c>
      <c r="F52" s="100">
        <v>1</v>
      </c>
      <c r="G52" s="101">
        <v>460.68</v>
      </c>
      <c r="H52" s="101"/>
      <c r="I52" s="101">
        <v>460.68</v>
      </c>
      <c r="J52" s="101">
        <v>0</v>
      </c>
      <c r="K52" s="101">
        <v>0</v>
      </c>
      <c r="L52" s="101">
        <v>0</v>
      </c>
      <c r="M52" s="101">
        <v>0</v>
      </c>
      <c r="N52" s="101">
        <v>0</v>
      </c>
      <c r="O52" s="101">
        <v>0</v>
      </c>
      <c r="P52" s="102">
        <v>0</v>
      </c>
      <c r="R52" s="101"/>
      <c r="S52" s="101">
        <v>0</v>
      </c>
      <c r="T52" s="80"/>
      <c r="U52" s="80"/>
      <c r="V52" s="81"/>
      <c r="W52" s="81"/>
      <c r="X52" s="81"/>
      <c r="Y52" s="80"/>
      <c r="Z52" s="80"/>
      <c r="AA52" s="80"/>
      <c r="AB52" s="80"/>
      <c r="AD52" s="82"/>
    </row>
    <row r="53" spans="1:30" ht="15" thickBot="1" x14ac:dyDescent="0.25">
      <c r="A53" s="96">
        <v>23</v>
      </c>
      <c r="B53" s="97" t="s">
        <v>3225</v>
      </c>
      <c r="C53" s="99" t="s">
        <v>3226</v>
      </c>
      <c r="D53" s="99" t="s">
        <v>821</v>
      </c>
      <c r="E53" s="100">
        <v>0</v>
      </c>
      <c r="F53" s="100">
        <v>3</v>
      </c>
      <c r="G53" s="101">
        <v>4.6100000000000003</v>
      </c>
      <c r="H53" s="101"/>
      <c r="I53" s="101">
        <v>2.2200000000000002</v>
      </c>
      <c r="J53" s="101">
        <v>0</v>
      </c>
      <c r="K53" s="101">
        <v>0</v>
      </c>
      <c r="L53" s="101">
        <v>0</v>
      </c>
      <c r="M53" s="101">
        <v>0</v>
      </c>
      <c r="N53" s="101">
        <v>0</v>
      </c>
      <c r="O53" s="101">
        <v>0</v>
      </c>
      <c r="P53" s="102">
        <v>0</v>
      </c>
      <c r="R53" s="101"/>
      <c r="S53" s="101">
        <v>0</v>
      </c>
      <c r="T53" s="80"/>
      <c r="U53" s="80"/>
      <c r="V53" s="81"/>
      <c r="W53" s="81"/>
      <c r="X53" s="81"/>
      <c r="Y53" s="80"/>
      <c r="Z53" s="80"/>
      <c r="AA53" s="80"/>
      <c r="AB53" s="80"/>
      <c r="AD53" s="82"/>
    </row>
    <row r="54" spans="1:30" ht="15" thickBot="1" x14ac:dyDescent="0.35">
      <c r="A54" s="151"/>
      <c r="B54" s="152" t="s">
        <v>1337</v>
      </c>
      <c r="C54" s="153" t="s">
        <v>1338</v>
      </c>
      <c r="D54" s="153"/>
      <c r="E54" s="154"/>
      <c r="F54" s="154"/>
      <c r="G54" s="155"/>
      <c r="H54" s="155"/>
      <c r="I54" s="155">
        <v>129516.48</v>
      </c>
      <c r="J54" s="155">
        <v>13712.868576000001</v>
      </c>
      <c r="K54" s="155">
        <v>41715.216</v>
      </c>
      <c r="L54" s="155">
        <v>0</v>
      </c>
      <c r="M54" s="155">
        <v>0</v>
      </c>
      <c r="N54" s="155">
        <v>14099.743007999999</v>
      </c>
      <c r="O54" s="155">
        <v>45768.266386559997</v>
      </c>
      <c r="P54" s="155">
        <v>14221.651555238401</v>
      </c>
      <c r="R54" s="155"/>
      <c r="S54" s="155">
        <v>15053.315039999999</v>
      </c>
      <c r="T54" s="80"/>
      <c r="U54" s="80"/>
      <c r="V54" s="81"/>
      <c r="W54" s="81"/>
      <c r="X54" s="81"/>
      <c r="Y54" s="80"/>
      <c r="Z54" s="80"/>
      <c r="AA54" s="80"/>
      <c r="AB54" s="80"/>
      <c r="AD54" s="82"/>
    </row>
    <row r="55" spans="1:30" ht="15" thickBot="1" x14ac:dyDescent="0.25">
      <c r="A55" s="213">
        <v>24</v>
      </c>
      <c r="B55" s="214" t="s">
        <v>3227</v>
      </c>
      <c r="C55" s="215" t="s">
        <v>3228</v>
      </c>
      <c r="D55" s="215" t="s">
        <v>38</v>
      </c>
      <c r="E55" s="216">
        <v>0</v>
      </c>
      <c r="F55" s="216">
        <v>288</v>
      </c>
      <c r="G55" s="217">
        <v>34.5</v>
      </c>
      <c r="H55" s="217">
        <v>51.34</v>
      </c>
      <c r="I55" s="217">
        <v>14785.92</v>
      </c>
      <c r="J55" s="217">
        <v>866.3904</v>
      </c>
      <c r="K55" s="217">
        <v>5014.08</v>
      </c>
      <c r="L55" s="217">
        <v>0</v>
      </c>
      <c r="M55" s="217">
        <v>0</v>
      </c>
      <c r="N55" s="217">
        <v>1694.7590399999999</v>
      </c>
      <c r="O55" s="217">
        <v>5501.2480127999997</v>
      </c>
      <c r="P55" s="218">
        <v>1709.4121873920001</v>
      </c>
      <c r="Q55" s="219"/>
      <c r="R55" s="220">
        <v>58.15</v>
      </c>
      <c r="S55" s="212">
        <v>955.15200000000004</v>
      </c>
      <c r="T55" s="80"/>
      <c r="U55" s="80"/>
      <c r="V55" s="81"/>
      <c r="W55" s="81"/>
      <c r="X55" s="81"/>
      <c r="Y55" s="80"/>
      <c r="Z55" s="80"/>
      <c r="AA55" s="80"/>
      <c r="AB55" s="80"/>
      <c r="AD55" s="82"/>
    </row>
    <row r="56" spans="1:30" ht="15" thickBot="1" x14ac:dyDescent="0.25">
      <c r="A56" s="108"/>
      <c r="B56" s="109" t="s">
        <v>3229</v>
      </c>
      <c r="C56" s="110" t="s">
        <v>3230</v>
      </c>
      <c r="D56" s="110" t="s">
        <v>101</v>
      </c>
      <c r="E56" s="111">
        <v>6.7000000000000004E-2</v>
      </c>
      <c r="F56" s="111">
        <v>19.295999999999999</v>
      </c>
      <c r="G56" s="77">
        <v>44.9</v>
      </c>
      <c r="H56" s="77">
        <v>44.9</v>
      </c>
      <c r="I56" s="77">
        <v>866.3904</v>
      </c>
      <c r="J56" s="77">
        <v>866.3904</v>
      </c>
      <c r="K56" s="77"/>
      <c r="L56" s="77"/>
      <c r="M56" s="77"/>
      <c r="N56" s="77"/>
      <c r="O56" s="77"/>
      <c r="P56" s="77"/>
      <c r="R56" s="77">
        <v>49.5</v>
      </c>
      <c r="S56" s="77">
        <v>955.15200000000004</v>
      </c>
      <c r="T56" s="80">
        <f t="shared" si="0"/>
        <v>1.1024498886414253</v>
      </c>
      <c r="U56" s="80">
        <f t="shared" si="1"/>
        <v>1.0767978771025921</v>
      </c>
      <c r="V56" s="81">
        <f t="shared" si="2"/>
        <v>48.348224681906387</v>
      </c>
      <c r="W56" s="81">
        <f t="shared" si="3"/>
        <v>3.4482246819063889</v>
      </c>
      <c r="X56" s="81">
        <f t="shared" si="4"/>
        <v>66.536943462065679</v>
      </c>
      <c r="Y56" s="80">
        <f t="shared" si="5"/>
        <v>4.5848355451969969E-2</v>
      </c>
      <c r="Z56" s="80">
        <f t="shared" si="6"/>
        <v>1.1992624151289988E-2</v>
      </c>
      <c r="AA56" s="80">
        <f t="shared" si="7"/>
        <v>1.9115055013239957E-2</v>
      </c>
      <c r="AB56" s="80">
        <f t="shared" si="8"/>
        <v>2.5652011538833303E-2</v>
      </c>
      <c r="AD56" s="82"/>
    </row>
    <row r="57" spans="1:30" ht="20.5" thickBot="1" x14ac:dyDescent="0.25">
      <c r="A57" s="213">
        <v>25</v>
      </c>
      <c r="B57" s="214" t="s">
        <v>3231</v>
      </c>
      <c r="C57" s="215" t="s">
        <v>3232</v>
      </c>
      <c r="D57" s="215" t="s">
        <v>38</v>
      </c>
      <c r="E57" s="216">
        <v>0</v>
      </c>
      <c r="F57" s="216">
        <v>288</v>
      </c>
      <c r="G57" s="217">
        <v>34.5</v>
      </c>
      <c r="H57" s="217">
        <v>56.42</v>
      </c>
      <c r="I57" s="217">
        <v>16248.96</v>
      </c>
      <c r="J57" s="217">
        <v>395.32809600000002</v>
      </c>
      <c r="K57" s="217">
        <v>5711.1264000000001</v>
      </c>
      <c r="L57" s="217">
        <v>0</v>
      </c>
      <c r="M57" s="217">
        <v>0</v>
      </c>
      <c r="N57" s="217">
        <v>1930.3607231999999</v>
      </c>
      <c r="O57" s="217">
        <v>6266.0194410240001</v>
      </c>
      <c r="P57" s="218">
        <v>1947.05091899136</v>
      </c>
      <c r="Q57" s="219"/>
      <c r="R57" s="220">
        <v>63.59</v>
      </c>
      <c r="S57" s="212">
        <v>450.17712</v>
      </c>
      <c r="T57" s="80"/>
      <c r="U57" s="80"/>
      <c r="V57" s="81"/>
      <c r="W57" s="81"/>
      <c r="X57" s="81"/>
      <c r="Y57" s="80"/>
      <c r="Z57" s="80"/>
      <c r="AA57" s="80"/>
      <c r="AB57" s="80"/>
      <c r="AD57" s="82"/>
    </row>
    <row r="58" spans="1:30" x14ac:dyDescent="0.2">
      <c r="A58" s="108"/>
      <c r="B58" s="109" t="s">
        <v>1632</v>
      </c>
      <c r="C58" s="110" t="s">
        <v>1633</v>
      </c>
      <c r="D58" s="110" t="s">
        <v>95</v>
      </c>
      <c r="E58" s="111">
        <v>6.9999999999999994E-5</v>
      </c>
      <c r="F58" s="111">
        <v>2.0160000000000001E-2</v>
      </c>
      <c r="G58" s="77">
        <v>38.1</v>
      </c>
      <c r="H58" s="77">
        <v>38.1</v>
      </c>
      <c r="I58" s="77">
        <v>0.768096</v>
      </c>
      <c r="J58" s="77">
        <v>0.768096</v>
      </c>
      <c r="K58" s="77"/>
      <c r="L58" s="77"/>
      <c r="M58" s="77"/>
      <c r="N58" s="77"/>
      <c r="O58" s="77"/>
      <c r="P58" s="77"/>
      <c r="R58" s="77">
        <v>44.5</v>
      </c>
      <c r="S58" s="77">
        <v>0.89712000000000003</v>
      </c>
      <c r="T58" s="80">
        <f t="shared" si="0"/>
        <v>1.1679790026246719</v>
      </c>
      <c r="U58" s="80">
        <f t="shared" si="1"/>
        <v>1.1423269910858387</v>
      </c>
      <c r="V58" s="81">
        <f t="shared" si="2"/>
        <v>43.522658360370457</v>
      </c>
      <c r="W58" s="81">
        <f t="shared" si="3"/>
        <v>5.4226583603704555</v>
      </c>
      <c r="X58" s="81">
        <f t="shared" si="4"/>
        <v>0.10932079254506839</v>
      </c>
      <c r="Y58" s="80">
        <f t="shared" si="5"/>
        <v>4.5848355451969969E-2</v>
      </c>
      <c r="Z58" s="80">
        <f t="shared" si="6"/>
        <v>1.1992624151289988E-2</v>
      </c>
      <c r="AA58" s="80">
        <f t="shared" si="7"/>
        <v>1.9115055013239957E-2</v>
      </c>
      <c r="AB58" s="80">
        <f t="shared" si="8"/>
        <v>2.5652011538833303E-2</v>
      </c>
      <c r="AD58" s="82"/>
    </row>
    <row r="59" spans="1:30" ht="15" thickBot="1" x14ac:dyDescent="0.25">
      <c r="A59" s="108"/>
      <c r="B59" s="109" t="s">
        <v>3233</v>
      </c>
      <c r="C59" s="110" t="s">
        <v>3234</v>
      </c>
      <c r="D59" s="110" t="s">
        <v>101</v>
      </c>
      <c r="E59" s="111">
        <v>0.01</v>
      </c>
      <c r="F59" s="111">
        <v>2.88</v>
      </c>
      <c r="G59" s="77">
        <v>137</v>
      </c>
      <c r="H59" s="77">
        <v>137</v>
      </c>
      <c r="I59" s="77">
        <v>394.56</v>
      </c>
      <c r="J59" s="77">
        <v>394.56</v>
      </c>
      <c r="K59" s="77"/>
      <c r="L59" s="77"/>
      <c r="M59" s="77"/>
      <c r="N59" s="77"/>
      <c r="O59" s="77"/>
      <c r="P59" s="77"/>
      <c r="R59" s="77">
        <v>156</v>
      </c>
      <c r="S59" s="77">
        <v>449.28</v>
      </c>
      <c r="T59" s="80">
        <f t="shared" si="0"/>
        <v>1.1386861313868613</v>
      </c>
      <c r="U59" s="80">
        <f t="shared" si="1"/>
        <v>1.113034119848028</v>
      </c>
      <c r="V59" s="81">
        <f t="shared" si="2"/>
        <v>152.48567441917984</v>
      </c>
      <c r="W59" s="81">
        <f t="shared" si="3"/>
        <v>15.485674419179844</v>
      </c>
      <c r="X59" s="81">
        <f t="shared" si="4"/>
        <v>44.59874232723795</v>
      </c>
      <c r="Y59" s="80">
        <f t="shared" si="5"/>
        <v>4.5848355451969969E-2</v>
      </c>
      <c r="Z59" s="80">
        <f t="shared" si="6"/>
        <v>1.1992624151289988E-2</v>
      </c>
      <c r="AA59" s="80">
        <f t="shared" si="7"/>
        <v>1.9115055013239957E-2</v>
      </c>
      <c r="AB59" s="80">
        <f t="shared" si="8"/>
        <v>2.5652011538833303E-2</v>
      </c>
      <c r="AD59" s="82"/>
    </row>
    <row r="60" spans="1:30" x14ac:dyDescent="0.2">
      <c r="A60" s="223">
        <v>26</v>
      </c>
      <c r="B60" s="224" t="s">
        <v>2097</v>
      </c>
      <c r="C60" s="225" t="s">
        <v>2098</v>
      </c>
      <c r="D60" s="225" t="s">
        <v>38</v>
      </c>
      <c r="E60" s="226">
        <v>0</v>
      </c>
      <c r="F60" s="226">
        <v>288</v>
      </c>
      <c r="G60" s="227">
        <v>9.1999999999999993</v>
      </c>
      <c r="H60" s="227">
        <v>4.55</v>
      </c>
      <c r="I60" s="227">
        <v>1310.4000000000001</v>
      </c>
      <c r="J60" s="227">
        <v>0</v>
      </c>
      <c r="K60" s="227">
        <v>472.34879999999998</v>
      </c>
      <c r="L60" s="227">
        <v>0</v>
      </c>
      <c r="M60" s="227">
        <v>0</v>
      </c>
      <c r="N60" s="227">
        <v>159.65389440000001</v>
      </c>
      <c r="O60" s="227">
        <v>518.24220940800001</v>
      </c>
      <c r="P60" s="228">
        <v>161.03428653312</v>
      </c>
      <c r="Q60" s="229"/>
      <c r="R60" s="230">
        <v>5.13</v>
      </c>
      <c r="S60" s="221">
        <v>0</v>
      </c>
      <c r="T60" s="80"/>
      <c r="U60" s="80"/>
      <c r="V60" s="81"/>
      <c r="W60" s="81"/>
      <c r="X60" s="81"/>
      <c r="Y60" s="80"/>
      <c r="Z60" s="80"/>
      <c r="AA60" s="80"/>
      <c r="AB60" s="80"/>
      <c r="AD60" s="82"/>
    </row>
    <row r="61" spans="1:30" ht="15" thickBot="1" x14ac:dyDescent="0.25">
      <c r="A61" s="231">
        <v>27</v>
      </c>
      <c r="B61" s="163" t="s">
        <v>3235</v>
      </c>
      <c r="C61" s="164" t="s">
        <v>3236</v>
      </c>
      <c r="D61" s="164" t="s">
        <v>38</v>
      </c>
      <c r="E61" s="165">
        <v>0</v>
      </c>
      <c r="F61" s="165">
        <v>288</v>
      </c>
      <c r="G61" s="112">
        <v>71.31</v>
      </c>
      <c r="H61" s="112">
        <v>122.1</v>
      </c>
      <c r="I61" s="112">
        <v>35164.800000000003</v>
      </c>
      <c r="J61" s="112">
        <v>0</v>
      </c>
      <c r="K61" s="112">
        <v>12667.536</v>
      </c>
      <c r="L61" s="112">
        <v>0</v>
      </c>
      <c r="M61" s="112">
        <v>0</v>
      </c>
      <c r="N61" s="112">
        <v>4281.627168</v>
      </c>
      <c r="O61" s="112">
        <v>13898.31379776</v>
      </c>
      <c r="P61" s="166">
        <v>4318.6467752064</v>
      </c>
      <c r="Q61" s="232"/>
      <c r="R61" s="233">
        <v>137.58000000000001</v>
      </c>
      <c r="S61" s="222">
        <v>0</v>
      </c>
      <c r="T61" s="80"/>
      <c r="U61" s="80"/>
      <c r="V61" s="81"/>
      <c r="W61" s="81"/>
      <c r="X61" s="81"/>
      <c r="Y61" s="80"/>
      <c r="Z61" s="80"/>
      <c r="AA61" s="80"/>
      <c r="AB61" s="80"/>
      <c r="AD61" s="82"/>
    </row>
    <row r="62" spans="1:30" ht="15" thickBot="1" x14ac:dyDescent="0.25">
      <c r="A62" s="234">
        <v>28</v>
      </c>
      <c r="B62" s="235" t="s">
        <v>2099</v>
      </c>
      <c r="C62" s="236" t="s">
        <v>2100</v>
      </c>
      <c r="D62" s="236" t="s">
        <v>38</v>
      </c>
      <c r="E62" s="237">
        <v>0</v>
      </c>
      <c r="F62" s="237">
        <v>288</v>
      </c>
      <c r="G62" s="238">
        <v>138.01</v>
      </c>
      <c r="H62" s="238">
        <v>106.98</v>
      </c>
      <c r="I62" s="238">
        <v>30810.240000000002</v>
      </c>
      <c r="J62" s="238">
        <v>5197.68</v>
      </c>
      <c r="K62" s="238">
        <v>9225.9071999999996</v>
      </c>
      <c r="L62" s="238">
        <v>0</v>
      </c>
      <c r="M62" s="238">
        <v>0</v>
      </c>
      <c r="N62" s="238">
        <v>3118.3566335999999</v>
      </c>
      <c r="O62" s="238">
        <v>10122.296343552</v>
      </c>
      <c r="P62" s="239">
        <v>3145.3184248012799</v>
      </c>
      <c r="Q62" s="240"/>
      <c r="R62" s="241">
        <v>121.06</v>
      </c>
      <c r="S62" s="212">
        <v>5809.32</v>
      </c>
      <c r="T62" s="80"/>
      <c r="U62" s="80"/>
      <c r="V62" s="81"/>
      <c r="W62" s="81"/>
      <c r="X62" s="81"/>
      <c r="Y62" s="80"/>
      <c r="Z62" s="80"/>
      <c r="AA62" s="80"/>
      <c r="AB62" s="80"/>
      <c r="AD62" s="82"/>
    </row>
    <row r="63" spans="1:30" x14ac:dyDescent="0.2">
      <c r="A63" s="108"/>
      <c r="B63" s="109" t="s">
        <v>2101</v>
      </c>
      <c r="C63" s="110" t="s">
        <v>2102</v>
      </c>
      <c r="D63" s="110" t="s">
        <v>101</v>
      </c>
      <c r="E63" s="111">
        <v>0.125</v>
      </c>
      <c r="F63" s="111">
        <v>36</v>
      </c>
      <c r="G63" s="77">
        <v>134</v>
      </c>
      <c r="H63" s="77">
        <v>134</v>
      </c>
      <c r="I63" s="77">
        <v>4824</v>
      </c>
      <c r="J63" s="77">
        <v>4824</v>
      </c>
      <c r="K63" s="77"/>
      <c r="L63" s="77"/>
      <c r="M63" s="77"/>
      <c r="N63" s="77"/>
      <c r="O63" s="77"/>
      <c r="P63" s="77"/>
      <c r="R63" s="77">
        <v>150</v>
      </c>
      <c r="S63" s="77">
        <v>5400</v>
      </c>
      <c r="T63" s="80">
        <f t="shared" si="0"/>
        <v>1.1194029850746268</v>
      </c>
      <c r="U63" s="80">
        <f t="shared" si="1"/>
        <v>1.0937509735357935</v>
      </c>
      <c r="V63" s="81">
        <f t="shared" si="2"/>
        <v>146.56263045379634</v>
      </c>
      <c r="W63" s="81">
        <f t="shared" si="3"/>
        <v>12.562630453796345</v>
      </c>
      <c r="X63" s="81">
        <f t="shared" si="4"/>
        <v>452.25469633666842</v>
      </c>
      <c r="Y63" s="80">
        <f t="shared" si="5"/>
        <v>4.5848355451969969E-2</v>
      </c>
      <c r="Z63" s="80">
        <f t="shared" si="6"/>
        <v>1.1992624151289988E-2</v>
      </c>
      <c r="AA63" s="80">
        <f t="shared" si="7"/>
        <v>1.9115055013239957E-2</v>
      </c>
      <c r="AB63" s="80">
        <f t="shared" si="8"/>
        <v>2.5652011538833303E-2</v>
      </c>
      <c r="AD63" s="82"/>
    </row>
    <row r="64" spans="1:30" ht="15" thickBot="1" x14ac:dyDescent="0.25">
      <c r="A64" s="108"/>
      <c r="B64" s="109" t="s">
        <v>2103</v>
      </c>
      <c r="C64" s="110" t="s">
        <v>2104</v>
      </c>
      <c r="D64" s="110" t="s">
        <v>101</v>
      </c>
      <c r="E64" s="111">
        <v>1.8749999999999999E-2</v>
      </c>
      <c r="F64" s="111">
        <v>5.4</v>
      </c>
      <c r="G64" s="77">
        <v>69.2</v>
      </c>
      <c r="H64" s="77">
        <v>69.2</v>
      </c>
      <c r="I64" s="77">
        <v>373.68</v>
      </c>
      <c r="J64" s="77">
        <v>373.68</v>
      </c>
      <c r="K64" s="77"/>
      <c r="L64" s="77"/>
      <c r="M64" s="77"/>
      <c r="N64" s="77"/>
      <c r="O64" s="77"/>
      <c r="P64" s="77"/>
      <c r="R64" s="77">
        <v>75.8</v>
      </c>
      <c r="S64" s="77">
        <v>409.32</v>
      </c>
      <c r="T64" s="80">
        <f t="shared" si="0"/>
        <v>1.0953757225433525</v>
      </c>
      <c r="U64" s="80">
        <f t="shared" si="1"/>
        <v>1.0697237110045192</v>
      </c>
      <c r="V64" s="81">
        <f t="shared" si="2"/>
        <v>74.024880801512737</v>
      </c>
      <c r="W64" s="81">
        <f t="shared" si="3"/>
        <v>4.8248808015127338</v>
      </c>
      <c r="X64" s="81">
        <f t="shared" si="4"/>
        <v>26.054356328168765</v>
      </c>
      <c r="Y64" s="80">
        <f t="shared" si="5"/>
        <v>4.5848355451969969E-2</v>
      </c>
      <c r="Z64" s="80">
        <f t="shared" si="6"/>
        <v>1.1992624151289988E-2</v>
      </c>
      <c r="AA64" s="80">
        <f t="shared" si="7"/>
        <v>1.9115055013239957E-2</v>
      </c>
      <c r="AB64" s="80">
        <f t="shared" si="8"/>
        <v>2.5652011538833303E-2</v>
      </c>
      <c r="AD64" s="82"/>
    </row>
    <row r="65" spans="1:30" ht="30.5" thickBot="1" x14ac:dyDescent="0.25">
      <c r="A65" s="213">
        <v>29</v>
      </c>
      <c r="B65" s="214" t="s">
        <v>2109</v>
      </c>
      <c r="C65" s="215" t="s">
        <v>3237</v>
      </c>
      <c r="D65" s="215" t="s">
        <v>38</v>
      </c>
      <c r="E65" s="216">
        <v>0</v>
      </c>
      <c r="F65" s="216">
        <v>288</v>
      </c>
      <c r="G65" s="217">
        <v>138.01</v>
      </c>
      <c r="H65" s="217">
        <v>108.32</v>
      </c>
      <c r="I65" s="217">
        <v>31196.16</v>
      </c>
      <c r="J65" s="217">
        <v>7253.4700800000001</v>
      </c>
      <c r="K65" s="217">
        <v>8624.2175999999999</v>
      </c>
      <c r="L65" s="217">
        <v>0</v>
      </c>
      <c r="M65" s="217">
        <v>0</v>
      </c>
      <c r="N65" s="217">
        <v>2914.9855487999998</v>
      </c>
      <c r="O65" s="217">
        <v>9462.1465820159992</v>
      </c>
      <c r="P65" s="218">
        <v>2940.1889623142401</v>
      </c>
      <c r="Q65" s="219"/>
      <c r="R65" s="220">
        <v>121.52</v>
      </c>
      <c r="S65" s="212">
        <v>7838.6659200000004</v>
      </c>
      <c r="T65" s="80"/>
      <c r="U65" s="80"/>
      <c r="V65" s="81"/>
      <c r="W65" s="81"/>
      <c r="X65" s="81"/>
      <c r="Y65" s="80"/>
      <c r="Z65" s="80"/>
      <c r="AA65" s="80"/>
      <c r="AB65" s="80"/>
      <c r="AD65" s="82"/>
    </row>
    <row r="66" spans="1:30" x14ac:dyDescent="0.2">
      <c r="A66" s="108"/>
      <c r="B66" s="109" t="s">
        <v>2107</v>
      </c>
      <c r="C66" s="110" t="s">
        <v>2108</v>
      </c>
      <c r="D66" s="110" t="s">
        <v>101</v>
      </c>
      <c r="E66" s="111">
        <v>0.107</v>
      </c>
      <c r="F66" s="111">
        <v>30.815999999999999</v>
      </c>
      <c r="G66" s="77">
        <v>225</v>
      </c>
      <c r="H66" s="77">
        <v>225</v>
      </c>
      <c r="I66" s="77">
        <v>6933.6</v>
      </c>
      <c r="J66" s="77">
        <v>6933.6</v>
      </c>
      <c r="K66" s="77"/>
      <c r="L66" s="77"/>
      <c r="M66" s="77"/>
      <c r="N66" s="77"/>
      <c r="O66" s="77"/>
      <c r="P66" s="77"/>
      <c r="R66" s="77">
        <v>243</v>
      </c>
      <c r="S66" s="77">
        <v>7488.2879999999996</v>
      </c>
      <c r="T66" s="80">
        <f t="shared" si="0"/>
        <v>1.08</v>
      </c>
      <c r="U66" s="80">
        <f t="shared" si="1"/>
        <v>1.0543479884611668</v>
      </c>
      <c r="V66" s="81">
        <f t="shared" si="2"/>
        <v>237.22829740376253</v>
      </c>
      <c r="W66" s="81">
        <f t="shared" si="3"/>
        <v>12.228297403762525</v>
      </c>
      <c r="X66" s="81">
        <f t="shared" si="4"/>
        <v>376.82721279434594</v>
      </c>
      <c r="Y66" s="80">
        <f t="shared" si="5"/>
        <v>4.5848355451969969E-2</v>
      </c>
      <c r="Z66" s="80">
        <f t="shared" si="6"/>
        <v>1.1992624151289988E-2</v>
      </c>
      <c r="AA66" s="80">
        <f t="shared" si="7"/>
        <v>1.9115055013239957E-2</v>
      </c>
      <c r="AB66" s="80">
        <f t="shared" si="8"/>
        <v>2.5652011538833303E-2</v>
      </c>
      <c r="AD66" s="82"/>
    </row>
    <row r="67" spans="1:30" x14ac:dyDescent="0.2">
      <c r="A67" s="108"/>
      <c r="B67" s="109" t="s">
        <v>2103</v>
      </c>
      <c r="C67" s="110" t="s">
        <v>2104</v>
      </c>
      <c r="D67" s="110" t="s">
        <v>101</v>
      </c>
      <c r="E67" s="111">
        <v>1.6049999999999998E-2</v>
      </c>
      <c r="F67" s="111">
        <v>4.6223999999999998</v>
      </c>
      <c r="G67" s="77">
        <v>69.2</v>
      </c>
      <c r="H67" s="77">
        <v>69.2</v>
      </c>
      <c r="I67" s="77">
        <v>319.87007999999997</v>
      </c>
      <c r="J67" s="77">
        <v>319.87007999999997</v>
      </c>
      <c r="K67" s="77"/>
      <c r="L67" s="77"/>
      <c r="M67" s="77"/>
      <c r="N67" s="77"/>
      <c r="O67" s="77"/>
      <c r="P67" s="77"/>
      <c r="R67" s="77">
        <v>75.8</v>
      </c>
      <c r="S67" s="77">
        <v>350.37792000000002</v>
      </c>
      <c r="T67" s="80">
        <f t="shared" si="0"/>
        <v>1.0953757225433525</v>
      </c>
      <c r="U67" s="80">
        <f t="shared" si="1"/>
        <v>1.0697237110045192</v>
      </c>
      <c r="V67" s="81">
        <f t="shared" si="2"/>
        <v>74.024880801512737</v>
      </c>
      <c r="W67" s="81">
        <f t="shared" si="3"/>
        <v>4.8248808015127338</v>
      </c>
      <c r="X67" s="81">
        <f t="shared" si="4"/>
        <v>22.302529016912459</v>
      </c>
      <c r="Y67" s="80">
        <f t="shared" si="5"/>
        <v>4.5848355451969969E-2</v>
      </c>
      <c r="Z67" s="80">
        <f t="shared" si="6"/>
        <v>1.1992624151289988E-2</v>
      </c>
      <c r="AA67" s="80">
        <f t="shared" si="7"/>
        <v>1.9115055013239957E-2</v>
      </c>
      <c r="AB67" s="80">
        <f t="shared" si="8"/>
        <v>2.5652011538833303E-2</v>
      </c>
      <c r="AD67" s="82"/>
    </row>
  </sheetData>
  <mergeCells count="8">
    <mergeCell ref="Y8:AB8"/>
    <mergeCell ref="A1:P1"/>
    <mergeCell ref="J3:K3"/>
    <mergeCell ref="J4:K4"/>
    <mergeCell ref="J5:K5"/>
    <mergeCell ref="J6:K6"/>
    <mergeCell ref="J7:K7"/>
    <mergeCell ref="H8:R8"/>
  </mergeCells>
  <conditionalFormatting sqref="W8:X8 W10">
    <cfRule type="cellIs" dxfId="8" priority="10" operator="lessThan">
      <formula>0</formula>
    </cfRule>
  </conditionalFormatting>
  <conditionalFormatting sqref="W14:X14">
    <cfRule type="cellIs" dxfId="7" priority="9" operator="lessThan">
      <formula>0</formula>
    </cfRule>
  </conditionalFormatting>
  <conditionalFormatting sqref="W30:X41 W15:X28 W43:X44 W46:X46 W48:X67">
    <cfRule type="cellIs" dxfId="6" priority="8" operator="lessThan">
      <formula>0</formula>
    </cfRule>
  </conditionalFormatting>
  <conditionalFormatting sqref="X10">
    <cfRule type="cellIs" dxfId="5" priority="7" operator="lessThan">
      <formula>0</formula>
    </cfRule>
  </conditionalFormatting>
  <conditionalFormatting sqref="X12">
    <cfRule type="cellIs" dxfId="4" priority="6" operator="lessThan">
      <formula>0</formula>
    </cfRule>
  </conditionalFormatting>
  <conditionalFormatting sqref="W42:X42">
    <cfRule type="cellIs" dxfId="3" priority="4" operator="lessThan">
      <formula>0</formula>
    </cfRule>
  </conditionalFormatting>
  <conditionalFormatting sqref="W29:X29">
    <cfRule type="cellIs" dxfId="2" priority="3" operator="lessThan">
      <formula>0</formula>
    </cfRule>
  </conditionalFormatting>
  <conditionalFormatting sqref="W45:X45">
    <cfRule type="cellIs" dxfId="1" priority="2" operator="lessThan">
      <formula>0</formula>
    </cfRule>
  </conditionalFormatting>
  <conditionalFormatting sqref="W47:X47">
    <cfRule type="cellIs" dxfId="0" priority="1" operator="lessThan">
      <formula>0</formula>
    </cfRule>
  </conditionalFormatting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4"/>
  <sheetViews>
    <sheetView workbookViewId="0">
      <selection activeCell="T15" sqref="T15"/>
    </sheetView>
  </sheetViews>
  <sheetFormatPr defaultColWidth="9" defaultRowHeight="14.5" x14ac:dyDescent="0.35"/>
  <cols>
    <col min="1" max="1" width="3.6328125" style="193" customWidth="1"/>
    <col min="2" max="2" width="13.36328125" style="79" customWidth="1"/>
    <col min="3" max="3" width="45.08984375" style="194" customWidth="1"/>
    <col min="4" max="4" width="3.90625" style="194" customWidth="1"/>
    <col min="5" max="5" width="7.08984375" style="195" hidden="1" customWidth="1"/>
    <col min="6" max="6" width="9.36328125" style="195" customWidth="1"/>
    <col min="7" max="8" width="10.54296875" style="78" customWidth="1"/>
    <col min="9" max="9" width="15.453125" style="78" hidden="1" customWidth="1"/>
    <col min="10" max="10" width="15.54296875" style="78" hidden="1" customWidth="1"/>
    <col min="11" max="11" width="14.54296875" style="78" hidden="1" customWidth="1"/>
    <col min="12" max="13" width="14" style="78" hidden="1" customWidth="1"/>
    <col min="14" max="14" width="14.54296875" style="78" hidden="1" customWidth="1"/>
    <col min="15" max="15" width="14.36328125" style="78" hidden="1" customWidth="1"/>
    <col min="16" max="16" width="16" style="78" hidden="1" customWidth="1"/>
    <col min="17" max="17" width="0" style="79" hidden="1" customWidth="1"/>
    <col min="18" max="18" width="9.54296875" style="78" customWidth="1"/>
    <col min="19" max="19" width="14.08984375" style="78" hidden="1" customWidth="1"/>
    <col min="20" max="27" width="11.08984375" style="79" customWidth="1"/>
    <col min="28" max="28" width="15.54296875" style="79" customWidth="1"/>
    <col min="29" max="29" width="22.90625" style="79" customWidth="1"/>
    <col min="30" max="256" width="9" style="79"/>
    <col min="257" max="257" width="3.6328125" style="79" customWidth="1"/>
    <col min="258" max="258" width="13.36328125" style="79" customWidth="1"/>
    <col min="259" max="259" width="45.08984375" style="79" customWidth="1"/>
    <col min="260" max="260" width="3.90625" style="79" customWidth="1"/>
    <col min="261" max="261" width="7.08984375" style="79" customWidth="1"/>
    <col min="262" max="262" width="9.36328125" style="79" customWidth="1"/>
    <col min="263" max="263" width="10.54296875" style="79" customWidth="1"/>
    <col min="264" max="264" width="15.453125" style="79" customWidth="1"/>
    <col min="265" max="265" width="15.54296875" style="79" customWidth="1"/>
    <col min="266" max="266" width="14.54296875" style="79" customWidth="1"/>
    <col min="267" max="268" width="14" style="79" customWidth="1"/>
    <col min="269" max="269" width="14.54296875" style="79" customWidth="1"/>
    <col min="270" max="270" width="14.36328125" style="79" customWidth="1"/>
    <col min="271" max="271" width="16" style="79" customWidth="1"/>
    <col min="272" max="512" width="9" style="79"/>
    <col min="513" max="513" width="3.6328125" style="79" customWidth="1"/>
    <col min="514" max="514" width="13.36328125" style="79" customWidth="1"/>
    <col min="515" max="515" width="45.08984375" style="79" customWidth="1"/>
    <col min="516" max="516" width="3.90625" style="79" customWidth="1"/>
    <col min="517" max="517" width="7.08984375" style="79" customWidth="1"/>
    <col min="518" max="518" width="9.36328125" style="79" customWidth="1"/>
    <col min="519" max="519" width="10.54296875" style="79" customWidth="1"/>
    <col min="520" max="520" width="15.453125" style="79" customWidth="1"/>
    <col min="521" max="521" width="15.54296875" style="79" customWidth="1"/>
    <col min="522" max="522" width="14.54296875" style="79" customWidth="1"/>
    <col min="523" max="524" width="14" style="79" customWidth="1"/>
    <col min="525" max="525" width="14.54296875" style="79" customWidth="1"/>
    <col min="526" max="526" width="14.36328125" style="79" customWidth="1"/>
    <col min="527" max="527" width="16" style="79" customWidth="1"/>
    <col min="528" max="768" width="9" style="79"/>
    <col min="769" max="769" width="3.6328125" style="79" customWidth="1"/>
    <col min="770" max="770" width="13.36328125" style="79" customWidth="1"/>
    <col min="771" max="771" width="45.08984375" style="79" customWidth="1"/>
    <col min="772" max="772" width="3.90625" style="79" customWidth="1"/>
    <col min="773" max="773" width="7.08984375" style="79" customWidth="1"/>
    <col min="774" max="774" width="9.36328125" style="79" customWidth="1"/>
    <col min="775" max="775" width="10.54296875" style="79" customWidth="1"/>
    <col min="776" max="776" width="15.453125" style="79" customWidth="1"/>
    <col min="777" max="777" width="15.54296875" style="79" customWidth="1"/>
    <col min="778" max="778" width="14.54296875" style="79" customWidth="1"/>
    <col min="779" max="780" width="14" style="79" customWidth="1"/>
    <col min="781" max="781" width="14.54296875" style="79" customWidth="1"/>
    <col min="782" max="782" width="14.36328125" style="79" customWidth="1"/>
    <col min="783" max="783" width="16" style="79" customWidth="1"/>
    <col min="784" max="1024" width="9" style="79"/>
    <col min="1025" max="1025" width="3.6328125" style="79" customWidth="1"/>
    <col min="1026" max="1026" width="13.36328125" style="79" customWidth="1"/>
    <col min="1027" max="1027" width="45.08984375" style="79" customWidth="1"/>
    <col min="1028" max="1028" width="3.90625" style="79" customWidth="1"/>
    <col min="1029" max="1029" width="7.08984375" style="79" customWidth="1"/>
    <col min="1030" max="1030" width="9.36328125" style="79" customWidth="1"/>
    <col min="1031" max="1031" width="10.54296875" style="79" customWidth="1"/>
    <col min="1032" max="1032" width="15.453125" style="79" customWidth="1"/>
    <col min="1033" max="1033" width="15.54296875" style="79" customWidth="1"/>
    <col min="1034" max="1034" width="14.54296875" style="79" customWidth="1"/>
    <col min="1035" max="1036" width="14" style="79" customWidth="1"/>
    <col min="1037" max="1037" width="14.54296875" style="79" customWidth="1"/>
    <col min="1038" max="1038" width="14.36328125" style="79" customWidth="1"/>
    <col min="1039" max="1039" width="16" style="79" customWidth="1"/>
    <col min="1040" max="1280" width="9" style="79"/>
    <col min="1281" max="1281" width="3.6328125" style="79" customWidth="1"/>
    <col min="1282" max="1282" width="13.36328125" style="79" customWidth="1"/>
    <col min="1283" max="1283" width="45.08984375" style="79" customWidth="1"/>
    <col min="1284" max="1284" width="3.90625" style="79" customWidth="1"/>
    <col min="1285" max="1285" width="7.08984375" style="79" customWidth="1"/>
    <col min="1286" max="1286" width="9.36328125" style="79" customWidth="1"/>
    <col min="1287" max="1287" width="10.54296875" style="79" customWidth="1"/>
    <col min="1288" max="1288" width="15.453125" style="79" customWidth="1"/>
    <col min="1289" max="1289" width="15.54296875" style="79" customWidth="1"/>
    <col min="1290" max="1290" width="14.54296875" style="79" customWidth="1"/>
    <col min="1291" max="1292" width="14" style="79" customWidth="1"/>
    <col min="1293" max="1293" width="14.54296875" style="79" customWidth="1"/>
    <col min="1294" max="1294" width="14.36328125" style="79" customWidth="1"/>
    <col min="1295" max="1295" width="16" style="79" customWidth="1"/>
    <col min="1296" max="1536" width="9" style="79"/>
    <col min="1537" max="1537" width="3.6328125" style="79" customWidth="1"/>
    <col min="1538" max="1538" width="13.36328125" style="79" customWidth="1"/>
    <col min="1539" max="1539" width="45.08984375" style="79" customWidth="1"/>
    <col min="1540" max="1540" width="3.90625" style="79" customWidth="1"/>
    <col min="1541" max="1541" width="7.08984375" style="79" customWidth="1"/>
    <col min="1542" max="1542" width="9.36328125" style="79" customWidth="1"/>
    <col min="1543" max="1543" width="10.54296875" style="79" customWidth="1"/>
    <col min="1544" max="1544" width="15.453125" style="79" customWidth="1"/>
    <col min="1545" max="1545" width="15.54296875" style="79" customWidth="1"/>
    <col min="1546" max="1546" width="14.54296875" style="79" customWidth="1"/>
    <col min="1547" max="1548" width="14" style="79" customWidth="1"/>
    <col min="1549" max="1549" width="14.54296875" style="79" customWidth="1"/>
    <col min="1550" max="1550" width="14.36328125" style="79" customWidth="1"/>
    <col min="1551" max="1551" width="16" style="79" customWidth="1"/>
    <col min="1552" max="1792" width="9" style="79"/>
    <col min="1793" max="1793" width="3.6328125" style="79" customWidth="1"/>
    <col min="1794" max="1794" width="13.36328125" style="79" customWidth="1"/>
    <col min="1795" max="1795" width="45.08984375" style="79" customWidth="1"/>
    <col min="1796" max="1796" width="3.90625" style="79" customWidth="1"/>
    <col min="1797" max="1797" width="7.08984375" style="79" customWidth="1"/>
    <col min="1798" max="1798" width="9.36328125" style="79" customWidth="1"/>
    <col min="1799" max="1799" width="10.54296875" style="79" customWidth="1"/>
    <col min="1800" max="1800" width="15.453125" style="79" customWidth="1"/>
    <col min="1801" max="1801" width="15.54296875" style="79" customWidth="1"/>
    <col min="1802" max="1802" width="14.54296875" style="79" customWidth="1"/>
    <col min="1803" max="1804" width="14" style="79" customWidth="1"/>
    <col min="1805" max="1805" width="14.54296875" style="79" customWidth="1"/>
    <col min="1806" max="1806" width="14.36328125" style="79" customWidth="1"/>
    <col min="1807" max="1807" width="16" style="79" customWidth="1"/>
    <col min="1808" max="2048" width="9" style="79"/>
    <col min="2049" max="2049" width="3.6328125" style="79" customWidth="1"/>
    <col min="2050" max="2050" width="13.36328125" style="79" customWidth="1"/>
    <col min="2051" max="2051" width="45.08984375" style="79" customWidth="1"/>
    <col min="2052" max="2052" width="3.90625" style="79" customWidth="1"/>
    <col min="2053" max="2053" width="7.08984375" style="79" customWidth="1"/>
    <col min="2054" max="2054" width="9.36328125" style="79" customWidth="1"/>
    <col min="2055" max="2055" width="10.54296875" style="79" customWidth="1"/>
    <col min="2056" max="2056" width="15.453125" style="79" customWidth="1"/>
    <col min="2057" max="2057" width="15.54296875" style="79" customWidth="1"/>
    <col min="2058" max="2058" width="14.54296875" style="79" customWidth="1"/>
    <col min="2059" max="2060" width="14" style="79" customWidth="1"/>
    <col min="2061" max="2061" width="14.54296875" style="79" customWidth="1"/>
    <col min="2062" max="2062" width="14.36328125" style="79" customWidth="1"/>
    <col min="2063" max="2063" width="16" style="79" customWidth="1"/>
    <col min="2064" max="2304" width="9" style="79"/>
    <col min="2305" max="2305" width="3.6328125" style="79" customWidth="1"/>
    <col min="2306" max="2306" width="13.36328125" style="79" customWidth="1"/>
    <col min="2307" max="2307" width="45.08984375" style="79" customWidth="1"/>
    <col min="2308" max="2308" width="3.90625" style="79" customWidth="1"/>
    <col min="2309" max="2309" width="7.08984375" style="79" customWidth="1"/>
    <col min="2310" max="2310" width="9.36328125" style="79" customWidth="1"/>
    <col min="2311" max="2311" width="10.54296875" style="79" customWidth="1"/>
    <col min="2312" max="2312" width="15.453125" style="79" customWidth="1"/>
    <col min="2313" max="2313" width="15.54296875" style="79" customWidth="1"/>
    <col min="2314" max="2314" width="14.54296875" style="79" customWidth="1"/>
    <col min="2315" max="2316" width="14" style="79" customWidth="1"/>
    <col min="2317" max="2317" width="14.54296875" style="79" customWidth="1"/>
    <col min="2318" max="2318" width="14.36328125" style="79" customWidth="1"/>
    <col min="2319" max="2319" width="16" style="79" customWidth="1"/>
    <col min="2320" max="2560" width="9" style="79"/>
    <col min="2561" max="2561" width="3.6328125" style="79" customWidth="1"/>
    <col min="2562" max="2562" width="13.36328125" style="79" customWidth="1"/>
    <col min="2563" max="2563" width="45.08984375" style="79" customWidth="1"/>
    <col min="2564" max="2564" width="3.90625" style="79" customWidth="1"/>
    <col min="2565" max="2565" width="7.08984375" style="79" customWidth="1"/>
    <col min="2566" max="2566" width="9.36328125" style="79" customWidth="1"/>
    <col min="2567" max="2567" width="10.54296875" style="79" customWidth="1"/>
    <col min="2568" max="2568" width="15.453125" style="79" customWidth="1"/>
    <col min="2569" max="2569" width="15.54296875" style="79" customWidth="1"/>
    <col min="2570" max="2570" width="14.54296875" style="79" customWidth="1"/>
    <col min="2571" max="2572" width="14" style="79" customWidth="1"/>
    <col min="2573" max="2573" width="14.54296875" style="79" customWidth="1"/>
    <col min="2574" max="2574" width="14.36328125" style="79" customWidth="1"/>
    <col min="2575" max="2575" width="16" style="79" customWidth="1"/>
    <col min="2576" max="2816" width="9" style="79"/>
    <col min="2817" max="2817" width="3.6328125" style="79" customWidth="1"/>
    <col min="2818" max="2818" width="13.36328125" style="79" customWidth="1"/>
    <col min="2819" max="2819" width="45.08984375" style="79" customWidth="1"/>
    <col min="2820" max="2820" width="3.90625" style="79" customWidth="1"/>
    <col min="2821" max="2821" width="7.08984375" style="79" customWidth="1"/>
    <col min="2822" max="2822" width="9.36328125" style="79" customWidth="1"/>
    <col min="2823" max="2823" width="10.54296875" style="79" customWidth="1"/>
    <col min="2824" max="2824" width="15.453125" style="79" customWidth="1"/>
    <col min="2825" max="2825" width="15.54296875" style="79" customWidth="1"/>
    <col min="2826" max="2826" width="14.54296875" style="79" customWidth="1"/>
    <col min="2827" max="2828" width="14" style="79" customWidth="1"/>
    <col min="2829" max="2829" width="14.54296875" style="79" customWidth="1"/>
    <col min="2830" max="2830" width="14.36328125" style="79" customWidth="1"/>
    <col min="2831" max="2831" width="16" style="79" customWidth="1"/>
    <col min="2832" max="3072" width="9" style="79"/>
    <col min="3073" max="3073" width="3.6328125" style="79" customWidth="1"/>
    <col min="3074" max="3074" width="13.36328125" style="79" customWidth="1"/>
    <col min="3075" max="3075" width="45.08984375" style="79" customWidth="1"/>
    <col min="3076" max="3076" width="3.90625" style="79" customWidth="1"/>
    <col min="3077" max="3077" width="7.08984375" style="79" customWidth="1"/>
    <col min="3078" max="3078" width="9.36328125" style="79" customWidth="1"/>
    <col min="3079" max="3079" width="10.54296875" style="79" customWidth="1"/>
    <col min="3080" max="3080" width="15.453125" style="79" customWidth="1"/>
    <col min="3081" max="3081" width="15.54296875" style="79" customWidth="1"/>
    <col min="3082" max="3082" width="14.54296875" style="79" customWidth="1"/>
    <col min="3083" max="3084" width="14" style="79" customWidth="1"/>
    <col min="3085" max="3085" width="14.54296875" style="79" customWidth="1"/>
    <col min="3086" max="3086" width="14.36328125" style="79" customWidth="1"/>
    <col min="3087" max="3087" width="16" style="79" customWidth="1"/>
    <col min="3088" max="3328" width="9" style="79"/>
    <col min="3329" max="3329" width="3.6328125" style="79" customWidth="1"/>
    <col min="3330" max="3330" width="13.36328125" style="79" customWidth="1"/>
    <col min="3331" max="3331" width="45.08984375" style="79" customWidth="1"/>
    <col min="3332" max="3332" width="3.90625" style="79" customWidth="1"/>
    <col min="3333" max="3333" width="7.08984375" style="79" customWidth="1"/>
    <col min="3334" max="3334" width="9.36328125" style="79" customWidth="1"/>
    <col min="3335" max="3335" width="10.54296875" style="79" customWidth="1"/>
    <col min="3336" max="3336" width="15.453125" style="79" customWidth="1"/>
    <col min="3337" max="3337" width="15.54296875" style="79" customWidth="1"/>
    <col min="3338" max="3338" width="14.54296875" style="79" customWidth="1"/>
    <col min="3339" max="3340" width="14" style="79" customWidth="1"/>
    <col min="3341" max="3341" width="14.54296875" style="79" customWidth="1"/>
    <col min="3342" max="3342" width="14.36328125" style="79" customWidth="1"/>
    <col min="3343" max="3343" width="16" style="79" customWidth="1"/>
    <col min="3344" max="3584" width="9" style="79"/>
    <col min="3585" max="3585" width="3.6328125" style="79" customWidth="1"/>
    <col min="3586" max="3586" width="13.36328125" style="79" customWidth="1"/>
    <col min="3587" max="3587" width="45.08984375" style="79" customWidth="1"/>
    <col min="3588" max="3588" width="3.90625" style="79" customWidth="1"/>
    <col min="3589" max="3589" width="7.08984375" style="79" customWidth="1"/>
    <col min="3590" max="3590" width="9.36328125" style="79" customWidth="1"/>
    <col min="3591" max="3591" width="10.54296875" style="79" customWidth="1"/>
    <col min="3592" max="3592" width="15.453125" style="79" customWidth="1"/>
    <col min="3593" max="3593" width="15.54296875" style="79" customWidth="1"/>
    <col min="3594" max="3594" width="14.54296875" style="79" customWidth="1"/>
    <col min="3595" max="3596" width="14" style="79" customWidth="1"/>
    <col min="3597" max="3597" width="14.54296875" style="79" customWidth="1"/>
    <col min="3598" max="3598" width="14.36328125" style="79" customWidth="1"/>
    <col min="3599" max="3599" width="16" style="79" customWidth="1"/>
    <col min="3600" max="3840" width="9" style="79"/>
    <col min="3841" max="3841" width="3.6328125" style="79" customWidth="1"/>
    <col min="3842" max="3842" width="13.36328125" style="79" customWidth="1"/>
    <col min="3843" max="3843" width="45.08984375" style="79" customWidth="1"/>
    <col min="3844" max="3844" width="3.90625" style="79" customWidth="1"/>
    <col min="3845" max="3845" width="7.08984375" style="79" customWidth="1"/>
    <col min="3846" max="3846" width="9.36328125" style="79" customWidth="1"/>
    <col min="3847" max="3847" width="10.54296875" style="79" customWidth="1"/>
    <col min="3848" max="3848" width="15.453125" style="79" customWidth="1"/>
    <col min="3849" max="3849" width="15.54296875" style="79" customWidth="1"/>
    <col min="3850" max="3850" width="14.54296875" style="79" customWidth="1"/>
    <col min="3851" max="3852" width="14" style="79" customWidth="1"/>
    <col min="3853" max="3853" width="14.54296875" style="79" customWidth="1"/>
    <col min="3854" max="3854" width="14.36328125" style="79" customWidth="1"/>
    <col min="3855" max="3855" width="16" style="79" customWidth="1"/>
    <col min="3856" max="4096" width="9" style="79"/>
    <col min="4097" max="4097" width="3.6328125" style="79" customWidth="1"/>
    <col min="4098" max="4098" width="13.36328125" style="79" customWidth="1"/>
    <col min="4099" max="4099" width="45.08984375" style="79" customWidth="1"/>
    <col min="4100" max="4100" width="3.90625" style="79" customWidth="1"/>
    <col min="4101" max="4101" width="7.08984375" style="79" customWidth="1"/>
    <col min="4102" max="4102" width="9.36328125" style="79" customWidth="1"/>
    <col min="4103" max="4103" width="10.54296875" style="79" customWidth="1"/>
    <col min="4104" max="4104" width="15.453125" style="79" customWidth="1"/>
    <col min="4105" max="4105" width="15.54296875" style="79" customWidth="1"/>
    <col min="4106" max="4106" width="14.54296875" style="79" customWidth="1"/>
    <col min="4107" max="4108" width="14" style="79" customWidth="1"/>
    <col min="4109" max="4109" width="14.54296875" style="79" customWidth="1"/>
    <col min="4110" max="4110" width="14.36328125" style="79" customWidth="1"/>
    <col min="4111" max="4111" width="16" style="79" customWidth="1"/>
    <col min="4112" max="4352" width="9" style="79"/>
    <col min="4353" max="4353" width="3.6328125" style="79" customWidth="1"/>
    <col min="4354" max="4354" width="13.36328125" style="79" customWidth="1"/>
    <col min="4355" max="4355" width="45.08984375" style="79" customWidth="1"/>
    <col min="4356" max="4356" width="3.90625" style="79" customWidth="1"/>
    <col min="4357" max="4357" width="7.08984375" style="79" customWidth="1"/>
    <col min="4358" max="4358" width="9.36328125" style="79" customWidth="1"/>
    <col min="4359" max="4359" width="10.54296875" style="79" customWidth="1"/>
    <col min="4360" max="4360" width="15.453125" style="79" customWidth="1"/>
    <col min="4361" max="4361" width="15.54296875" style="79" customWidth="1"/>
    <col min="4362" max="4362" width="14.54296875" style="79" customWidth="1"/>
    <col min="4363" max="4364" width="14" style="79" customWidth="1"/>
    <col min="4365" max="4365" width="14.54296875" style="79" customWidth="1"/>
    <col min="4366" max="4366" width="14.36328125" style="79" customWidth="1"/>
    <col min="4367" max="4367" width="16" style="79" customWidth="1"/>
    <col min="4368" max="4608" width="9" style="79"/>
    <col min="4609" max="4609" width="3.6328125" style="79" customWidth="1"/>
    <col min="4610" max="4610" width="13.36328125" style="79" customWidth="1"/>
    <col min="4611" max="4611" width="45.08984375" style="79" customWidth="1"/>
    <col min="4612" max="4612" width="3.90625" style="79" customWidth="1"/>
    <col min="4613" max="4613" width="7.08984375" style="79" customWidth="1"/>
    <col min="4614" max="4614" width="9.36328125" style="79" customWidth="1"/>
    <col min="4615" max="4615" width="10.54296875" style="79" customWidth="1"/>
    <col min="4616" max="4616" width="15.453125" style="79" customWidth="1"/>
    <col min="4617" max="4617" width="15.54296875" style="79" customWidth="1"/>
    <col min="4618" max="4618" width="14.54296875" style="79" customWidth="1"/>
    <col min="4619" max="4620" width="14" style="79" customWidth="1"/>
    <col min="4621" max="4621" width="14.54296875" style="79" customWidth="1"/>
    <col min="4622" max="4622" width="14.36328125" style="79" customWidth="1"/>
    <col min="4623" max="4623" width="16" style="79" customWidth="1"/>
    <col min="4624" max="4864" width="9" style="79"/>
    <col min="4865" max="4865" width="3.6328125" style="79" customWidth="1"/>
    <col min="4866" max="4866" width="13.36328125" style="79" customWidth="1"/>
    <col min="4867" max="4867" width="45.08984375" style="79" customWidth="1"/>
    <col min="4868" max="4868" width="3.90625" style="79" customWidth="1"/>
    <col min="4869" max="4869" width="7.08984375" style="79" customWidth="1"/>
    <col min="4870" max="4870" width="9.36328125" style="79" customWidth="1"/>
    <col min="4871" max="4871" width="10.54296875" style="79" customWidth="1"/>
    <col min="4872" max="4872" width="15.453125" style="79" customWidth="1"/>
    <col min="4873" max="4873" width="15.54296875" style="79" customWidth="1"/>
    <col min="4874" max="4874" width="14.54296875" style="79" customWidth="1"/>
    <col min="4875" max="4876" width="14" style="79" customWidth="1"/>
    <col min="4877" max="4877" width="14.54296875" style="79" customWidth="1"/>
    <col min="4878" max="4878" width="14.36328125" style="79" customWidth="1"/>
    <col min="4879" max="4879" width="16" style="79" customWidth="1"/>
    <col min="4880" max="5120" width="9" style="79"/>
    <col min="5121" max="5121" width="3.6328125" style="79" customWidth="1"/>
    <col min="5122" max="5122" width="13.36328125" style="79" customWidth="1"/>
    <col min="5123" max="5123" width="45.08984375" style="79" customWidth="1"/>
    <col min="5124" max="5124" width="3.90625" style="79" customWidth="1"/>
    <col min="5125" max="5125" width="7.08984375" style="79" customWidth="1"/>
    <col min="5126" max="5126" width="9.36328125" style="79" customWidth="1"/>
    <col min="5127" max="5127" width="10.54296875" style="79" customWidth="1"/>
    <col min="5128" max="5128" width="15.453125" style="79" customWidth="1"/>
    <col min="5129" max="5129" width="15.54296875" style="79" customWidth="1"/>
    <col min="5130" max="5130" width="14.54296875" style="79" customWidth="1"/>
    <col min="5131" max="5132" width="14" style="79" customWidth="1"/>
    <col min="5133" max="5133" width="14.54296875" style="79" customWidth="1"/>
    <col min="5134" max="5134" width="14.36328125" style="79" customWidth="1"/>
    <col min="5135" max="5135" width="16" style="79" customWidth="1"/>
    <col min="5136" max="5376" width="9" style="79"/>
    <col min="5377" max="5377" width="3.6328125" style="79" customWidth="1"/>
    <col min="5378" max="5378" width="13.36328125" style="79" customWidth="1"/>
    <col min="5379" max="5379" width="45.08984375" style="79" customWidth="1"/>
    <col min="5380" max="5380" width="3.90625" style="79" customWidth="1"/>
    <col min="5381" max="5381" width="7.08984375" style="79" customWidth="1"/>
    <col min="5382" max="5382" width="9.36328125" style="79" customWidth="1"/>
    <col min="5383" max="5383" width="10.54296875" style="79" customWidth="1"/>
    <col min="5384" max="5384" width="15.453125" style="79" customWidth="1"/>
    <col min="5385" max="5385" width="15.54296875" style="79" customWidth="1"/>
    <col min="5386" max="5386" width="14.54296875" style="79" customWidth="1"/>
    <col min="5387" max="5388" width="14" style="79" customWidth="1"/>
    <col min="5389" max="5389" width="14.54296875" style="79" customWidth="1"/>
    <col min="5390" max="5390" width="14.36328125" style="79" customWidth="1"/>
    <col min="5391" max="5391" width="16" style="79" customWidth="1"/>
    <col min="5392" max="5632" width="9" style="79"/>
    <col min="5633" max="5633" width="3.6328125" style="79" customWidth="1"/>
    <col min="5634" max="5634" width="13.36328125" style="79" customWidth="1"/>
    <col min="5635" max="5635" width="45.08984375" style="79" customWidth="1"/>
    <col min="5636" max="5636" width="3.90625" style="79" customWidth="1"/>
    <col min="5637" max="5637" width="7.08984375" style="79" customWidth="1"/>
    <col min="5638" max="5638" width="9.36328125" style="79" customWidth="1"/>
    <col min="5639" max="5639" width="10.54296875" style="79" customWidth="1"/>
    <col min="5640" max="5640" width="15.453125" style="79" customWidth="1"/>
    <col min="5641" max="5641" width="15.54296875" style="79" customWidth="1"/>
    <col min="5642" max="5642" width="14.54296875" style="79" customWidth="1"/>
    <col min="5643" max="5644" width="14" style="79" customWidth="1"/>
    <col min="5645" max="5645" width="14.54296875" style="79" customWidth="1"/>
    <col min="5646" max="5646" width="14.36328125" style="79" customWidth="1"/>
    <col min="5647" max="5647" width="16" style="79" customWidth="1"/>
    <col min="5648" max="5888" width="9" style="79"/>
    <col min="5889" max="5889" width="3.6328125" style="79" customWidth="1"/>
    <col min="5890" max="5890" width="13.36328125" style="79" customWidth="1"/>
    <col min="5891" max="5891" width="45.08984375" style="79" customWidth="1"/>
    <col min="5892" max="5892" width="3.90625" style="79" customWidth="1"/>
    <col min="5893" max="5893" width="7.08984375" style="79" customWidth="1"/>
    <col min="5894" max="5894" width="9.36328125" style="79" customWidth="1"/>
    <col min="5895" max="5895" width="10.54296875" style="79" customWidth="1"/>
    <col min="5896" max="5896" width="15.453125" style="79" customWidth="1"/>
    <col min="5897" max="5897" width="15.54296875" style="79" customWidth="1"/>
    <col min="5898" max="5898" width="14.54296875" style="79" customWidth="1"/>
    <col min="5899" max="5900" width="14" style="79" customWidth="1"/>
    <col min="5901" max="5901" width="14.54296875" style="79" customWidth="1"/>
    <col min="5902" max="5902" width="14.36328125" style="79" customWidth="1"/>
    <col min="5903" max="5903" width="16" style="79" customWidth="1"/>
    <col min="5904" max="6144" width="9" style="79"/>
    <col min="6145" max="6145" width="3.6328125" style="79" customWidth="1"/>
    <col min="6146" max="6146" width="13.36328125" style="79" customWidth="1"/>
    <col min="6147" max="6147" width="45.08984375" style="79" customWidth="1"/>
    <col min="6148" max="6148" width="3.90625" style="79" customWidth="1"/>
    <col min="6149" max="6149" width="7.08984375" style="79" customWidth="1"/>
    <col min="6150" max="6150" width="9.36328125" style="79" customWidth="1"/>
    <col min="6151" max="6151" width="10.54296875" style="79" customWidth="1"/>
    <col min="6152" max="6152" width="15.453125" style="79" customWidth="1"/>
    <col min="6153" max="6153" width="15.54296875" style="79" customWidth="1"/>
    <col min="6154" max="6154" width="14.54296875" style="79" customWidth="1"/>
    <col min="6155" max="6156" width="14" style="79" customWidth="1"/>
    <col min="6157" max="6157" width="14.54296875" style="79" customWidth="1"/>
    <col min="6158" max="6158" width="14.36328125" style="79" customWidth="1"/>
    <col min="6159" max="6159" width="16" style="79" customWidth="1"/>
    <col min="6160" max="6400" width="9" style="79"/>
    <col min="6401" max="6401" width="3.6328125" style="79" customWidth="1"/>
    <col min="6402" max="6402" width="13.36328125" style="79" customWidth="1"/>
    <col min="6403" max="6403" width="45.08984375" style="79" customWidth="1"/>
    <col min="6404" max="6404" width="3.90625" style="79" customWidth="1"/>
    <col min="6405" max="6405" width="7.08984375" style="79" customWidth="1"/>
    <col min="6406" max="6406" width="9.36328125" style="79" customWidth="1"/>
    <col min="6407" max="6407" width="10.54296875" style="79" customWidth="1"/>
    <col min="6408" max="6408" width="15.453125" style="79" customWidth="1"/>
    <col min="6409" max="6409" width="15.54296875" style="79" customWidth="1"/>
    <col min="6410" max="6410" width="14.54296875" style="79" customWidth="1"/>
    <col min="6411" max="6412" width="14" style="79" customWidth="1"/>
    <col min="6413" max="6413" width="14.54296875" style="79" customWidth="1"/>
    <col min="6414" max="6414" width="14.36328125" style="79" customWidth="1"/>
    <col min="6415" max="6415" width="16" style="79" customWidth="1"/>
    <col min="6416" max="6656" width="9" style="79"/>
    <col min="6657" max="6657" width="3.6328125" style="79" customWidth="1"/>
    <col min="6658" max="6658" width="13.36328125" style="79" customWidth="1"/>
    <col min="6659" max="6659" width="45.08984375" style="79" customWidth="1"/>
    <col min="6660" max="6660" width="3.90625" style="79" customWidth="1"/>
    <col min="6661" max="6661" width="7.08984375" style="79" customWidth="1"/>
    <col min="6662" max="6662" width="9.36328125" style="79" customWidth="1"/>
    <col min="6663" max="6663" width="10.54296875" style="79" customWidth="1"/>
    <col min="6664" max="6664" width="15.453125" style="79" customWidth="1"/>
    <col min="6665" max="6665" width="15.54296875" style="79" customWidth="1"/>
    <col min="6666" max="6666" width="14.54296875" style="79" customWidth="1"/>
    <col min="6667" max="6668" width="14" style="79" customWidth="1"/>
    <col min="6669" max="6669" width="14.54296875" style="79" customWidth="1"/>
    <col min="6670" max="6670" width="14.36328125" style="79" customWidth="1"/>
    <col min="6671" max="6671" width="16" style="79" customWidth="1"/>
    <col min="6672" max="6912" width="9" style="79"/>
    <col min="6913" max="6913" width="3.6328125" style="79" customWidth="1"/>
    <col min="6914" max="6914" width="13.36328125" style="79" customWidth="1"/>
    <col min="6915" max="6915" width="45.08984375" style="79" customWidth="1"/>
    <col min="6916" max="6916" width="3.90625" style="79" customWidth="1"/>
    <col min="6917" max="6917" width="7.08984375" style="79" customWidth="1"/>
    <col min="6918" max="6918" width="9.36328125" style="79" customWidth="1"/>
    <col min="6919" max="6919" width="10.54296875" style="79" customWidth="1"/>
    <col min="6920" max="6920" width="15.453125" style="79" customWidth="1"/>
    <col min="6921" max="6921" width="15.54296875" style="79" customWidth="1"/>
    <col min="6922" max="6922" width="14.54296875" style="79" customWidth="1"/>
    <col min="6923" max="6924" width="14" style="79" customWidth="1"/>
    <col min="6925" max="6925" width="14.54296875" style="79" customWidth="1"/>
    <col min="6926" max="6926" width="14.36328125" style="79" customWidth="1"/>
    <col min="6927" max="6927" width="16" style="79" customWidth="1"/>
    <col min="6928" max="7168" width="9" style="79"/>
    <col min="7169" max="7169" width="3.6328125" style="79" customWidth="1"/>
    <col min="7170" max="7170" width="13.36328125" style="79" customWidth="1"/>
    <col min="7171" max="7171" width="45.08984375" style="79" customWidth="1"/>
    <col min="7172" max="7172" width="3.90625" style="79" customWidth="1"/>
    <col min="7173" max="7173" width="7.08984375" style="79" customWidth="1"/>
    <col min="7174" max="7174" width="9.36328125" style="79" customWidth="1"/>
    <col min="7175" max="7175" width="10.54296875" style="79" customWidth="1"/>
    <col min="7176" max="7176" width="15.453125" style="79" customWidth="1"/>
    <col min="7177" max="7177" width="15.54296875" style="79" customWidth="1"/>
    <col min="7178" max="7178" width="14.54296875" style="79" customWidth="1"/>
    <col min="7179" max="7180" width="14" style="79" customWidth="1"/>
    <col min="7181" max="7181" width="14.54296875" style="79" customWidth="1"/>
    <col min="7182" max="7182" width="14.36328125" style="79" customWidth="1"/>
    <col min="7183" max="7183" width="16" style="79" customWidth="1"/>
    <col min="7184" max="7424" width="9" style="79"/>
    <col min="7425" max="7425" width="3.6328125" style="79" customWidth="1"/>
    <col min="7426" max="7426" width="13.36328125" style="79" customWidth="1"/>
    <col min="7427" max="7427" width="45.08984375" style="79" customWidth="1"/>
    <col min="7428" max="7428" width="3.90625" style="79" customWidth="1"/>
    <col min="7429" max="7429" width="7.08984375" style="79" customWidth="1"/>
    <col min="7430" max="7430" width="9.36328125" style="79" customWidth="1"/>
    <col min="7431" max="7431" width="10.54296875" style="79" customWidth="1"/>
    <col min="7432" max="7432" width="15.453125" style="79" customWidth="1"/>
    <col min="7433" max="7433" width="15.54296875" style="79" customWidth="1"/>
    <col min="7434" max="7434" width="14.54296875" style="79" customWidth="1"/>
    <col min="7435" max="7436" width="14" style="79" customWidth="1"/>
    <col min="7437" max="7437" width="14.54296875" style="79" customWidth="1"/>
    <col min="7438" max="7438" width="14.36328125" style="79" customWidth="1"/>
    <col min="7439" max="7439" width="16" style="79" customWidth="1"/>
    <col min="7440" max="7680" width="9" style="79"/>
    <col min="7681" max="7681" width="3.6328125" style="79" customWidth="1"/>
    <col min="7682" max="7682" width="13.36328125" style="79" customWidth="1"/>
    <col min="7683" max="7683" width="45.08984375" style="79" customWidth="1"/>
    <col min="7684" max="7684" width="3.90625" style="79" customWidth="1"/>
    <col min="7685" max="7685" width="7.08984375" style="79" customWidth="1"/>
    <col min="7686" max="7686" width="9.36328125" style="79" customWidth="1"/>
    <col min="7687" max="7687" width="10.54296875" style="79" customWidth="1"/>
    <col min="7688" max="7688" width="15.453125" style="79" customWidth="1"/>
    <col min="7689" max="7689" width="15.54296875" style="79" customWidth="1"/>
    <col min="7690" max="7690" width="14.54296875" style="79" customWidth="1"/>
    <col min="7691" max="7692" width="14" style="79" customWidth="1"/>
    <col min="7693" max="7693" width="14.54296875" style="79" customWidth="1"/>
    <col min="7694" max="7694" width="14.36328125" style="79" customWidth="1"/>
    <col min="7695" max="7695" width="16" style="79" customWidth="1"/>
    <col min="7696" max="7936" width="9" style="79"/>
    <col min="7937" max="7937" width="3.6328125" style="79" customWidth="1"/>
    <col min="7938" max="7938" width="13.36328125" style="79" customWidth="1"/>
    <col min="7939" max="7939" width="45.08984375" style="79" customWidth="1"/>
    <col min="7940" max="7940" width="3.90625" style="79" customWidth="1"/>
    <col min="7941" max="7941" width="7.08984375" style="79" customWidth="1"/>
    <col min="7942" max="7942" width="9.36328125" style="79" customWidth="1"/>
    <col min="7943" max="7943" width="10.54296875" style="79" customWidth="1"/>
    <col min="7944" max="7944" width="15.453125" style="79" customWidth="1"/>
    <col min="7945" max="7945" width="15.54296875" style="79" customWidth="1"/>
    <col min="7946" max="7946" width="14.54296875" style="79" customWidth="1"/>
    <col min="7947" max="7948" width="14" style="79" customWidth="1"/>
    <col min="7949" max="7949" width="14.54296875" style="79" customWidth="1"/>
    <col min="7950" max="7950" width="14.36328125" style="79" customWidth="1"/>
    <col min="7951" max="7951" width="16" style="79" customWidth="1"/>
    <col min="7952" max="8192" width="9" style="79"/>
    <col min="8193" max="8193" width="3.6328125" style="79" customWidth="1"/>
    <col min="8194" max="8194" width="13.36328125" style="79" customWidth="1"/>
    <col min="8195" max="8195" width="45.08984375" style="79" customWidth="1"/>
    <col min="8196" max="8196" width="3.90625" style="79" customWidth="1"/>
    <col min="8197" max="8197" width="7.08984375" style="79" customWidth="1"/>
    <col min="8198" max="8198" width="9.36328125" style="79" customWidth="1"/>
    <col min="8199" max="8199" width="10.54296875" style="79" customWidth="1"/>
    <col min="8200" max="8200" width="15.453125" style="79" customWidth="1"/>
    <col min="8201" max="8201" width="15.54296875" style="79" customWidth="1"/>
    <col min="8202" max="8202" width="14.54296875" style="79" customWidth="1"/>
    <col min="8203" max="8204" width="14" style="79" customWidth="1"/>
    <col min="8205" max="8205" width="14.54296875" style="79" customWidth="1"/>
    <col min="8206" max="8206" width="14.36328125" style="79" customWidth="1"/>
    <col min="8207" max="8207" width="16" style="79" customWidth="1"/>
    <col min="8208" max="8448" width="9" style="79"/>
    <col min="8449" max="8449" width="3.6328125" style="79" customWidth="1"/>
    <col min="8450" max="8450" width="13.36328125" style="79" customWidth="1"/>
    <col min="8451" max="8451" width="45.08984375" style="79" customWidth="1"/>
    <col min="8452" max="8452" width="3.90625" style="79" customWidth="1"/>
    <col min="8453" max="8453" width="7.08984375" style="79" customWidth="1"/>
    <col min="8454" max="8454" width="9.36328125" style="79" customWidth="1"/>
    <col min="8455" max="8455" width="10.54296875" style="79" customWidth="1"/>
    <col min="8456" max="8456" width="15.453125" style="79" customWidth="1"/>
    <col min="8457" max="8457" width="15.54296875" style="79" customWidth="1"/>
    <col min="8458" max="8458" width="14.54296875" style="79" customWidth="1"/>
    <col min="8459" max="8460" width="14" style="79" customWidth="1"/>
    <col min="8461" max="8461" width="14.54296875" style="79" customWidth="1"/>
    <col min="8462" max="8462" width="14.36328125" style="79" customWidth="1"/>
    <col min="8463" max="8463" width="16" style="79" customWidth="1"/>
    <col min="8464" max="8704" width="9" style="79"/>
    <col min="8705" max="8705" width="3.6328125" style="79" customWidth="1"/>
    <col min="8706" max="8706" width="13.36328125" style="79" customWidth="1"/>
    <col min="8707" max="8707" width="45.08984375" style="79" customWidth="1"/>
    <col min="8708" max="8708" width="3.90625" style="79" customWidth="1"/>
    <col min="8709" max="8709" width="7.08984375" style="79" customWidth="1"/>
    <col min="8710" max="8710" width="9.36328125" style="79" customWidth="1"/>
    <col min="8711" max="8711" width="10.54296875" style="79" customWidth="1"/>
    <col min="8712" max="8712" width="15.453125" style="79" customWidth="1"/>
    <col min="8713" max="8713" width="15.54296875" style="79" customWidth="1"/>
    <col min="8714" max="8714" width="14.54296875" style="79" customWidth="1"/>
    <col min="8715" max="8716" width="14" style="79" customWidth="1"/>
    <col min="8717" max="8717" width="14.54296875" style="79" customWidth="1"/>
    <col min="8718" max="8718" width="14.36328125" style="79" customWidth="1"/>
    <col min="8719" max="8719" width="16" style="79" customWidth="1"/>
    <col min="8720" max="8960" width="9" style="79"/>
    <col min="8961" max="8961" width="3.6328125" style="79" customWidth="1"/>
    <col min="8962" max="8962" width="13.36328125" style="79" customWidth="1"/>
    <col min="8963" max="8963" width="45.08984375" style="79" customWidth="1"/>
    <col min="8964" max="8964" width="3.90625" style="79" customWidth="1"/>
    <col min="8965" max="8965" width="7.08984375" style="79" customWidth="1"/>
    <col min="8966" max="8966" width="9.36328125" style="79" customWidth="1"/>
    <col min="8967" max="8967" width="10.54296875" style="79" customWidth="1"/>
    <col min="8968" max="8968" width="15.453125" style="79" customWidth="1"/>
    <col min="8969" max="8969" width="15.54296875" style="79" customWidth="1"/>
    <col min="8970" max="8970" width="14.54296875" style="79" customWidth="1"/>
    <col min="8971" max="8972" width="14" style="79" customWidth="1"/>
    <col min="8973" max="8973" width="14.54296875" style="79" customWidth="1"/>
    <col min="8974" max="8974" width="14.36328125" style="79" customWidth="1"/>
    <col min="8975" max="8975" width="16" style="79" customWidth="1"/>
    <col min="8976" max="9216" width="9" style="79"/>
    <col min="9217" max="9217" width="3.6328125" style="79" customWidth="1"/>
    <col min="9218" max="9218" width="13.36328125" style="79" customWidth="1"/>
    <col min="9219" max="9219" width="45.08984375" style="79" customWidth="1"/>
    <col min="9220" max="9220" width="3.90625" style="79" customWidth="1"/>
    <col min="9221" max="9221" width="7.08984375" style="79" customWidth="1"/>
    <col min="9222" max="9222" width="9.36328125" style="79" customWidth="1"/>
    <col min="9223" max="9223" width="10.54296875" style="79" customWidth="1"/>
    <col min="9224" max="9224" width="15.453125" style="79" customWidth="1"/>
    <col min="9225" max="9225" width="15.54296875" style="79" customWidth="1"/>
    <col min="9226" max="9226" width="14.54296875" style="79" customWidth="1"/>
    <col min="9227" max="9228" width="14" style="79" customWidth="1"/>
    <col min="9229" max="9229" width="14.54296875" style="79" customWidth="1"/>
    <col min="9230" max="9230" width="14.36328125" style="79" customWidth="1"/>
    <col min="9231" max="9231" width="16" style="79" customWidth="1"/>
    <col min="9232" max="9472" width="9" style="79"/>
    <col min="9473" max="9473" width="3.6328125" style="79" customWidth="1"/>
    <col min="9474" max="9474" width="13.36328125" style="79" customWidth="1"/>
    <col min="9475" max="9475" width="45.08984375" style="79" customWidth="1"/>
    <col min="9476" max="9476" width="3.90625" style="79" customWidth="1"/>
    <col min="9477" max="9477" width="7.08984375" style="79" customWidth="1"/>
    <col min="9478" max="9478" width="9.36328125" style="79" customWidth="1"/>
    <col min="9479" max="9479" width="10.54296875" style="79" customWidth="1"/>
    <col min="9480" max="9480" width="15.453125" style="79" customWidth="1"/>
    <col min="9481" max="9481" width="15.54296875" style="79" customWidth="1"/>
    <col min="9482" max="9482" width="14.54296875" style="79" customWidth="1"/>
    <col min="9483" max="9484" width="14" style="79" customWidth="1"/>
    <col min="9485" max="9485" width="14.54296875" style="79" customWidth="1"/>
    <col min="9486" max="9486" width="14.36328125" style="79" customWidth="1"/>
    <col min="9487" max="9487" width="16" style="79" customWidth="1"/>
    <col min="9488" max="9728" width="9" style="79"/>
    <col min="9729" max="9729" width="3.6328125" style="79" customWidth="1"/>
    <col min="9730" max="9730" width="13.36328125" style="79" customWidth="1"/>
    <col min="9731" max="9731" width="45.08984375" style="79" customWidth="1"/>
    <col min="9732" max="9732" width="3.90625" style="79" customWidth="1"/>
    <col min="9733" max="9733" width="7.08984375" style="79" customWidth="1"/>
    <col min="9734" max="9734" width="9.36328125" style="79" customWidth="1"/>
    <col min="9735" max="9735" width="10.54296875" style="79" customWidth="1"/>
    <col min="9736" max="9736" width="15.453125" style="79" customWidth="1"/>
    <col min="9737" max="9737" width="15.54296875" style="79" customWidth="1"/>
    <col min="9738" max="9738" width="14.54296875" style="79" customWidth="1"/>
    <col min="9739" max="9740" width="14" style="79" customWidth="1"/>
    <col min="9741" max="9741" width="14.54296875" style="79" customWidth="1"/>
    <col min="9742" max="9742" width="14.36328125" style="79" customWidth="1"/>
    <col min="9743" max="9743" width="16" style="79" customWidth="1"/>
    <col min="9744" max="9984" width="9" style="79"/>
    <col min="9985" max="9985" width="3.6328125" style="79" customWidth="1"/>
    <col min="9986" max="9986" width="13.36328125" style="79" customWidth="1"/>
    <col min="9987" max="9987" width="45.08984375" style="79" customWidth="1"/>
    <col min="9988" max="9988" width="3.90625" style="79" customWidth="1"/>
    <col min="9989" max="9989" width="7.08984375" style="79" customWidth="1"/>
    <col min="9990" max="9990" width="9.36328125" style="79" customWidth="1"/>
    <col min="9991" max="9991" width="10.54296875" style="79" customWidth="1"/>
    <col min="9992" max="9992" width="15.453125" style="79" customWidth="1"/>
    <col min="9993" max="9993" width="15.54296875" style="79" customWidth="1"/>
    <col min="9994" max="9994" width="14.54296875" style="79" customWidth="1"/>
    <col min="9995" max="9996" width="14" style="79" customWidth="1"/>
    <col min="9997" max="9997" width="14.54296875" style="79" customWidth="1"/>
    <col min="9998" max="9998" width="14.36328125" style="79" customWidth="1"/>
    <col min="9999" max="9999" width="16" style="79" customWidth="1"/>
    <col min="10000" max="10240" width="9" style="79"/>
    <col min="10241" max="10241" width="3.6328125" style="79" customWidth="1"/>
    <col min="10242" max="10242" width="13.36328125" style="79" customWidth="1"/>
    <col min="10243" max="10243" width="45.08984375" style="79" customWidth="1"/>
    <col min="10244" max="10244" width="3.90625" style="79" customWidth="1"/>
    <col min="10245" max="10245" width="7.08984375" style="79" customWidth="1"/>
    <col min="10246" max="10246" width="9.36328125" style="79" customWidth="1"/>
    <col min="10247" max="10247" width="10.54296875" style="79" customWidth="1"/>
    <col min="10248" max="10248" width="15.453125" style="79" customWidth="1"/>
    <col min="10249" max="10249" width="15.54296875" style="79" customWidth="1"/>
    <col min="10250" max="10250" width="14.54296875" style="79" customWidth="1"/>
    <col min="10251" max="10252" width="14" style="79" customWidth="1"/>
    <col min="10253" max="10253" width="14.54296875" style="79" customWidth="1"/>
    <col min="10254" max="10254" width="14.36328125" style="79" customWidth="1"/>
    <col min="10255" max="10255" width="16" style="79" customWidth="1"/>
    <col min="10256" max="10496" width="9" style="79"/>
    <col min="10497" max="10497" width="3.6328125" style="79" customWidth="1"/>
    <col min="10498" max="10498" width="13.36328125" style="79" customWidth="1"/>
    <col min="10499" max="10499" width="45.08984375" style="79" customWidth="1"/>
    <col min="10500" max="10500" width="3.90625" style="79" customWidth="1"/>
    <col min="10501" max="10501" width="7.08984375" style="79" customWidth="1"/>
    <col min="10502" max="10502" width="9.36328125" style="79" customWidth="1"/>
    <col min="10503" max="10503" width="10.54296875" style="79" customWidth="1"/>
    <col min="10504" max="10504" width="15.453125" style="79" customWidth="1"/>
    <col min="10505" max="10505" width="15.54296875" style="79" customWidth="1"/>
    <col min="10506" max="10506" width="14.54296875" style="79" customWidth="1"/>
    <col min="10507" max="10508" width="14" style="79" customWidth="1"/>
    <col min="10509" max="10509" width="14.54296875" style="79" customWidth="1"/>
    <col min="10510" max="10510" width="14.36328125" style="79" customWidth="1"/>
    <col min="10511" max="10511" width="16" style="79" customWidth="1"/>
    <col min="10512" max="10752" width="9" style="79"/>
    <col min="10753" max="10753" width="3.6328125" style="79" customWidth="1"/>
    <col min="10754" max="10754" width="13.36328125" style="79" customWidth="1"/>
    <col min="10755" max="10755" width="45.08984375" style="79" customWidth="1"/>
    <col min="10756" max="10756" width="3.90625" style="79" customWidth="1"/>
    <col min="10757" max="10757" width="7.08984375" style="79" customWidth="1"/>
    <col min="10758" max="10758" width="9.36328125" style="79" customWidth="1"/>
    <col min="10759" max="10759" width="10.54296875" style="79" customWidth="1"/>
    <col min="10760" max="10760" width="15.453125" style="79" customWidth="1"/>
    <col min="10761" max="10761" width="15.54296875" style="79" customWidth="1"/>
    <col min="10762" max="10762" width="14.54296875" style="79" customWidth="1"/>
    <col min="10763" max="10764" width="14" style="79" customWidth="1"/>
    <col min="10765" max="10765" width="14.54296875" style="79" customWidth="1"/>
    <col min="10766" max="10766" width="14.36328125" style="79" customWidth="1"/>
    <col min="10767" max="10767" width="16" style="79" customWidth="1"/>
    <col min="10768" max="11008" width="9" style="79"/>
    <col min="11009" max="11009" width="3.6328125" style="79" customWidth="1"/>
    <col min="11010" max="11010" width="13.36328125" style="79" customWidth="1"/>
    <col min="11011" max="11011" width="45.08984375" style="79" customWidth="1"/>
    <col min="11012" max="11012" width="3.90625" style="79" customWidth="1"/>
    <col min="11013" max="11013" width="7.08984375" style="79" customWidth="1"/>
    <col min="11014" max="11014" width="9.36328125" style="79" customWidth="1"/>
    <col min="11015" max="11015" width="10.54296875" style="79" customWidth="1"/>
    <col min="11016" max="11016" width="15.453125" style="79" customWidth="1"/>
    <col min="11017" max="11017" width="15.54296875" style="79" customWidth="1"/>
    <col min="11018" max="11018" width="14.54296875" style="79" customWidth="1"/>
    <col min="11019" max="11020" width="14" style="79" customWidth="1"/>
    <col min="11021" max="11021" width="14.54296875" style="79" customWidth="1"/>
    <col min="11022" max="11022" width="14.36328125" style="79" customWidth="1"/>
    <col min="11023" max="11023" width="16" style="79" customWidth="1"/>
    <col min="11024" max="11264" width="9" style="79"/>
    <col min="11265" max="11265" width="3.6328125" style="79" customWidth="1"/>
    <col min="11266" max="11266" width="13.36328125" style="79" customWidth="1"/>
    <col min="11267" max="11267" width="45.08984375" style="79" customWidth="1"/>
    <col min="11268" max="11268" width="3.90625" style="79" customWidth="1"/>
    <col min="11269" max="11269" width="7.08984375" style="79" customWidth="1"/>
    <col min="11270" max="11270" width="9.36328125" style="79" customWidth="1"/>
    <col min="11271" max="11271" width="10.54296875" style="79" customWidth="1"/>
    <col min="11272" max="11272" width="15.453125" style="79" customWidth="1"/>
    <col min="11273" max="11273" width="15.54296875" style="79" customWidth="1"/>
    <col min="11274" max="11274" width="14.54296875" style="79" customWidth="1"/>
    <col min="11275" max="11276" width="14" style="79" customWidth="1"/>
    <col min="11277" max="11277" width="14.54296875" style="79" customWidth="1"/>
    <col min="11278" max="11278" width="14.36328125" style="79" customWidth="1"/>
    <col min="11279" max="11279" width="16" style="79" customWidth="1"/>
    <col min="11280" max="11520" width="9" style="79"/>
    <col min="11521" max="11521" width="3.6328125" style="79" customWidth="1"/>
    <col min="11522" max="11522" width="13.36328125" style="79" customWidth="1"/>
    <col min="11523" max="11523" width="45.08984375" style="79" customWidth="1"/>
    <col min="11524" max="11524" width="3.90625" style="79" customWidth="1"/>
    <col min="11525" max="11525" width="7.08984375" style="79" customWidth="1"/>
    <col min="11526" max="11526" width="9.36328125" style="79" customWidth="1"/>
    <col min="11527" max="11527" width="10.54296875" style="79" customWidth="1"/>
    <col min="11528" max="11528" width="15.453125" style="79" customWidth="1"/>
    <col min="11529" max="11529" width="15.54296875" style="79" customWidth="1"/>
    <col min="11530" max="11530" width="14.54296875" style="79" customWidth="1"/>
    <col min="11531" max="11532" width="14" style="79" customWidth="1"/>
    <col min="11533" max="11533" width="14.54296875" style="79" customWidth="1"/>
    <col min="11534" max="11534" width="14.36328125" style="79" customWidth="1"/>
    <col min="11535" max="11535" width="16" style="79" customWidth="1"/>
    <col min="11536" max="11776" width="9" style="79"/>
    <col min="11777" max="11777" width="3.6328125" style="79" customWidth="1"/>
    <col min="11778" max="11778" width="13.36328125" style="79" customWidth="1"/>
    <col min="11779" max="11779" width="45.08984375" style="79" customWidth="1"/>
    <col min="11780" max="11780" width="3.90625" style="79" customWidth="1"/>
    <col min="11781" max="11781" width="7.08984375" style="79" customWidth="1"/>
    <col min="11782" max="11782" width="9.36328125" style="79" customWidth="1"/>
    <col min="11783" max="11783" width="10.54296875" style="79" customWidth="1"/>
    <col min="11784" max="11784" width="15.453125" style="79" customWidth="1"/>
    <col min="11785" max="11785" width="15.54296875" style="79" customWidth="1"/>
    <col min="11786" max="11786" width="14.54296875" style="79" customWidth="1"/>
    <col min="11787" max="11788" width="14" style="79" customWidth="1"/>
    <col min="11789" max="11789" width="14.54296875" style="79" customWidth="1"/>
    <col min="11790" max="11790" width="14.36328125" style="79" customWidth="1"/>
    <col min="11791" max="11791" width="16" style="79" customWidth="1"/>
    <col min="11792" max="12032" width="9" style="79"/>
    <col min="12033" max="12033" width="3.6328125" style="79" customWidth="1"/>
    <col min="12034" max="12034" width="13.36328125" style="79" customWidth="1"/>
    <col min="12035" max="12035" width="45.08984375" style="79" customWidth="1"/>
    <col min="12036" max="12036" width="3.90625" style="79" customWidth="1"/>
    <col min="12037" max="12037" width="7.08984375" style="79" customWidth="1"/>
    <col min="12038" max="12038" width="9.36328125" style="79" customWidth="1"/>
    <col min="12039" max="12039" width="10.54296875" style="79" customWidth="1"/>
    <col min="12040" max="12040" width="15.453125" style="79" customWidth="1"/>
    <col min="12041" max="12041" width="15.54296875" style="79" customWidth="1"/>
    <col min="12042" max="12042" width="14.54296875" style="79" customWidth="1"/>
    <col min="12043" max="12044" width="14" style="79" customWidth="1"/>
    <col min="12045" max="12045" width="14.54296875" style="79" customWidth="1"/>
    <col min="12046" max="12046" width="14.36328125" style="79" customWidth="1"/>
    <col min="12047" max="12047" width="16" style="79" customWidth="1"/>
    <col min="12048" max="12288" width="9" style="79"/>
    <col min="12289" max="12289" width="3.6328125" style="79" customWidth="1"/>
    <col min="12290" max="12290" width="13.36328125" style="79" customWidth="1"/>
    <col min="12291" max="12291" width="45.08984375" style="79" customWidth="1"/>
    <col min="12292" max="12292" width="3.90625" style="79" customWidth="1"/>
    <col min="12293" max="12293" width="7.08984375" style="79" customWidth="1"/>
    <col min="12294" max="12294" width="9.36328125" style="79" customWidth="1"/>
    <col min="12295" max="12295" width="10.54296875" style="79" customWidth="1"/>
    <col min="12296" max="12296" width="15.453125" style="79" customWidth="1"/>
    <col min="12297" max="12297" width="15.54296875" style="79" customWidth="1"/>
    <col min="12298" max="12298" width="14.54296875" style="79" customWidth="1"/>
    <col min="12299" max="12300" width="14" style="79" customWidth="1"/>
    <col min="12301" max="12301" width="14.54296875" style="79" customWidth="1"/>
    <col min="12302" max="12302" width="14.36328125" style="79" customWidth="1"/>
    <col min="12303" max="12303" width="16" style="79" customWidth="1"/>
    <col min="12304" max="12544" width="9" style="79"/>
    <col min="12545" max="12545" width="3.6328125" style="79" customWidth="1"/>
    <col min="12546" max="12546" width="13.36328125" style="79" customWidth="1"/>
    <col min="12547" max="12547" width="45.08984375" style="79" customWidth="1"/>
    <col min="12548" max="12548" width="3.90625" style="79" customWidth="1"/>
    <col min="12549" max="12549" width="7.08984375" style="79" customWidth="1"/>
    <col min="12550" max="12550" width="9.36328125" style="79" customWidth="1"/>
    <col min="12551" max="12551" width="10.54296875" style="79" customWidth="1"/>
    <col min="12552" max="12552" width="15.453125" style="79" customWidth="1"/>
    <col min="12553" max="12553" width="15.54296875" style="79" customWidth="1"/>
    <col min="12554" max="12554" width="14.54296875" style="79" customWidth="1"/>
    <col min="12555" max="12556" width="14" style="79" customWidth="1"/>
    <col min="12557" max="12557" width="14.54296875" style="79" customWidth="1"/>
    <col min="12558" max="12558" width="14.36328125" style="79" customWidth="1"/>
    <col min="12559" max="12559" width="16" style="79" customWidth="1"/>
    <col min="12560" max="12800" width="9" style="79"/>
    <col min="12801" max="12801" width="3.6328125" style="79" customWidth="1"/>
    <col min="12802" max="12802" width="13.36328125" style="79" customWidth="1"/>
    <col min="12803" max="12803" width="45.08984375" style="79" customWidth="1"/>
    <col min="12804" max="12804" width="3.90625" style="79" customWidth="1"/>
    <col min="12805" max="12805" width="7.08984375" style="79" customWidth="1"/>
    <col min="12806" max="12806" width="9.36328125" style="79" customWidth="1"/>
    <col min="12807" max="12807" width="10.54296875" style="79" customWidth="1"/>
    <col min="12808" max="12808" width="15.453125" style="79" customWidth="1"/>
    <col min="12809" max="12809" width="15.54296875" style="79" customWidth="1"/>
    <col min="12810" max="12810" width="14.54296875" style="79" customWidth="1"/>
    <col min="12811" max="12812" width="14" style="79" customWidth="1"/>
    <col min="12813" max="12813" width="14.54296875" style="79" customWidth="1"/>
    <col min="12814" max="12814" width="14.36328125" style="79" customWidth="1"/>
    <col min="12815" max="12815" width="16" style="79" customWidth="1"/>
    <col min="12816" max="13056" width="9" style="79"/>
    <col min="13057" max="13057" width="3.6328125" style="79" customWidth="1"/>
    <col min="13058" max="13058" width="13.36328125" style="79" customWidth="1"/>
    <col min="13059" max="13059" width="45.08984375" style="79" customWidth="1"/>
    <col min="13060" max="13060" width="3.90625" style="79" customWidth="1"/>
    <col min="13061" max="13061" width="7.08984375" style="79" customWidth="1"/>
    <col min="13062" max="13062" width="9.36328125" style="79" customWidth="1"/>
    <col min="13063" max="13063" width="10.54296875" style="79" customWidth="1"/>
    <col min="13064" max="13064" width="15.453125" style="79" customWidth="1"/>
    <col min="13065" max="13065" width="15.54296875" style="79" customWidth="1"/>
    <col min="13066" max="13066" width="14.54296875" style="79" customWidth="1"/>
    <col min="13067" max="13068" width="14" style="79" customWidth="1"/>
    <col min="13069" max="13069" width="14.54296875" style="79" customWidth="1"/>
    <col min="13070" max="13070" width="14.36328125" style="79" customWidth="1"/>
    <col min="13071" max="13071" width="16" style="79" customWidth="1"/>
    <col min="13072" max="13312" width="9" style="79"/>
    <col min="13313" max="13313" width="3.6328125" style="79" customWidth="1"/>
    <col min="13314" max="13314" width="13.36328125" style="79" customWidth="1"/>
    <col min="13315" max="13315" width="45.08984375" style="79" customWidth="1"/>
    <col min="13316" max="13316" width="3.90625" style="79" customWidth="1"/>
    <col min="13317" max="13317" width="7.08984375" style="79" customWidth="1"/>
    <col min="13318" max="13318" width="9.36328125" style="79" customWidth="1"/>
    <col min="13319" max="13319" width="10.54296875" style="79" customWidth="1"/>
    <col min="13320" max="13320" width="15.453125" style="79" customWidth="1"/>
    <col min="13321" max="13321" width="15.54296875" style="79" customWidth="1"/>
    <col min="13322" max="13322" width="14.54296875" style="79" customWidth="1"/>
    <col min="13323" max="13324" width="14" style="79" customWidth="1"/>
    <col min="13325" max="13325" width="14.54296875" style="79" customWidth="1"/>
    <col min="13326" max="13326" width="14.36328125" style="79" customWidth="1"/>
    <col min="13327" max="13327" width="16" style="79" customWidth="1"/>
    <col min="13328" max="13568" width="9" style="79"/>
    <col min="13569" max="13569" width="3.6328125" style="79" customWidth="1"/>
    <col min="13570" max="13570" width="13.36328125" style="79" customWidth="1"/>
    <col min="13571" max="13571" width="45.08984375" style="79" customWidth="1"/>
    <col min="13572" max="13572" width="3.90625" style="79" customWidth="1"/>
    <col min="13573" max="13573" width="7.08984375" style="79" customWidth="1"/>
    <col min="13574" max="13574" width="9.36328125" style="79" customWidth="1"/>
    <col min="13575" max="13575" width="10.54296875" style="79" customWidth="1"/>
    <col min="13576" max="13576" width="15.453125" style="79" customWidth="1"/>
    <col min="13577" max="13577" width="15.54296875" style="79" customWidth="1"/>
    <col min="13578" max="13578" width="14.54296875" style="79" customWidth="1"/>
    <col min="13579" max="13580" width="14" style="79" customWidth="1"/>
    <col min="13581" max="13581" width="14.54296875" style="79" customWidth="1"/>
    <col min="13582" max="13582" width="14.36328125" style="79" customWidth="1"/>
    <col min="13583" max="13583" width="16" style="79" customWidth="1"/>
    <col min="13584" max="13824" width="9" style="79"/>
    <col min="13825" max="13825" width="3.6328125" style="79" customWidth="1"/>
    <col min="13826" max="13826" width="13.36328125" style="79" customWidth="1"/>
    <col min="13827" max="13827" width="45.08984375" style="79" customWidth="1"/>
    <col min="13828" max="13828" width="3.90625" style="79" customWidth="1"/>
    <col min="13829" max="13829" width="7.08984375" style="79" customWidth="1"/>
    <col min="13830" max="13830" width="9.36328125" style="79" customWidth="1"/>
    <col min="13831" max="13831" width="10.54296875" style="79" customWidth="1"/>
    <col min="13832" max="13832" width="15.453125" style="79" customWidth="1"/>
    <col min="13833" max="13833" width="15.54296875" style="79" customWidth="1"/>
    <col min="13834" max="13834" width="14.54296875" style="79" customWidth="1"/>
    <col min="13835" max="13836" width="14" style="79" customWidth="1"/>
    <col min="13837" max="13837" width="14.54296875" style="79" customWidth="1"/>
    <col min="13838" max="13838" width="14.36328125" style="79" customWidth="1"/>
    <col min="13839" max="13839" width="16" style="79" customWidth="1"/>
    <col min="13840" max="14080" width="9" style="79"/>
    <col min="14081" max="14081" width="3.6328125" style="79" customWidth="1"/>
    <col min="14082" max="14082" width="13.36328125" style="79" customWidth="1"/>
    <col min="14083" max="14083" width="45.08984375" style="79" customWidth="1"/>
    <col min="14084" max="14084" width="3.90625" style="79" customWidth="1"/>
    <col min="14085" max="14085" width="7.08984375" style="79" customWidth="1"/>
    <col min="14086" max="14086" width="9.36328125" style="79" customWidth="1"/>
    <col min="14087" max="14087" width="10.54296875" style="79" customWidth="1"/>
    <col min="14088" max="14088" width="15.453125" style="79" customWidth="1"/>
    <col min="14089" max="14089" width="15.54296875" style="79" customWidth="1"/>
    <col min="14090" max="14090" width="14.54296875" style="79" customWidth="1"/>
    <col min="14091" max="14092" width="14" style="79" customWidth="1"/>
    <col min="14093" max="14093" width="14.54296875" style="79" customWidth="1"/>
    <col min="14094" max="14094" width="14.36328125" style="79" customWidth="1"/>
    <col min="14095" max="14095" width="16" style="79" customWidth="1"/>
    <col min="14096" max="14336" width="9" style="79"/>
    <col min="14337" max="14337" width="3.6328125" style="79" customWidth="1"/>
    <col min="14338" max="14338" width="13.36328125" style="79" customWidth="1"/>
    <col min="14339" max="14339" width="45.08984375" style="79" customWidth="1"/>
    <col min="14340" max="14340" width="3.90625" style="79" customWidth="1"/>
    <col min="14341" max="14341" width="7.08984375" style="79" customWidth="1"/>
    <col min="14342" max="14342" width="9.36328125" style="79" customWidth="1"/>
    <col min="14343" max="14343" width="10.54296875" style="79" customWidth="1"/>
    <col min="14344" max="14344" width="15.453125" style="79" customWidth="1"/>
    <col min="14345" max="14345" width="15.54296875" style="79" customWidth="1"/>
    <col min="14346" max="14346" width="14.54296875" style="79" customWidth="1"/>
    <col min="14347" max="14348" width="14" style="79" customWidth="1"/>
    <col min="14349" max="14349" width="14.54296875" style="79" customWidth="1"/>
    <col min="14350" max="14350" width="14.36328125" style="79" customWidth="1"/>
    <col min="14351" max="14351" width="16" style="79" customWidth="1"/>
    <col min="14352" max="14592" width="9" style="79"/>
    <col min="14593" max="14593" width="3.6328125" style="79" customWidth="1"/>
    <col min="14594" max="14594" width="13.36328125" style="79" customWidth="1"/>
    <col min="14595" max="14595" width="45.08984375" style="79" customWidth="1"/>
    <col min="14596" max="14596" width="3.90625" style="79" customWidth="1"/>
    <col min="14597" max="14597" width="7.08984375" style="79" customWidth="1"/>
    <col min="14598" max="14598" width="9.36328125" style="79" customWidth="1"/>
    <col min="14599" max="14599" width="10.54296875" style="79" customWidth="1"/>
    <col min="14600" max="14600" width="15.453125" style="79" customWidth="1"/>
    <col min="14601" max="14601" width="15.54296875" style="79" customWidth="1"/>
    <col min="14602" max="14602" width="14.54296875" style="79" customWidth="1"/>
    <col min="14603" max="14604" width="14" style="79" customWidth="1"/>
    <col min="14605" max="14605" width="14.54296875" style="79" customWidth="1"/>
    <col min="14606" max="14606" width="14.36328125" style="79" customWidth="1"/>
    <col min="14607" max="14607" width="16" style="79" customWidth="1"/>
    <col min="14608" max="14848" width="9" style="79"/>
    <col min="14849" max="14849" width="3.6328125" style="79" customWidth="1"/>
    <col min="14850" max="14850" width="13.36328125" style="79" customWidth="1"/>
    <col min="14851" max="14851" width="45.08984375" style="79" customWidth="1"/>
    <col min="14852" max="14852" width="3.90625" style="79" customWidth="1"/>
    <col min="14853" max="14853" width="7.08984375" style="79" customWidth="1"/>
    <col min="14854" max="14854" width="9.36328125" style="79" customWidth="1"/>
    <col min="14855" max="14855" width="10.54296875" style="79" customWidth="1"/>
    <col min="14856" max="14856" width="15.453125" style="79" customWidth="1"/>
    <col min="14857" max="14857" width="15.54296875" style="79" customWidth="1"/>
    <col min="14858" max="14858" width="14.54296875" style="79" customWidth="1"/>
    <col min="14859" max="14860" width="14" style="79" customWidth="1"/>
    <col min="14861" max="14861" width="14.54296875" style="79" customWidth="1"/>
    <col min="14862" max="14862" width="14.36328125" style="79" customWidth="1"/>
    <col min="14863" max="14863" width="16" style="79" customWidth="1"/>
    <col min="14864" max="15104" width="9" style="79"/>
    <col min="15105" max="15105" width="3.6328125" style="79" customWidth="1"/>
    <col min="15106" max="15106" width="13.36328125" style="79" customWidth="1"/>
    <col min="15107" max="15107" width="45.08984375" style="79" customWidth="1"/>
    <col min="15108" max="15108" width="3.90625" style="79" customWidth="1"/>
    <col min="15109" max="15109" width="7.08984375" style="79" customWidth="1"/>
    <col min="15110" max="15110" width="9.36328125" style="79" customWidth="1"/>
    <col min="15111" max="15111" width="10.54296875" style="79" customWidth="1"/>
    <col min="15112" max="15112" width="15.453125" style="79" customWidth="1"/>
    <col min="15113" max="15113" width="15.54296875" style="79" customWidth="1"/>
    <col min="15114" max="15114" width="14.54296875" style="79" customWidth="1"/>
    <col min="15115" max="15116" width="14" style="79" customWidth="1"/>
    <col min="15117" max="15117" width="14.54296875" style="79" customWidth="1"/>
    <col min="15118" max="15118" width="14.36328125" style="79" customWidth="1"/>
    <col min="15119" max="15119" width="16" style="79" customWidth="1"/>
    <col min="15120" max="15360" width="9" style="79"/>
    <col min="15361" max="15361" width="3.6328125" style="79" customWidth="1"/>
    <col min="15362" max="15362" width="13.36328125" style="79" customWidth="1"/>
    <col min="15363" max="15363" width="45.08984375" style="79" customWidth="1"/>
    <col min="15364" max="15364" width="3.90625" style="79" customWidth="1"/>
    <col min="15365" max="15365" width="7.08984375" style="79" customWidth="1"/>
    <col min="15366" max="15366" width="9.36328125" style="79" customWidth="1"/>
    <col min="15367" max="15367" width="10.54296875" style="79" customWidth="1"/>
    <col min="15368" max="15368" width="15.453125" style="79" customWidth="1"/>
    <col min="15369" max="15369" width="15.54296875" style="79" customWidth="1"/>
    <col min="15370" max="15370" width="14.54296875" style="79" customWidth="1"/>
    <col min="15371" max="15372" width="14" style="79" customWidth="1"/>
    <col min="15373" max="15373" width="14.54296875" style="79" customWidth="1"/>
    <col min="15374" max="15374" width="14.36328125" style="79" customWidth="1"/>
    <col min="15375" max="15375" width="16" style="79" customWidth="1"/>
    <col min="15376" max="15616" width="9" style="79"/>
    <col min="15617" max="15617" width="3.6328125" style="79" customWidth="1"/>
    <col min="15618" max="15618" width="13.36328125" style="79" customWidth="1"/>
    <col min="15619" max="15619" width="45.08984375" style="79" customWidth="1"/>
    <col min="15620" max="15620" width="3.90625" style="79" customWidth="1"/>
    <col min="15621" max="15621" width="7.08984375" style="79" customWidth="1"/>
    <col min="15622" max="15622" width="9.36328125" style="79" customWidth="1"/>
    <col min="15623" max="15623" width="10.54296875" style="79" customWidth="1"/>
    <col min="15624" max="15624" width="15.453125" style="79" customWidth="1"/>
    <col min="15625" max="15625" width="15.54296875" style="79" customWidth="1"/>
    <col min="15626" max="15626" width="14.54296875" style="79" customWidth="1"/>
    <col min="15627" max="15628" width="14" style="79" customWidth="1"/>
    <col min="15629" max="15629" width="14.54296875" style="79" customWidth="1"/>
    <col min="15630" max="15630" width="14.36328125" style="79" customWidth="1"/>
    <col min="15631" max="15631" width="16" style="79" customWidth="1"/>
    <col min="15632" max="15872" width="9" style="79"/>
    <col min="15873" max="15873" width="3.6328125" style="79" customWidth="1"/>
    <col min="15874" max="15874" width="13.36328125" style="79" customWidth="1"/>
    <col min="15875" max="15875" width="45.08984375" style="79" customWidth="1"/>
    <col min="15876" max="15876" width="3.90625" style="79" customWidth="1"/>
    <col min="15877" max="15877" width="7.08984375" style="79" customWidth="1"/>
    <col min="15878" max="15878" width="9.36328125" style="79" customWidth="1"/>
    <col min="15879" max="15879" width="10.54296875" style="79" customWidth="1"/>
    <col min="15880" max="15880" width="15.453125" style="79" customWidth="1"/>
    <col min="15881" max="15881" width="15.54296875" style="79" customWidth="1"/>
    <col min="15882" max="15882" width="14.54296875" style="79" customWidth="1"/>
    <col min="15883" max="15884" width="14" style="79" customWidth="1"/>
    <col min="15885" max="15885" width="14.54296875" style="79" customWidth="1"/>
    <col min="15886" max="15886" width="14.36328125" style="79" customWidth="1"/>
    <col min="15887" max="15887" width="16" style="79" customWidth="1"/>
    <col min="15888" max="16128" width="9" style="79"/>
    <col min="16129" max="16129" width="3.6328125" style="79" customWidth="1"/>
    <col min="16130" max="16130" width="13.36328125" style="79" customWidth="1"/>
    <col min="16131" max="16131" width="45.08984375" style="79" customWidth="1"/>
    <col min="16132" max="16132" width="3.90625" style="79" customWidth="1"/>
    <col min="16133" max="16133" width="7.08984375" style="79" customWidth="1"/>
    <col min="16134" max="16134" width="9.36328125" style="79" customWidth="1"/>
    <col min="16135" max="16135" width="10.54296875" style="79" customWidth="1"/>
    <col min="16136" max="16136" width="15.453125" style="79" customWidth="1"/>
    <col min="16137" max="16137" width="15.54296875" style="79" customWidth="1"/>
    <col min="16138" max="16138" width="14.54296875" style="79" customWidth="1"/>
    <col min="16139" max="16140" width="14" style="79" customWidth="1"/>
    <col min="16141" max="16141" width="14.54296875" style="79" customWidth="1"/>
    <col min="16142" max="16142" width="14.36328125" style="79" customWidth="1"/>
    <col min="16143" max="16143" width="16" style="79" customWidth="1"/>
    <col min="16144" max="16384" width="9" style="79"/>
  </cols>
  <sheetData>
    <row r="1" spans="1:30" ht="27.75" customHeight="1" x14ac:dyDescent="0.35">
      <c r="A1" s="253" t="s">
        <v>0</v>
      </c>
      <c r="B1" s="253"/>
      <c r="C1" s="254"/>
      <c r="D1" s="253"/>
      <c r="E1" s="253"/>
      <c r="F1" s="253"/>
      <c r="G1" s="253"/>
      <c r="H1" s="253"/>
      <c r="I1" s="253"/>
      <c r="J1" s="253"/>
      <c r="K1" s="253"/>
      <c r="L1" s="253"/>
      <c r="M1" s="253"/>
      <c r="N1" s="253"/>
      <c r="O1" s="253"/>
      <c r="P1" s="253"/>
      <c r="R1" s="117"/>
      <c r="S1" s="117"/>
    </row>
    <row r="2" spans="1:30" ht="13.5" customHeight="1" x14ac:dyDescent="0.25">
      <c r="A2" s="118" t="s">
        <v>1</v>
      </c>
      <c r="B2" s="119"/>
      <c r="C2" s="7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R2" s="119"/>
      <c r="S2" s="119"/>
    </row>
    <row r="3" spans="1:30" ht="13.5" customHeight="1" x14ac:dyDescent="0.25">
      <c r="A3" s="118" t="s">
        <v>2</v>
      </c>
      <c r="B3" s="119"/>
      <c r="C3" s="79"/>
      <c r="D3" s="119"/>
      <c r="E3" s="119"/>
      <c r="F3" s="119"/>
      <c r="G3" s="119"/>
      <c r="H3" s="119"/>
      <c r="I3" s="119"/>
      <c r="J3" s="255"/>
      <c r="K3" s="256"/>
      <c r="L3" s="120"/>
      <c r="M3" s="119"/>
      <c r="N3" s="119"/>
      <c r="O3" s="119"/>
      <c r="P3" s="119"/>
      <c r="R3" s="119"/>
      <c r="S3" s="119"/>
    </row>
    <row r="4" spans="1:30" ht="13.5" customHeight="1" x14ac:dyDescent="0.25">
      <c r="A4" s="118" t="s">
        <v>3</v>
      </c>
      <c r="B4" s="119"/>
      <c r="C4" s="79"/>
      <c r="D4" s="119"/>
      <c r="E4" s="119"/>
      <c r="F4" s="119"/>
      <c r="G4" s="119"/>
      <c r="H4" s="119"/>
      <c r="I4" s="119"/>
      <c r="J4" s="255"/>
      <c r="K4" s="256"/>
      <c r="L4" s="120"/>
      <c r="M4" s="119"/>
      <c r="N4" s="119"/>
      <c r="O4" s="119"/>
      <c r="P4" s="119"/>
      <c r="R4" s="119"/>
      <c r="S4" s="119"/>
    </row>
    <row r="5" spans="1:30" ht="6.75" customHeight="1" x14ac:dyDescent="0.35">
      <c r="A5" s="121"/>
      <c r="B5" s="122"/>
      <c r="C5" s="79"/>
      <c r="D5" s="123"/>
      <c r="E5" s="124"/>
      <c r="F5" s="124"/>
      <c r="G5" s="125"/>
      <c r="H5" s="125"/>
      <c r="I5" s="125"/>
      <c r="J5" s="257"/>
      <c r="K5" s="258"/>
      <c r="L5" s="125"/>
      <c r="M5" s="125"/>
      <c r="N5" s="125"/>
      <c r="O5" s="125"/>
      <c r="P5" s="125"/>
      <c r="R5" s="125"/>
      <c r="S5" s="125"/>
    </row>
    <row r="6" spans="1:30" ht="12.75" customHeight="1" x14ac:dyDescent="0.25">
      <c r="A6" s="126" t="s">
        <v>4</v>
      </c>
      <c r="B6" s="119"/>
      <c r="C6" s="79"/>
      <c r="D6" s="127"/>
      <c r="E6" s="128"/>
      <c r="F6" s="128"/>
      <c r="G6" s="129"/>
      <c r="H6" s="129"/>
      <c r="I6" s="129"/>
      <c r="J6" s="259"/>
      <c r="K6" s="260"/>
      <c r="L6" s="129"/>
      <c r="M6" s="129"/>
      <c r="N6" s="129"/>
      <c r="O6" s="129"/>
      <c r="P6" s="129"/>
      <c r="R6" s="129"/>
      <c r="S6" s="129"/>
    </row>
    <row r="7" spans="1:30" ht="12.75" customHeight="1" x14ac:dyDescent="0.25">
      <c r="A7" s="126" t="s">
        <v>5</v>
      </c>
      <c r="B7" s="119"/>
      <c r="C7" s="79"/>
      <c r="D7" s="127"/>
      <c r="E7" s="128"/>
      <c r="F7" s="128"/>
      <c r="G7" s="129"/>
      <c r="H7" s="129"/>
      <c r="I7" s="129"/>
      <c r="J7" s="259"/>
      <c r="K7" s="260"/>
      <c r="L7" s="129"/>
      <c r="M7" s="129"/>
      <c r="N7" s="126" t="s">
        <v>6</v>
      </c>
      <c r="O7" s="129"/>
      <c r="P7" s="129"/>
      <c r="R7" s="129"/>
      <c r="S7" s="129"/>
    </row>
    <row r="8" spans="1:30" s="132" customFormat="1" ht="12.75" customHeight="1" x14ac:dyDescent="0.3">
      <c r="A8" s="130" t="s">
        <v>7</v>
      </c>
      <c r="B8" s="131"/>
      <c r="D8" s="133"/>
      <c r="E8" s="134"/>
      <c r="F8" s="135"/>
      <c r="G8" s="136"/>
      <c r="H8" s="261" t="s">
        <v>3238</v>
      </c>
      <c r="I8" s="262"/>
      <c r="J8" s="262"/>
      <c r="K8" s="262"/>
      <c r="L8" s="262"/>
      <c r="M8" s="262"/>
      <c r="N8" s="262"/>
      <c r="O8" s="262"/>
      <c r="P8" s="262"/>
      <c r="Q8" s="262"/>
      <c r="R8" s="263"/>
      <c r="S8" s="136"/>
      <c r="T8" s="137"/>
      <c r="U8" s="137"/>
      <c r="V8" s="137"/>
      <c r="W8" s="137"/>
      <c r="X8" s="137"/>
      <c r="Y8" s="250" t="s">
        <v>3239</v>
      </c>
      <c r="Z8" s="251"/>
      <c r="AA8" s="251"/>
      <c r="AB8" s="252"/>
      <c r="AC8" s="138"/>
    </row>
    <row r="9" spans="1:30" s="132" customFormat="1" ht="13" x14ac:dyDescent="0.3">
      <c r="F9" s="139" t="s">
        <v>3240</v>
      </c>
      <c r="G9" s="139" t="s">
        <v>3241</v>
      </c>
      <c r="H9" s="139" t="s">
        <v>3242</v>
      </c>
      <c r="I9" s="139"/>
      <c r="J9" s="139"/>
      <c r="K9" s="139"/>
      <c r="L9" s="139"/>
      <c r="M9" s="139"/>
      <c r="N9" s="139"/>
      <c r="O9" s="139"/>
      <c r="P9" s="139"/>
      <c r="Q9" s="139"/>
      <c r="R9" s="139" t="s">
        <v>3243</v>
      </c>
      <c r="S9" s="139"/>
      <c r="T9" s="139" t="s">
        <v>3244</v>
      </c>
      <c r="U9" s="139" t="s">
        <v>3245</v>
      </c>
      <c r="V9" s="139" t="s">
        <v>3246</v>
      </c>
      <c r="W9" s="139" t="s">
        <v>3247</v>
      </c>
      <c r="X9" s="139" t="s">
        <v>3248</v>
      </c>
      <c r="Y9" s="139" t="s">
        <v>3249</v>
      </c>
      <c r="Z9" s="139" t="s">
        <v>3250</v>
      </c>
      <c r="AA9" s="139" t="s">
        <v>3251</v>
      </c>
      <c r="AB9" s="139" t="s">
        <v>98</v>
      </c>
      <c r="AC9" s="139" t="s">
        <v>3252</v>
      </c>
    </row>
    <row r="10" spans="1:30" s="132" customFormat="1" ht="104.5" thickBot="1" x14ac:dyDescent="0.4">
      <c r="A10" s="140" t="s">
        <v>3253</v>
      </c>
      <c r="B10" s="140" t="s">
        <v>3254</v>
      </c>
      <c r="C10" s="140" t="s">
        <v>3255</v>
      </c>
      <c r="D10" s="140" t="s">
        <v>8</v>
      </c>
      <c r="E10" s="140" t="s">
        <v>9</v>
      </c>
      <c r="F10" s="141" t="s">
        <v>3256</v>
      </c>
      <c r="G10" s="142" t="s">
        <v>3257</v>
      </c>
      <c r="H10" s="92" t="s">
        <v>3258</v>
      </c>
      <c r="I10" s="140" t="s">
        <v>10</v>
      </c>
      <c r="J10" s="140" t="s">
        <v>11</v>
      </c>
      <c r="K10" s="140" t="s">
        <v>12</v>
      </c>
      <c r="L10" s="140" t="s">
        <v>13</v>
      </c>
      <c r="M10" s="140" t="s">
        <v>14</v>
      </c>
      <c r="N10" s="140" t="s">
        <v>15</v>
      </c>
      <c r="O10" s="140" t="s">
        <v>16</v>
      </c>
      <c r="P10" s="140" t="s">
        <v>17</v>
      </c>
      <c r="R10" s="143" t="s">
        <v>3259</v>
      </c>
      <c r="S10" s="140" t="s">
        <v>11</v>
      </c>
      <c r="T10" s="92" t="s">
        <v>3260</v>
      </c>
      <c r="U10" s="92" t="s">
        <v>3261</v>
      </c>
      <c r="V10" s="92" t="s">
        <v>3262</v>
      </c>
      <c r="W10" s="92" t="s">
        <v>3263</v>
      </c>
      <c r="X10" s="92" t="s">
        <v>3264</v>
      </c>
      <c r="Y10" s="92">
        <v>2018</v>
      </c>
      <c r="Z10" s="92">
        <v>2019</v>
      </c>
      <c r="AA10" s="92">
        <v>2020</v>
      </c>
      <c r="AB10" s="92" t="s">
        <v>3265</v>
      </c>
      <c r="AC10" s="144" t="s">
        <v>3266</v>
      </c>
    </row>
    <row r="11" spans="1:30" ht="12.75" hidden="1" customHeight="1" x14ac:dyDescent="0.35">
      <c r="A11" s="196" t="s">
        <v>18</v>
      </c>
      <c r="B11" s="196" t="s">
        <v>19</v>
      </c>
      <c r="C11" s="197" t="s">
        <v>20</v>
      </c>
      <c r="D11" s="196" t="s">
        <v>21</v>
      </c>
      <c r="E11" s="196" t="s">
        <v>22</v>
      </c>
      <c r="F11" s="196" t="s">
        <v>23</v>
      </c>
      <c r="G11" s="196" t="s">
        <v>24</v>
      </c>
      <c r="H11" s="196" t="s">
        <v>24</v>
      </c>
      <c r="I11" s="196" t="s">
        <v>25</v>
      </c>
      <c r="J11" s="196" t="s">
        <v>26</v>
      </c>
      <c r="K11" s="196" t="s">
        <v>27</v>
      </c>
      <c r="L11" s="196" t="s">
        <v>28</v>
      </c>
      <c r="M11" s="196" t="s">
        <v>29</v>
      </c>
      <c r="N11" s="196" t="s">
        <v>30</v>
      </c>
      <c r="O11" s="196" t="s">
        <v>31</v>
      </c>
      <c r="P11" s="196" t="s">
        <v>32</v>
      </c>
      <c r="R11" s="196" t="s">
        <v>24</v>
      </c>
      <c r="S11" s="196" t="s">
        <v>26</v>
      </c>
    </row>
    <row r="12" spans="1:30" ht="6" customHeight="1" thickBot="1" x14ac:dyDescent="0.4">
      <c r="A12" s="79"/>
      <c r="C12" s="79"/>
      <c r="D12" s="79"/>
      <c r="E12" s="79"/>
      <c r="F12" s="79"/>
      <c r="G12" s="79"/>
      <c r="H12" s="79"/>
      <c r="I12" s="79"/>
      <c r="J12" s="79"/>
      <c r="K12" s="79"/>
      <c r="L12" s="79"/>
      <c r="M12" s="79"/>
      <c r="N12" s="79"/>
      <c r="O12" s="79"/>
      <c r="P12" s="79"/>
      <c r="R12" s="79"/>
      <c r="S12" s="79"/>
    </row>
    <row r="13" spans="1:30" ht="30.75" customHeight="1" thickBot="1" x14ac:dyDescent="0.35">
      <c r="A13" s="146"/>
      <c r="B13" s="147" t="s">
        <v>33</v>
      </c>
      <c r="C13" s="148" t="s">
        <v>34</v>
      </c>
      <c r="D13" s="148"/>
      <c r="E13" s="149"/>
      <c r="F13" s="149"/>
      <c r="G13" s="150"/>
      <c r="H13" s="150"/>
      <c r="I13" s="150">
        <v>549049.09</v>
      </c>
      <c r="J13" s="150">
        <v>15502.759679999999</v>
      </c>
      <c r="K13" s="150">
        <v>42666.500180000003</v>
      </c>
      <c r="L13" s="150">
        <v>14238.17344</v>
      </c>
      <c r="M13" s="150">
        <v>0</v>
      </c>
      <c r="N13" s="150">
        <v>14421.277060840001</v>
      </c>
      <c r="O13" s="150">
        <v>32098.196478868798</v>
      </c>
      <c r="P13" s="150">
        <v>15004.3878823592</v>
      </c>
      <c r="R13" s="150"/>
      <c r="S13" s="150">
        <v>25692.933120000002</v>
      </c>
      <c r="X13" s="145">
        <f>SUBTOTAL(9,X14:X950)</f>
        <v>9792.4964698048789</v>
      </c>
    </row>
    <row r="14" spans="1:30" ht="28.5" customHeight="1" thickBot="1" x14ac:dyDescent="0.35">
      <c r="A14" s="151"/>
      <c r="B14" s="152" t="s">
        <v>18</v>
      </c>
      <c r="C14" s="153" t="s">
        <v>35</v>
      </c>
      <c r="D14" s="153"/>
      <c r="E14" s="154"/>
      <c r="F14" s="154"/>
      <c r="G14" s="155"/>
      <c r="H14" s="155"/>
      <c r="I14" s="155">
        <v>549049.09</v>
      </c>
      <c r="J14" s="155">
        <v>15502.759679999999</v>
      </c>
      <c r="K14" s="155">
        <v>42666.500180000003</v>
      </c>
      <c r="L14" s="155">
        <v>14238.17344</v>
      </c>
      <c r="M14" s="155">
        <v>0</v>
      </c>
      <c r="N14" s="155">
        <v>14421.277060840001</v>
      </c>
      <c r="O14" s="155">
        <v>32098.196478868798</v>
      </c>
      <c r="P14" s="155">
        <v>15004.3878823592</v>
      </c>
      <c r="R14" s="155"/>
      <c r="S14" s="155">
        <v>25692.933120000002</v>
      </c>
    </row>
    <row r="15" spans="1:30" ht="24" customHeight="1" x14ac:dyDescent="0.2">
      <c r="A15" s="156">
        <v>1</v>
      </c>
      <c r="B15" s="157" t="s">
        <v>36</v>
      </c>
      <c r="C15" s="158" t="s">
        <v>37</v>
      </c>
      <c r="D15" s="158" t="s">
        <v>38</v>
      </c>
      <c r="E15" s="159">
        <v>0</v>
      </c>
      <c r="F15" s="159">
        <v>174</v>
      </c>
      <c r="G15" s="160">
        <v>52.1</v>
      </c>
      <c r="H15" s="160">
        <v>146.47999999999999</v>
      </c>
      <c r="I15" s="160">
        <v>25487.52</v>
      </c>
      <c r="J15" s="160">
        <v>0</v>
      </c>
      <c r="K15" s="160">
        <v>12196.704</v>
      </c>
      <c r="L15" s="160">
        <v>0</v>
      </c>
      <c r="M15" s="160">
        <v>0</v>
      </c>
      <c r="N15" s="160">
        <v>4122.485952</v>
      </c>
      <c r="O15" s="160">
        <v>6038.1002822399996</v>
      </c>
      <c r="P15" s="161">
        <v>3130.0206327935998</v>
      </c>
      <c r="R15" s="160"/>
      <c r="S15" s="160">
        <v>0</v>
      </c>
      <c r="T15" s="80"/>
      <c r="U15" s="80"/>
      <c r="V15" s="81"/>
      <c r="W15" s="81"/>
      <c r="X15" s="81"/>
      <c r="Y15" s="80"/>
      <c r="Z15" s="80"/>
      <c r="AA15" s="80"/>
      <c r="AB15" s="80"/>
      <c r="AD15" s="82"/>
    </row>
    <row r="16" spans="1:30" ht="13.5" customHeight="1" x14ac:dyDescent="0.2">
      <c r="A16" s="173">
        <v>2</v>
      </c>
      <c r="B16" s="174" t="s">
        <v>39</v>
      </c>
      <c r="C16" s="175" t="s">
        <v>40</v>
      </c>
      <c r="D16" s="175" t="s">
        <v>41</v>
      </c>
      <c r="E16" s="176">
        <v>0</v>
      </c>
      <c r="F16" s="176">
        <v>12</v>
      </c>
      <c r="G16" s="177">
        <v>177.11</v>
      </c>
      <c r="H16" s="177">
        <v>164.73</v>
      </c>
      <c r="I16" s="177">
        <v>1976.76</v>
      </c>
      <c r="J16" s="177">
        <v>0</v>
      </c>
      <c r="K16" s="177">
        <v>792.62400000000002</v>
      </c>
      <c r="L16" s="177">
        <v>205.13556</v>
      </c>
      <c r="M16" s="177">
        <v>0</v>
      </c>
      <c r="N16" s="177">
        <v>267.90691199999998</v>
      </c>
      <c r="O16" s="177">
        <v>468.29659464000002</v>
      </c>
      <c r="P16" s="178">
        <v>242.7548293296</v>
      </c>
      <c r="R16" s="177"/>
      <c r="S16" s="177">
        <v>0</v>
      </c>
      <c r="T16" s="80"/>
      <c r="U16" s="80"/>
      <c r="V16" s="81"/>
      <c r="W16" s="81"/>
      <c r="X16" s="81"/>
      <c r="Y16" s="80"/>
      <c r="Z16" s="80"/>
      <c r="AA16" s="80"/>
      <c r="AB16" s="80"/>
      <c r="AD16" s="82"/>
    </row>
    <row r="17" spans="1:30" ht="34.5" customHeight="1" x14ac:dyDescent="0.2">
      <c r="A17" s="173">
        <v>3</v>
      </c>
      <c r="B17" s="174" t="s">
        <v>42</v>
      </c>
      <c r="C17" s="175" t="s">
        <v>43</v>
      </c>
      <c r="D17" s="175" t="s">
        <v>44</v>
      </c>
      <c r="E17" s="176">
        <v>0</v>
      </c>
      <c r="F17" s="176">
        <v>3</v>
      </c>
      <c r="G17" s="177">
        <v>101.44</v>
      </c>
      <c r="H17" s="177">
        <v>94.13</v>
      </c>
      <c r="I17" s="177">
        <v>282.39</v>
      </c>
      <c r="J17" s="177">
        <v>0</v>
      </c>
      <c r="K17" s="177">
        <v>113.232</v>
      </c>
      <c r="L17" s="177">
        <v>29.30508</v>
      </c>
      <c r="M17" s="177">
        <v>0</v>
      </c>
      <c r="N17" s="177">
        <v>38.272416</v>
      </c>
      <c r="O17" s="177">
        <v>66.899513519999999</v>
      </c>
      <c r="P17" s="178">
        <v>34.679261332800003</v>
      </c>
      <c r="R17" s="177"/>
      <c r="S17" s="177">
        <v>0</v>
      </c>
      <c r="T17" s="80"/>
      <c r="U17" s="80"/>
      <c r="V17" s="81"/>
      <c r="W17" s="81"/>
      <c r="X17" s="81"/>
      <c r="Y17" s="80"/>
      <c r="Z17" s="80"/>
      <c r="AA17" s="80"/>
      <c r="AB17" s="80"/>
      <c r="AD17" s="82"/>
    </row>
    <row r="18" spans="1:30" ht="34.5" customHeight="1" x14ac:dyDescent="0.2">
      <c r="A18" s="173">
        <v>4</v>
      </c>
      <c r="B18" s="174" t="s">
        <v>45</v>
      </c>
      <c r="C18" s="175" t="s">
        <v>46</v>
      </c>
      <c r="D18" s="175" t="s">
        <v>44</v>
      </c>
      <c r="E18" s="176">
        <v>0</v>
      </c>
      <c r="F18" s="176">
        <v>2</v>
      </c>
      <c r="G18" s="177">
        <v>198.96</v>
      </c>
      <c r="H18" s="177">
        <v>184.9</v>
      </c>
      <c r="I18" s="177">
        <v>369.8</v>
      </c>
      <c r="J18" s="177">
        <v>0</v>
      </c>
      <c r="K18" s="177">
        <v>148.28</v>
      </c>
      <c r="L18" s="177">
        <v>38.375700000000002</v>
      </c>
      <c r="M18" s="177">
        <v>0</v>
      </c>
      <c r="N18" s="177">
        <v>50.118639999999999</v>
      </c>
      <c r="O18" s="177">
        <v>87.606505799999994</v>
      </c>
      <c r="P18" s="178">
        <v>45.413318412000002</v>
      </c>
      <c r="R18" s="177"/>
      <c r="S18" s="177">
        <v>0</v>
      </c>
      <c r="T18" s="80"/>
      <c r="U18" s="80"/>
      <c r="V18" s="81"/>
      <c r="W18" s="81"/>
      <c r="X18" s="81"/>
      <c r="Y18" s="80"/>
      <c r="Z18" s="80"/>
      <c r="AA18" s="80"/>
      <c r="AB18" s="80"/>
      <c r="AD18" s="82"/>
    </row>
    <row r="19" spans="1:30" ht="24" customHeight="1" x14ac:dyDescent="0.2">
      <c r="A19" s="173">
        <v>5</v>
      </c>
      <c r="B19" s="174" t="s">
        <v>47</v>
      </c>
      <c r="C19" s="175" t="s">
        <v>48</v>
      </c>
      <c r="D19" s="175" t="s">
        <v>44</v>
      </c>
      <c r="E19" s="176">
        <v>0</v>
      </c>
      <c r="F19" s="176">
        <v>11</v>
      </c>
      <c r="G19" s="177">
        <v>563.54</v>
      </c>
      <c r="H19" s="177">
        <v>487.25</v>
      </c>
      <c r="I19" s="177">
        <v>5359.75</v>
      </c>
      <c r="J19" s="177">
        <v>0</v>
      </c>
      <c r="K19" s="177">
        <v>1325.9829</v>
      </c>
      <c r="L19" s="177">
        <v>1402.55214</v>
      </c>
      <c r="M19" s="177">
        <v>0</v>
      </c>
      <c r="N19" s="177">
        <v>448.18222020000002</v>
      </c>
      <c r="O19" s="177">
        <v>1524.8242848960001</v>
      </c>
      <c r="P19" s="178">
        <v>658.21581631343997</v>
      </c>
      <c r="R19" s="177"/>
      <c r="S19" s="177">
        <v>0</v>
      </c>
      <c r="T19" s="80"/>
      <c r="U19" s="80"/>
      <c r="V19" s="81"/>
      <c r="W19" s="81"/>
      <c r="X19" s="81"/>
      <c r="Y19" s="80"/>
      <c r="Z19" s="80"/>
      <c r="AA19" s="80"/>
      <c r="AB19" s="80"/>
      <c r="AD19" s="82"/>
    </row>
    <row r="20" spans="1:30" ht="24" customHeight="1" x14ac:dyDescent="0.2">
      <c r="A20" s="173">
        <v>6</v>
      </c>
      <c r="B20" s="174" t="s">
        <v>49</v>
      </c>
      <c r="C20" s="175" t="s">
        <v>50</v>
      </c>
      <c r="D20" s="175" t="s">
        <v>44</v>
      </c>
      <c r="E20" s="176">
        <v>0</v>
      </c>
      <c r="F20" s="176">
        <v>4</v>
      </c>
      <c r="G20" s="177">
        <v>1114.43</v>
      </c>
      <c r="H20" s="177">
        <v>979.34</v>
      </c>
      <c r="I20" s="177">
        <v>3917.36</v>
      </c>
      <c r="J20" s="177">
        <v>0</v>
      </c>
      <c r="K20" s="177">
        <v>1225.3548000000001</v>
      </c>
      <c r="L20" s="177">
        <v>682.28304000000003</v>
      </c>
      <c r="M20" s="177">
        <v>0</v>
      </c>
      <c r="N20" s="177">
        <v>414.16992240000002</v>
      </c>
      <c r="O20" s="177">
        <v>1114.4677259519999</v>
      </c>
      <c r="P20" s="178">
        <v>481.07856836927999</v>
      </c>
      <c r="R20" s="177"/>
      <c r="S20" s="177">
        <v>0</v>
      </c>
      <c r="T20" s="80"/>
      <c r="U20" s="80"/>
      <c r="V20" s="81"/>
      <c r="W20" s="81"/>
      <c r="X20" s="81"/>
      <c r="Y20" s="80"/>
      <c r="Z20" s="80"/>
      <c r="AA20" s="80"/>
      <c r="AB20" s="80"/>
      <c r="AD20" s="82"/>
    </row>
    <row r="21" spans="1:30" ht="24" customHeight="1" x14ac:dyDescent="0.2">
      <c r="A21" s="173">
        <v>7</v>
      </c>
      <c r="B21" s="174" t="s">
        <v>51</v>
      </c>
      <c r="C21" s="175" t="s">
        <v>52</v>
      </c>
      <c r="D21" s="175" t="s">
        <v>44</v>
      </c>
      <c r="E21" s="176">
        <v>0</v>
      </c>
      <c r="F21" s="176">
        <v>6</v>
      </c>
      <c r="G21" s="177">
        <v>2921.21</v>
      </c>
      <c r="H21" s="177">
        <v>2602.13</v>
      </c>
      <c r="I21" s="177">
        <v>15612.78</v>
      </c>
      <c r="J21" s="177">
        <v>0</v>
      </c>
      <c r="K21" s="177">
        <v>5838.5285999999996</v>
      </c>
      <c r="L21" s="177">
        <v>1441.6975199999999</v>
      </c>
      <c r="M21" s="177">
        <v>0</v>
      </c>
      <c r="N21" s="177">
        <v>1973.4226667999999</v>
      </c>
      <c r="O21" s="177">
        <v>4441.7514176639997</v>
      </c>
      <c r="P21" s="178">
        <v>1917.3560286249599</v>
      </c>
      <c r="R21" s="177"/>
      <c r="S21" s="177">
        <v>0</v>
      </c>
      <c r="T21" s="80"/>
      <c r="U21" s="80"/>
      <c r="V21" s="81"/>
      <c r="W21" s="81"/>
      <c r="X21" s="81"/>
      <c r="Y21" s="80"/>
      <c r="Z21" s="80"/>
      <c r="AA21" s="80"/>
      <c r="AB21" s="80"/>
      <c r="AD21" s="82"/>
    </row>
    <row r="22" spans="1:30" ht="24" customHeight="1" x14ac:dyDescent="0.2">
      <c r="A22" s="173">
        <v>8</v>
      </c>
      <c r="B22" s="174" t="s">
        <v>53</v>
      </c>
      <c r="C22" s="175" t="s">
        <v>54</v>
      </c>
      <c r="D22" s="175" t="s">
        <v>44</v>
      </c>
      <c r="E22" s="176">
        <v>0</v>
      </c>
      <c r="F22" s="176">
        <v>1</v>
      </c>
      <c r="G22" s="177">
        <v>4347.3100000000004</v>
      </c>
      <c r="H22" s="177">
        <v>3884.87</v>
      </c>
      <c r="I22" s="177">
        <v>3884.87</v>
      </c>
      <c r="J22" s="177">
        <v>0</v>
      </c>
      <c r="K22" s="177">
        <v>1482.2168999999999</v>
      </c>
      <c r="L22" s="177">
        <v>319.35021999999998</v>
      </c>
      <c r="M22" s="177">
        <v>0</v>
      </c>
      <c r="N22" s="177">
        <v>500.98931219999997</v>
      </c>
      <c r="O22" s="177">
        <v>1105.2270874559999</v>
      </c>
      <c r="P22" s="178">
        <v>477.08969275184</v>
      </c>
      <c r="R22" s="177"/>
      <c r="S22" s="177">
        <v>0</v>
      </c>
      <c r="T22" s="80"/>
      <c r="U22" s="80"/>
      <c r="V22" s="81"/>
      <c r="W22" s="81"/>
      <c r="X22" s="81"/>
      <c r="Y22" s="80"/>
      <c r="Z22" s="80"/>
      <c r="AA22" s="80"/>
      <c r="AB22" s="80"/>
      <c r="AD22" s="82"/>
    </row>
    <row r="23" spans="1:30" ht="24" customHeight="1" x14ac:dyDescent="0.2">
      <c r="A23" s="173">
        <v>9</v>
      </c>
      <c r="B23" s="174" t="s">
        <v>55</v>
      </c>
      <c r="C23" s="175" t="s">
        <v>56</v>
      </c>
      <c r="D23" s="175" t="s">
        <v>44</v>
      </c>
      <c r="E23" s="176">
        <v>0</v>
      </c>
      <c r="F23" s="176">
        <v>1</v>
      </c>
      <c r="G23" s="177">
        <v>5198.37</v>
      </c>
      <c r="H23" s="177">
        <v>4640.6000000000004</v>
      </c>
      <c r="I23" s="177">
        <v>4640.6000000000004</v>
      </c>
      <c r="J23" s="177">
        <v>0</v>
      </c>
      <c r="K23" s="177">
        <v>1749.6668999999999</v>
      </c>
      <c r="L23" s="177">
        <v>409.41910000000001</v>
      </c>
      <c r="M23" s="177">
        <v>0</v>
      </c>
      <c r="N23" s="177">
        <v>591.38741219999997</v>
      </c>
      <c r="O23" s="177">
        <v>1320.2272378560001</v>
      </c>
      <c r="P23" s="178">
        <v>569.89809100783998</v>
      </c>
      <c r="R23" s="177"/>
      <c r="S23" s="177">
        <v>0</v>
      </c>
      <c r="T23" s="80"/>
      <c r="U23" s="80"/>
      <c r="V23" s="81"/>
      <c r="W23" s="81"/>
      <c r="X23" s="81"/>
      <c r="Y23" s="80"/>
      <c r="Z23" s="80"/>
      <c r="AA23" s="80"/>
      <c r="AB23" s="80"/>
      <c r="AD23" s="82"/>
    </row>
    <row r="24" spans="1:30" ht="24" customHeight="1" x14ac:dyDescent="0.2">
      <c r="A24" s="173">
        <v>10</v>
      </c>
      <c r="B24" s="174" t="s">
        <v>57</v>
      </c>
      <c r="C24" s="175" t="s">
        <v>58</v>
      </c>
      <c r="D24" s="175" t="s">
        <v>44</v>
      </c>
      <c r="E24" s="176">
        <v>0</v>
      </c>
      <c r="F24" s="176">
        <v>1</v>
      </c>
      <c r="G24" s="177">
        <v>7096</v>
      </c>
      <c r="H24" s="177">
        <v>6342.89</v>
      </c>
      <c r="I24" s="177">
        <v>6342.89</v>
      </c>
      <c r="J24" s="177">
        <v>0</v>
      </c>
      <c r="K24" s="177">
        <v>2408.7179999999998</v>
      </c>
      <c r="L24" s="177">
        <v>536.55052000000001</v>
      </c>
      <c r="M24" s="177">
        <v>0</v>
      </c>
      <c r="N24" s="177">
        <v>814.14668400000005</v>
      </c>
      <c r="O24" s="177">
        <v>1804.5192979200001</v>
      </c>
      <c r="P24" s="178">
        <v>778.95083026880002</v>
      </c>
      <c r="R24" s="177"/>
      <c r="S24" s="177">
        <v>0</v>
      </c>
      <c r="T24" s="80"/>
      <c r="U24" s="80"/>
      <c r="V24" s="81"/>
      <c r="W24" s="81"/>
      <c r="X24" s="81"/>
      <c r="Y24" s="80"/>
      <c r="Z24" s="80"/>
      <c r="AA24" s="80"/>
      <c r="AB24" s="80"/>
      <c r="AD24" s="82"/>
    </row>
    <row r="25" spans="1:30" ht="24" customHeight="1" x14ac:dyDescent="0.2">
      <c r="A25" s="173">
        <v>11</v>
      </c>
      <c r="B25" s="174" t="s">
        <v>59</v>
      </c>
      <c r="C25" s="175" t="s">
        <v>60</v>
      </c>
      <c r="D25" s="175" t="s">
        <v>44</v>
      </c>
      <c r="E25" s="176">
        <v>0</v>
      </c>
      <c r="F25" s="176">
        <v>1</v>
      </c>
      <c r="G25" s="177">
        <v>9499.67</v>
      </c>
      <c r="H25" s="177">
        <v>8488.8799999999992</v>
      </c>
      <c r="I25" s="177">
        <v>8488.8799999999992</v>
      </c>
      <c r="J25" s="177">
        <v>0</v>
      </c>
      <c r="K25" s="177">
        <v>3236.49</v>
      </c>
      <c r="L25" s="177">
        <v>700.91696000000002</v>
      </c>
      <c r="M25" s="177">
        <v>0</v>
      </c>
      <c r="N25" s="177">
        <v>1093.93362</v>
      </c>
      <c r="O25" s="177">
        <v>2415.0434783999999</v>
      </c>
      <c r="P25" s="178">
        <v>1042.493768176</v>
      </c>
      <c r="R25" s="177"/>
      <c r="S25" s="177">
        <v>0</v>
      </c>
      <c r="T25" s="80"/>
      <c r="U25" s="80"/>
      <c r="V25" s="81"/>
      <c r="W25" s="81"/>
      <c r="X25" s="81"/>
      <c r="Y25" s="80"/>
      <c r="Z25" s="80"/>
      <c r="AA25" s="80"/>
      <c r="AB25" s="80"/>
      <c r="AD25" s="82"/>
    </row>
    <row r="26" spans="1:30" ht="13.5" customHeight="1" thickBot="1" x14ac:dyDescent="0.25">
      <c r="A26" s="162">
        <v>12</v>
      </c>
      <c r="B26" s="163" t="s">
        <v>61</v>
      </c>
      <c r="C26" s="164" t="s">
        <v>62</v>
      </c>
      <c r="D26" s="164" t="s">
        <v>38</v>
      </c>
      <c r="E26" s="165">
        <v>0</v>
      </c>
      <c r="F26" s="165">
        <v>646</v>
      </c>
      <c r="G26" s="112">
        <v>272.57</v>
      </c>
      <c r="H26" s="112">
        <v>12.44</v>
      </c>
      <c r="I26" s="112">
        <v>8036.24</v>
      </c>
      <c r="J26" s="112">
        <v>0</v>
      </c>
      <c r="K26" s="112">
        <v>1352.4010000000001</v>
      </c>
      <c r="L26" s="112">
        <v>0</v>
      </c>
      <c r="M26" s="112">
        <v>0</v>
      </c>
      <c r="N26" s="112">
        <v>457.111538</v>
      </c>
      <c r="O26" s="112">
        <v>1904.2969590600001</v>
      </c>
      <c r="P26" s="166">
        <v>987.14636958840003</v>
      </c>
      <c r="R26" s="112"/>
      <c r="S26" s="112">
        <v>0</v>
      </c>
      <c r="T26" s="80"/>
      <c r="U26" s="80"/>
      <c r="V26" s="81"/>
      <c r="W26" s="81"/>
      <c r="X26" s="81"/>
      <c r="Y26" s="80"/>
      <c r="Z26" s="80"/>
      <c r="AA26" s="80"/>
      <c r="AB26" s="80"/>
      <c r="AD26" s="82"/>
    </row>
    <row r="27" spans="1:30" ht="24" customHeight="1" x14ac:dyDescent="0.2">
      <c r="A27" s="156">
        <v>13</v>
      </c>
      <c r="B27" s="157" t="s">
        <v>63</v>
      </c>
      <c r="C27" s="158" t="s">
        <v>64</v>
      </c>
      <c r="D27" s="158" t="s">
        <v>41</v>
      </c>
      <c r="E27" s="159">
        <v>0</v>
      </c>
      <c r="F27" s="159">
        <v>3</v>
      </c>
      <c r="G27" s="160">
        <v>54.51</v>
      </c>
      <c r="H27" s="160">
        <v>34.1</v>
      </c>
      <c r="I27" s="160">
        <v>102.3</v>
      </c>
      <c r="J27" s="160">
        <v>0</v>
      </c>
      <c r="K27" s="160">
        <v>29.8032</v>
      </c>
      <c r="L27" s="160">
        <v>25.6296</v>
      </c>
      <c r="M27" s="160">
        <v>0</v>
      </c>
      <c r="N27" s="160">
        <v>10.073481599999999</v>
      </c>
      <c r="O27" s="160">
        <v>24.237324191999999</v>
      </c>
      <c r="P27" s="161">
        <v>12.56410481088</v>
      </c>
      <c r="R27" s="160"/>
      <c r="S27" s="160">
        <v>0</v>
      </c>
      <c r="T27" s="80"/>
      <c r="U27" s="80"/>
      <c r="V27" s="81"/>
      <c r="W27" s="81"/>
      <c r="X27" s="81"/>
      <c r="Y27" s="80"/>
      <c r="Z27" s="80"/>
      <c r="AA27" s="80"/>
      <c r="AB27" s="80"/>
      <c r="AD27" s="82"/>
    </row>
    <row r="28" spans="1:30" ht="24" customHeight="1" x14ac:dyDescent="0.2">
      <c r="A28" s="173">
        <v>14</v>
      </c>
      <c r="B28" s="174" t="s">
        <v>65</v>
      </c>
      <c r="C28" s="175" t="s">
        <v>66</v>
      </c>
      <c r="D28" s="175" t="s">
        <v>41</v>
      </c>
      <c r="E28" s="176">
        <v>0</v>
      </c>
      <c r="F28" s="176">
        <v>2</v>
      </c>
      <c r="G28" s="177">
        <v>212.76</v>
      </c>
      <c r="H28" s="177">
        <v>157.19999999999999</v>
      </c>
      <c r="I28" s="177">
        <v>314.39999999999998</v>
      </c>
      <c r="J28" s="177">
        <v>0</v>
      </c>
      <c r="K28" s="177">
        <v>91.353999999999999</v>
      </c>
      <c r="L28" s="177">
        <v>79.075400000000002</v>
      </c>
      <c r="M28" s="177">
        <v>0</v>
      </c>
      <c r="N28" s="177">
        <v>30.877652000000001</v>
      </c>
      <c r="O28" s="177">
        <v>74.483609240000007</v>
      </c>
      <c r="P28" s="178">
        <v>38.610692573599998</v>
      </c>
      <c r="R28" s="177"/>
      <c r="S28" s="177">
        <v>0</v>
      </c>
      <c r="T28" s="80"/>
      <c r="U28" s="80"/>
      <c r="V28" s="81"/>
      <c r="W28" s="81"/>
      <c r="X28" s="81"/>
      <c r="Y28" s="80"/>
      <c r="Z28" s="80"/>
      <c r="AA28" s="80"/>
      <c r="AB28" s="80"/>
      <c r="AD28" s="82"/>
    </row>
    <row r="29" spans="1:30" ht="13.5" customHeight="1" x14ac:dyDescent="0.2">
      <c r="A29" s="173">
        <v>15</v>
      </c>
      <c r="B29" s="174" t="s">
        <v>67</v>
      </c>
      <c r="C29" s="175" t="s">
        <v>68</v>
      </c>
      <c r="D29" s="175" t="s">
        <v>41</v>
      </c>
      <c r="E29" s="176">
        <v>0</v>
      </c>
      <c r="F29" s="176">
        <v>7</v>
      </c>
      <c r="G29" s="177">
        <v>419.78</v>
      </c>
      <c r="H29" s="177">
        <v>322.45</v>
      </c>
      <c r="I29" s="177">
        <v>2257.15</v>
      </c>
      <c r="J29" s="177">
        <v>0</v>
      </c>
      <c r="K29" s="177">
        <v>463.40280000000001</v>
      </c>
      <c r="L29" s="177">
        <v>825.19079999999997</v>
      </c>
      <c r="M29" s="177">
        <v>0</v>
      </c>
      <c r="N29" s="177">
        <v>156.6301464</v>
      </c>
      <c r="O29" s="177">
        <v>534.73278616799996</v>
      </c>
      <c r="P29" s="178">
        <v>277.19391455952001</v>
      </c>
      <c r="R29" s="177"/>
      <c r="S29" s="177">
        <v>0</v>
      </c>
      <c r="T29" s="80"/>
      <c r="U29" s="80"/>
      <c r="V29" s="81"/>
      <c r="W29" s="81"/>
      <c r="X29" s="81"/>
      <c r="Y29" s="80"/>
      <c r="Z29" s="80"/>
      <c r="AA29" s="80"/>
      <c r="AB29" s="80"/>
      <c r="AD29" s="82"/>
    </row>
    <row r="30" spans="1:30" ht="13.5" customHeight="1" x14ac:dyDescent="0.2">
      <c r="A30" s="173">
        <v>16</v>
      </c>
      <c r="B30" s="174" t="s">
        <v>69</v>
      </c>
      <c r="C30" s="175" t="s">
        <v>70</v>
      </c>
      <c r="D30" s="175" t="s">
        <v>41</v>
      </c>
      <c r="E30" s="176">
        <v>0</v>
      </c>
      <c r="F30" s="176">
        <v>2</v>
      </c>
      <c r="G30" s="177">
        <v>741.8</v>
      </c>
      <c r="H30" s="177">
        <v>597.57000000000005</v>
      </c>
      <c r="I30" s="177">
        <v>1195.1400000000001</v>
      </c>
      <c r="J30" s="177">
        <v>0</v>
      </c>
      <c r="K30" s="177">
        <v>234.3852</v>
      </c>
      <c r="L30" s="177">
        <v>451.62880000000001</v>
      </c>
      <c r="M30" s="177">
        <v>0</v>
      </c>
      <c r="N30" s="177">
        <v>79.222197600000001</v>
      </c>
      <c r="O30" s="177">
        <v>283.13739311199998</v>
      </c>
      <c r="P30" s="178">
        <v>146.77230269968001</v>
      </c>
      <c r="R30" s="177"/>
      <c r="S30" s="177">
        <v>0</v>
      </c>
      <c r="T30" s="80"/>
      <c r="U30" s="80"/>
      <c r="V30" s="81"/>
      <c r="W30" s="81"/>
      <c r="X30" s="81"/>
      <c r="Y30" s="80"/>
      <c r="Z30" s="80"/>
      <c r="AA30" s="80"/>
      <c r="AB30" s="80"/>
      <c r="AD30" s="82"/>
    </row>
    <row r="31" spans="1:30" ht="24" customHeight="1" x14ac:dyDescent="0.2">
      <c r="A31" s="173">
        <v>17</v>
      </c>
      <c r="B31" s="174" t="s">
        <v>71</v>
      </c>
      <c r="C31" s="175" t="s">
        <v>72</v>
      </c>
      <c r="D31" s="175" t="s">
        <v>41</v>
      </c>
      <c r="E31" s="176">
        <v>0</v>
      </c>
      <c r="F31" s="176">
        <v>12</v>
      </c>
      <c r="G31" s="177">
        <v>65.67</v>
      </c>
      <c r="H31" s="177">
        <v>27.34</v>
      </c>
      <c r="I31" s="177">
        <v>328.08</v>
      </c>
      <c r="J31" s="177">
        <v>0</v>
      </c>
      <c r="K31" s="177">
        <v>94.2624</v>
      </c>
      <c r="L31" s="177">
        <v>83.9328</v>
      </c>
      <c r="M31" s="177">
        <v>0</v>
      </c>
      <c r="N31" s="177">
        <v>31.860691200000002</v>
      </c>
      <c r="O31" s="177">
        <v>77.720679743999995</v>
      </c>
      <c r="P31" s="178">
        <v>40.288719932159999</v>
      </c>
      <c r="R31" s="177"/>
      <c r="S31" s="177">
        <v>0</v>
      </c>
      <c r="T31" s="80"/>
      <c r="U31" s="80"/>
      <c r="V31" s="81"/>
      <c r="W31" s="81"/>
      <c r="X31" s="81"/>
      <c r="Y31" s="80"/>
      <c r="Z31" s="80"/>
      <c r="AA31" s="80"/>
      <c r="AB31" s="80"/>
      <c r="AD31" s="82"/>
    </row>
    <row r="32" spans="1:30" ht="13.5" customHeight="1" x14ac:dyDescent="0.2">
      <c r="A32" s="173">
        <v>18</v>
      </c>
      <c r="B32" s="174" t="s">
        <v>73</v>
      </c>
      <c r="C32" s="175" t="s">
        <v>74</v>
      </c>
      <c r="D32" s="175" t="s">
        <v>41</v>
      </c>
      <c r="E32" s="176">
        <v>0</v>
      </c>
      <c r="F32" s="176">
        <v>15</v>
      </c>
      <c r="G32" s="177">
        <v>143.88</v>
      </c>
      <c r="H32" s="177">
        <v>83.7</v>
      </c>
      <c r="I32" s="177">
        <v>1255.5</v>
      </c>
      <c r="J32" s="177">
        <v>0</v>
      </c>
      <c r="K32" s="177">
        <v>223.65</v>
      </c>
      <c r="L32" s="177">
        <v>504.67500000000001</v>
      </c>
      <c r="M32" s="177">
        <v>0</v>
      </c>
      <c r="N32" s="177">
        <v>75.593699999999998</v>
      </c>
      <c r="O32" s="177">
        <v>297.44991900000002</v>
      </c>
      <c r="P32" s="178">
        <v>154.19160665999999</v>
      </c>
      <c r="R32" s="177"/>
      <c r="S32" s="177">
        <v>0</v>
      </c>
      <c r="T32" s="80"/>
      <c r="U32" s="80"/>
      <c r="V32" s="81"/>
      <c r="W32" s="81"/>
      <c r="X32" s="81"/>
      <c r="Y32" s="80"/>
      <c r="Z32" s="80"/>
      <c r="AA32" s="80"/>
      <c r="AB32" s="80"/>
      <c r="AD32" s="82"/>
    </row>
    <row r="33" spans="1:30" ht="13.5" customHeight="1" x14ac:dyDescent="0.2">
      <c r="A33" s="173">
        <v>19</v>
      </c>
      <c r="B33" s="174" t="s">
        <v>75</v>
      </c>
      <c r="C33" s="175" t="s">
        <v>76</v>
      </c>
      <c r="D33" s="175" t="s">
        <v>41</v>
      </c>
      <c r="E33" s="176">
        <v>0</v>
      </c>
      <c r="F33" s="176">
        <v>1</v>
      </c>
      <c r="G33" s="177">
        <v>917.76</v>
      </c>
      <c r="H33" s="177">
        <v>740.75</v>
      </c>
      <c r="I33" s="177">
        <v>740.75</v>
      </c>
      <c r="J33" s="177">
        <v>0</v>
      </c>
      <c r="K33" s="177">
        <v>143.4342</v>
      </c>
      <c r="L33" s="177">
        <v>282.37580000000003</v>
      </c>
      <c r="M33" s="177">
        <v>0</v>
      </c>
      <c r="N33" s="177">
        <v>48.480759599999999</v>
      </c>
      <c r="O33" s="177">
        <v>175.487581052</v>
      </c>
      <c r="P33" s="178">
        <v>90.96896769128</v>
      </c>
      <c r="R33" s="177"/>
      <c r="S33" s="177">
        <v>0</v>
      </c>
      <c r="T33" s="80"/>
      <c r="U33" s="80"/>
      <c r="V33" s="81"/>
      <c r="W33" s="81"/>
      <c r="X33" s="81"/>
      <c r="Y33" s="80"/>
      <c r="Z33" s="80"/>
      <c r="AA33" s="80"/>
      <c r="AB33" s="80"/>
      <c r="AD33" s="82"/>
    </row>
    <row r="34" spans="1:30" ht="13.5" customHeight="1" x14ac:dyDescent="0.2">
      <c r="A34" s="173">
        <v>20</v>
      </c>
      <c r="B34" s="174" t="s">
        <v>77</v>
      </c>
      <c r="C34" s="175" t="s">
        <v>78</v>
      </c>
      <c r="D34" s="175" t="s">
        <v>38</v>
      </c>
      <c r="E34" s="176">
        <v>0</v>
      </c>
      <c r="F34" s="176">
        <v>174</v>
      </c>
      <c r="G34" s="177">
        <v>70.040000000000006</v>
      </c>
      <c r="H34" s="177">
        <v>60.31</v>
      </c>
      <c r="I34" s="177">
        <v>10493.94</v>
      </c>
      <c r="J34" s="177">
        <v>0</v>
      </c>
      <c r="K34" s="177">
        <v>1323.1134</v>
      </c>
      <c r="L34" s="177">
        <v>4948.7514000000001</v>
      </c>
      <c r="M34" s="177">
        <v>0</v>
      </c>
      <c r="N34" s="177">
        <v>447.2123292</v>
      </c>
      <c r="O34" s="177">
        <v>2486.058537804</v>
      </c>
      <c r="P34" s="178">
        <v>1288.7189933805601</v>
      </c>
      <c r="R34" s="177"/>
      <c r="S34" s="177">
        <v>0</v>
      </c>
      <c r="T34" s="80"/>
      <c r="U34" s="80"/>
      <c r="V34" s="81"/>
      <c r="W34" s="81"/>
      <c r="X34" s="81"/>
      <c r="Y34" s="80"/>
      <c r="Z34" s="80"/>
      <c r="AA34" s="80"/>
      <c r="AB34" s="80"/>
      <c r="AD34" s="82"/>
    </row>
    <row r="35" spans="1:30" ht="24" customHeight="1" thickBot="1" x14ac:dyDescent="0.25">
      <c r="A35" s="162">
        <v>30</v>
      </c>
      <c r="B35" s="163" t="s">
        <v>79</v>
      </c>
      <c r="C35" s="164" t="s">
        <v>80</v>
      </c>
      <c r="D35" s="164" t="s">
        <v>41</v>
      </c>
      <c r="E35" s="165">
        <v>0</v>
      </c>
      <c r="F35" s="165">
        <v>48</v>
      </c>
      <c r="G35" s="112">
        <v>92.01</v>
      </c>
      <c r="H35" s="112">
        <v>1.38</v>
      </c>
      <c r="I35" s="112">
        <v>66.239999999999995</v>
      </c>
      <c r="J35" s="112">
        <v>0</v>
      </c>
      <c r="K35" s="112">
        <v>7.1567999999999996</v>
      </c>
      <c r="L35" s="112">
        <v>0</v>
      </c>
      <c r="M35" s="112">
        <v>0</v>
      </c>
      <c r="N35" s="112">
        <v>2.4189984</v>
      </c>
      <c r="O35" s="112">
        <v>15.705093408</v>
      </c>
      <c r="P35" s="166">
        <v>8.1411808531199998</v>
      </c>
      <c r="R35" s="112"/>
      <c r="S35" s="112">
        <v>0</v>
      </c>
      <c r="T35" s="80"/>
      <c r="U35" s="80"/>
      <c r="V35" s="81"/>
      <c r="W35" s="81"/>
      <c r="X35" s="81"/>
      <c r="Y35" s="80"/>
      <c r="Z35" s="80"/>
      <c r="AA35" s="80"/>
      <c r="AB35" s="80"/>
      <c r="AD35" s="82"/>
    </row>
    <row r="36" spans="1:30" ht="24" customHeight="1" thickBot="1" x14ac:dyDescent="0.25">
      <c r="A36" s="96">
        <v>35</v>
      </c>
      <c r="B36" s="97" t="s">
        <v>81</v>
      </c>
      <c r="C36" s="99" t="s">
        <v>82</v>
      </c>
      <c r="D36" s="99" t="s">
        <v>41</v>
      </c>
      <c r="E36" s="100">
        <v>0</v>
      </c>
      <c r="F36" s="100">
        <v>12</v>
      </c>
      <c r="G36" s="101">
        <v>92.01</v>
      </c>
      <c r="H36" s="101">
        <v>1.38</v>
      </c>
      <c r="I36" s="101">
        <v>16.559999999999999</v>
      </c>
      <c r="J36" s="101">
        <v>0</v>
      </c>
      <c r="K36" s="101">
        <v>1.7891999999999999</v>
      </c>
      <c r="L36" s="101">
        <v>0</v>
      </c>
      <c r="M36" s="101">
        <v>0</v>
      </c>
      <c r="N36" s="101">
        <v>0.6047496</v>
      </c>
      <c r="O36" s="101">
        <v>3.9262733519999999</v>
      </c>
      <c r="P36" s="102">
        <v>2.03529521328</v>
      </c>
      <c r="R36" s="101"/>
      <c r="S36" s="101">
        <v>0</v>
      </c>
      <c r="T36" s="80"/>
      <c r="U36" s="80"/>
      <c r="V36" s="81"/>
      <c r="W36" s="81"/>
      <c r="X36" s="81"/>
      <c r="Y36" s="80"/>
      <c r="Z36" s="80"/>
      <c r="AA36" s="80"/>
      <c r="AB36" s="80"/>
      <c r="AD36" s="82"/>
    </row>
    <row r="37" spans="1:30" ht="24" customHeight="1" thickBot="1" x14ac:dyDescent="0.25">
      <c r="A37" s="96">
        <v>36</v>
      </c>
      <c r="B37" s="97" t="s">
        <v>83</v>
      </c>
      <c r="C37" s="99" t="s">
        <v>84</v>
      </c>
      <c r="D37" s="99" t="s">
        <v>41</v>
      </c>
      <c r="E37" s="100">
        <v>0</v>
      </c>
      <c r="F37" s="100">
        <v>8</v>
      </c>
      <c r="G37" s="101">
        <v>92.01</v>
      </c>
      <c r="H37" s="101">
        <v>5.61</v>
      </c>
      <c r="I37" s="101">
        <v>44.88</v>
      </c>
      <c r="J37" s="101">
        <v>0</v>
      </c>
      <c r="K37" s="101">
        <v>3.5783999999999998</v>
      </c>
      <c r="L37" s="101">
        <v>0</v>
      </c>
      <c r="M37" s="101">
        <v>0</v>
      </c>
      <c r="N37" s="101">
        <v>1.2094992</v>
      </c>
      <c r="O37" s="101">
        <v>10.639682704</v>
      </c>
      <c r="P37" s="102">
        <v>5.5153814665600001</v>
      </c>
      <c r="R37" s="101"/>
      <c r="S37" s="101">
        <v>0</v>
      </c>
      <c r="T37" s="80"/>
      <c r="U37" s="80"/>
      <c r="V37" s="81"/>
      <c r="W37" s="81"/>
      <c r="X37" s="81"/>
      <c r="Y37" s="80"/>
      <c r="Z37" s="80"/>
      <c r="AA37" s="80"/>
      <c r="AB37" s="80"/>
      <c r="AD37" s="82"/>
    </row>
    <row r="38" spans="1:30" ht="13.5" customHeight="1" thickBot="1" x14ac:dyDescent="0.25">
      <c r="A38" s="96">
        <v>31</v>
      </c>
      <c r="B38" s="97" t="s">
        <v>85</v>
      </c>
      <c r="C38" s="99" t="s">
        <v>86</v>
      </c>
      <c r="D38" s="99" t="s">
        <v>41</v>
      </c>
      <c r="E38" s="100">
        <v>0</v>
      </c>
      <c r="F38" s="100">
        <v>60</v>
      </c>
      <c r="G38" s="101">
        <v>115.01</v>
      </c>
      <c r="H38" s="101">
        <v>3.26</v>
      </c>
      <c r="I38" s="101">
        <v>195.6</v>
      </c>
      <c r="J38" s="101">
        <v>0</v>
      </c>
      <c r="K38" s="101">
        <v>8.9459999999999997</v>
      </c>
      <c r="L38" s="101">
        <v>0</v>
      </c>
      <c r="M38" s="101">
        <v>0</v>
      </c>
      <c r="N38" s="101">
        <v>3.0237479999999999</v>
      </c>
      <c r="O38" s="101">
        <v>46.386806759999999</v>
      </c>
      <c r="P38" s="102">
        <v>24.045917666400001</v>
      </c>
      <c r="R38" s="101"/>
      <c r="S38" s="101">
        <v>0</v>
      </c>
      <c r="T38" s="80"/>
      <c r="U38" s="80"/>
      <c r="V38" s="81"/>
      <c r="W38" s="81"/>
      <c r="X38" s="81"/>
      <c r="Y38" s="80"/>
      <c r="Z38" s="80"/>
      <c r="AA38" s="80"/>
      <c r="AB38" s="80"/>
      <c r="AD38" s="82"/>
    </row>
    <row r="39" spans="1:30" ht="13.5" customHeight="1" thickBot="1" x14ac:dyDescent="0.25">
      <c r="A39" s="96">
        <v>33</v>
      </c>
      <c r="B39" s="97" t="s">
        <v>87</v>
      </c>
      <c r="C39" s="99" t="s">
        <v>88</v>
      </c>
      <c r="D39" s="99" t="s">
        <v>41</v>
      </c>
      <c r="E39" s="100">
        <v>0</v>
      </c>
      <c r="F39" s="100">
        <v>28</v>
      </c>
      <c r="G39" s="101">
        <v>115.01</v>
      </c>
      <c r="H39" s="101">
        <v>6.53</v>
      </c>
      <c r="I39" s="101">
        <v>182.84</v>
      </c>
      <c r="J39" s="101">
        <v>0</v>
      </c>
      <c r="K39" s="101">
        <v>8.3496000000000006</v>
      </c>
      <c r="L39" s="101">
        <v>0</v>
      </c>
      <c r="M39" s="101">
        <v>0</v>
      </c>
      <c r="N39" s="101">
        <v>2.8221647999999999</v>
      </c>
      <c r="O39" s="101">
        <v>43.294352975999999</v>
      </c>
      <c r="P39" s="102">
        <v>22.44285648864</v>
      </c>
      <c r="R39" s="101"/>
      <c r="S39" s="101">
        <v>0</v>
      </c>
      <c r="T39" s="80"/>
      <c r="U39" s="80"/>
      <c r="V39" s="81"/>
      <c r="W39" s="81"/>
      <c r="X39" s="81"/>
      <c r="Y39" s="80"/>
      <c r="Z39" s="80"/>
      <c r="AA39" s="80"/>
      <c r="AB39" s="80"/>
      <c r="AD39" s="82"/>
    </row>
    <row r="40" spans="1:30" ht="13.5" customHeight="1" thickBot="1" x14ac:dyDescent="0.25">
      <c r="A40" s="96">
        <v>34</v>
      </c>
      <c r="B40" s="97" t="s">
        <v>89</v>
      </c>
      <c r="C40" s="99" t="s">
        <v>90</v>
      </c>
      <c r="D40" s="99" t="s">
        <v>41</v>
      </c>
      <c r="E40" s="100">
        <v>0</v>
      </c>
      <c r="F40" s="100">
        <v>8</v>
      </c>
      <c r="G40" s="101">
        <v>126.51</v>
      </c>
      <c r="H40" s="101">
        <v>16.64</v>
      </c>
      <c r="I40" s="101">
        <v>133.12</v>
      </c>
      <c r="J40" s="101">
        <v>0</v>
      </c>
      <c r="K40" s="101">
        <v>5.9640000000000004</v>
      </c>
      <c r="L40" s="101">
        <v>0</v>
      </c>
      <c r="M40" s="101">
        <v>0</v>
      </c>
      <c r="N40" s="101">
        <v>2.0158320000000001</v>
      </c>
      <c r="O40" s="101">
        <v>31.54613784</v>
      </c>
      <c r="P40" s="102">
        <v>16.352835777599999</v>
      </c>
      <c r="R40" s="101"/>
      <c r="S40" s="101">
        <v>0</v>
      </c>
      <c r="T40" s="80"/>
      <c r="U40" s="80"/>
      <c r="V40" s="81"/>
      <c r="W40" s="81"/>
      <c r="X40" s="81"/>
      <c r="Y40" s="80"/>
      <c r="Z40" s="80"/>
      <c r="AA40" s="80"/>
      <c r="AB40" s="80"/>
      <c r="AD40" s="82"/>
    </row>
    <row r="41" spans="1:30" ht="13.5" customHeight="1" thickBot="1" x14ac:dyDescent="0.25">
      <c r="A41" s="96">
        <v>32</v>
      </c>
      <c r="B41" s="97" t="s">
        <v>91</v>
      </c>
      <c r="C41" s="99" t="s">
        <v>92</v>
      </c>
      <c r="D41" s="99" t="s">
        <v>41</v>
      </c>
      <c r="E41" s="100">
        <v>0</v>
      </c>
      <c r="F41" s="100">
        <v>4</v>
      </c>
      <c r="G41" s="101">
        <v>126.51</v>
      </c>
      <c r="H41" s="101">
        <v>21.88</v>
      </c>
      <c r="I41" s="101">
        <v>87.52</v>
      </c>
      <c r="J41" s="101">
        <v>0</v>
      </c>
      <c r="K41" s="101">
        <v>3.5783999999999998</v>
      </c>
      <c r="L41" s="101">
        <v>0</v>
      </c>
      <c r="M41" s="101">
        <v>0</v>
      </c>
      <c r="N41" s="101">
        <v>1.2094992</v>
      </c>
      <c r="O41" s="101">
        <v>20.730322703999999</v>
      </c>
      <c r="P41" s="102">
        <v>10.74615106656</v>
      </c>
      <c r="R41" s="101"/>
      <c r="S41" s="101">
        <v>0</v>
      </c>
      <c r="T41" s="80"/>
      <c r="U41" s="80"/>
      <c r="V41" s="81"/>
      <c r="W41" s="81"/>
      <c r="X41" s="81"/>
      <c r="Y41" s="80"/>
      <c r="Z41" s="80"/>
      <c r="AA41" s="80"/>
      <c r="AB41" s="80"/>
      <c r="AD41" s="82"/>
    </row>
    <row r="42" spans="1:30" ht="13.5" customHeight="1" x14ac:dyDescent="0.2">
      <c r="A42" s="156">
        <v>21</v>
      </c>
      <c r="B42" s="157" t="s">
        <v>93</v>
      </c>
      <c r="C42" s="158" t="s">
        <v>94</v>
      </c>
      <c r="D42" s="158" t="s">
        <v>95</v>
      </c>
      <c r="E42" s="159">
        <v>0</v>
      </c>
      <c r="F42" s="159">
        <v>129.19999999999999</v>
      </c>
      <c r="G42" s="160">
        <v>19.670000000000002</v>
      </c>
      <c r="H42" s="160">
        <v>18.170000000000002</v>
      </c>
      <c r="I42" s="160">
        <v>2347.56</v>
      </c>
      <c r="J42" s="160">
        <v>0</v>
      </c>
      <c r="K42" s="160">
        <v>173.37348</v>
      </c>
      <c r="L42" s="160">
        <v>1271.328</v>
      </c>
      <c r="M42" s="160">
        <v>0</v>
      </c>
      <c r="N42" s="160">
        <v>58.600236240000001</v>
      </c>
      <c r="O42" s="160">
        <v>556.22163500880004</v>
      </c>
      <c r="P42" s="161">
        <v>288.33326917483203</v>
      </c>
      <c r="R42" s="160"/>
      <c r="S42" s="160">
        <v>0</v>
      </c>
      <c r="T42" s="80"/>
      <c r="U42" s="80"/>
      <c r="V42" s="81"/>
      <c r="W42" s="81"/>
      <c r="X42" s="81"/>
      <c r="Y42" s="80"/>
      <c r="Z42" s="80"/>
      <c r="AA42" s="80"/>
      <c r="AB42" s="80"/>
      <c r="AD42" s="82"/>
    </row>
    <row r="43" spans="1:30" ht="24" customHeight="1" thickBot="1" x14ac:dyDescent="0.25">
      <c r="A43" s="162">
        <v>22</v>
      </c>
      <c r="B43" s="163" t="s">
        <v>96</v>
      </c>
      <c r="C43" s="164" t="s">
        <v>97</v>
      </c>
      <c r="D43" s="164" t="s">
        <v>98</v>
      </c>
      <c r="E43" s="165">
        <v>0</v>
      </c>
      <c r="F43" s="165">
        <v>128</v>
      </c>
      <c r="G43" s="112">
        <v>230.02</v>
      </c>
      <c r="H43" s="112">
        <v>199.47</v>
      </c>
      <c r="I43" s="112">
        <v>25532.16</v>
      </c>
      <c r="J43" s="112">
        <v>15502.759679999999</v>
      </c>
      <c r="K43" s="112">
        <v>4443.0079999999998</v>
      </c>
      <c r="L43" s="112">
        <v>0</v>
      </c>
      <c r="M43" s="112">
        <v>0</v>
      </c>
      <c r="N43" s="112">
        <v>1501.7367039999999</v>
      </c>
      <c r="O43" s="112">
        <v>2853.4774579199998</v>
      </c>
      <c r="P43" s="166">
        <v>1231.7511026688001</v>
      </c>
      <c r="R43" s="112">
        <v>288.07</v>
      </c>
      <c r="S43" s="112">
        <v>25692.933120000002</v>
      </c>
      <c r="T43" s="80"/>
      <c r="U43" s="80"/>
      <c r="V43" s="81"/>
      <c r="W43" s="81"/>
      <c r="X43" s="81"/>
      <c r="Y43" s="80"/>
      <c r="Z43" s="80"/>
      <c r="AA43" s="80"/>
      <c r="AB43" s="80"/>
      <c r="AD43" s="82"/>
    </row>
    <row r="44" spans="1:30" ht="13.5" customHeight="1" x14ac:dyDescent="0.2">
      <c r="A44" s="108"/>
      <c r="B44" s="109" t="s">
        <v>99</v>
      </c>
      <c r="C44" s="110" t="s">
        <v>100</v>
      </c>
      <c r="D44" s="110" t="s">
        <v>101</v>
      </c>
      <c r="E44" s="111">
        <v>4.9000000000000002E-2</v>
      </c>
      <c r="F44" s="111">
        <v>6.2720000000000002</v>
      </c>
      <c r="G44" s="77">
        <v>36.5</v>
      </c>
      <c r="H44" s="77">
        <v>36.5</v>
      </c>
      <c r="I44" s="77">
        <v>228.928</v>
      </c>
      <c r="J44" s="77">
        <v>228.928</v>
      </c>
      <c r="K44" s="77"/>
      <c r="L44" s="77"/>
      <c r="M44" s="77"/>
      <c r="N44" s="77"/>
      <c r="O44" s="77"/>
      <c r="P44" s="77"/>
      <c r="R44" s="77">
        <v>57.6</v>
      </c>
      <c r="S44" s="77">
        <v>361.2672</v>
      </c>
      <c r="T44" s="80">
        <f t="shared" ref="T44:T47" si="0">R44/H44</f>
        <v>1.5780821917808219</v>
      </c>
      <c r="U44" s="80">
        <f t="shared" ref="U44:U47" si="1">T44-AB44</f>
        <v>1.5524301802419886</v>
      </c>
      <c r="V44" s="81">
        <f t="shared" ref="V44:V47" si="2">G44*U44</f>
        <v>56.663701578832587</v>
      </c>
      <c r="W44" s="81">
        <f t="shared" ref="W44:W47" si="3">V44-G44</f>
        <v>20.163701578832587</v>
      </c>
      <c r="X44" s="81">
        <f t="shared" ref="X44:X47" si="4">F44*W44</f>
        <v>126.46673630243799</v>
      </c>
      <c r="Y44" s="80">
        <f t="shared" ref="Y44:Y47" si="5">104.584835545197%-100%</f>
        <v>4.5848355451969969E-2</v>
      </c>
      <c r="Z44" s="80">
        <f t="shared" ref="Z44:Z47" si="6">101.199262415129%-100%</f>
        <v>1.1992624151289988E-2</v>
      </c>
      <c r="AA44" s="80">
        <f t="shared" ref="AA44:AA47" si="7">101.911505501324%-100%</f>
        <v>1.9115055013239957E-2</v>
      </c>
      <c r="AB44" s="80">
        <f t="shared" ref="AB44:AB47" si="8">AVERAGE(Y44:AA44)</f>
        <v>2.5652011538833303E-2</v>
      </c>
      <c r="AD44" s="82"/>
    </row>
    <row r="45" spans="1:30" ht="13.5" customHeight="1" x14ac:dyDescent="0.2">
      <c r="A45" s="108"/>
      <c r="B45" s="109" t="s">
        <v>102</v>
      </c>
      <c r="C45" s="110" t="s">
        <v>103</v>
      </c>
      <c r="D45" s="110" t="s">
        <v>101</v>
      </c>
      <c r="E45" s="111">
        <v>0.2039</v>
      </c>
      <c r="F45" s="111">
        <v>26.0992</v>
      </c>
      <c r="G45" s="77">
        <v>47.9</v>
      </c>
      <c r="H45" s="77">
        <v>47.9</v>
      </c>
      <c r="I45" s="77">
        <v>1250.1516799999999</v>
      </c>
      <c r="J45" s="77">
        <v>1250.1516799999999</v>
      </c>
      <c r="K45" s="77"/>
      <c r="L45" s="77"/>
      <c r="M45" s="77"/>
      <c r="N45" s="77"/>
      <c r="O45" s="77"/>
      <c r="P45" s="77"/>
      <c r="R45" s="77">
        <v>67.599999999999994</v>
      </c>
      <c r="S45" s="77">
        <v>1764.30592</v>
      </c>
      <c r="T45" s="80">
        <f t="shared" si="0"/>
        <v>1.4112734864300625</v>
      </c>
      <c r="U45" s="80">
        <f t="shared" si="1"/>
        <v>1.3856214748912292</v>
      </c>
      <c r="V45" s="81">
        <f t="shared" si="2"/>
        <v>66.371268647289881</v>
      </c>
      <c r="W45" s="81">
        <f t="shared" si="3"/>
        <v>18.471268647289882</v>
      </c>
      <c r="X45" s="81">
        <f t="shared" si="4"/>
        <v>482.08533467934808</v>
      </c>
      <c r="Y45" s="80">
        <f t="shared" si="5"/>
        <v>4.5848355451969969E-2</v>
      </c>
      <c r="Z45" s="80">
        <f t="shared" si="6"/>
        <v>1.1992624151289988E-2</v>
      </c>
      <c r="AA45" s="80">
        <f t="shared" si="7"/>
        <v>1.9115055013239957E-2</v>
      </c>
      <c r="AB45" s="80">
        <f t="shared" si="8"/>
        <v>2.5652011538833303E-2</v>
      </c>
      <c r="AD45" s="82"/>
    </row>
    <row r="46" spans="1:30" ht="13.5" customHeight="1" x14ac:dyDescent="0.2">
      <c r="A46" s="108"/>
      <c r="B46" s="109" t="s">
        <v>104</v>
      </c>
      <c r="C46" s="110" t="s">
        <v>105</v>
      </c>
      <c r="D46" s="110" t="s">
        <v>95</v>
      </c>
      <c r="E46" s="111">
        <v>1.0999999999999999E-2</v>
      </c>
      <c r="F46" s="111">
        <v>1.4079999999999999</v>
      </c>
      <c r="G46" s="77">
        <v>4650</v>
      </c>
      <c r="H46" s="77">
        <v>4650</v>
      </c>
      <c r="I46" s="77">
        <v>6547.2</v>
      </c>
      <c r="J46" s="77">
        <v>6547.2</v>
      </c>
      <c r="K46" s="77"/>
      <c r="L46" s="77"/>
      <c r="M46" s="77"/>
      <c r="N46" s="77"/>
      <c r="O46" s="77"/>
      <c r="P46" s="77"/>
      <c r="R46" s="77">
        <v>7820</v>
      </c>
      <c r="S46" s="77">
        <v>11010.56</v>
      </c>
      <c r="T46" s="80">
        <f t="shared" si="0"/>
        <v>1.6817204301075268</v>
      </c>
      <c r="U46" s="80">
        <f t="shared" si="1"/>
        <v>1.6560684185686936</v>
      </c>
      <c r="V46" s="81">
        <f t="shared" si="2"/>
        <v>7700.7181463444249</v>
      </c>
      <c r="W46" s="81">
        <f t="shared" si="3"/>
        <v>3050.7181463444249</v>
      </c>
      <c r="X46" s="81">
        <f t="shared" si="4"/>
        <v>4295.4111500529498</v>
      </c>
      <c r="Y46" s="80">
        <f t="shared" si="5"/>
        <v>4.5848355451969969E-2</v>
      </c>
      <c r="Z46" s="80">
        <f t="shared" si="6"/>
        <v>1.1992624151289988E-2</v>
      </c>
      <c r="AA46" s="80">
        <f t="shared" si="7"/>
        <v>1.9115055013239957E-2</v>
      </c>
      <c r="AB46" s="80">
        <f t="shared" si="8"/>
        <v>2.5652011538833303E-2</v>
      </c>
      <c r="AD46" s="82"/>
    </row>
    <row r="47" spans="1:30" ht="13.5" customHeight="1" thickBot="1" x14ac:dyDescent="0.25">
      <c r="A47" s="108"/>
      <c r="B47" s="109" t="s">
        <v>106</v>
      </c>
      <c r="C47" s="110" t="s">
        <v>107</v>
      </c>
      <c r="D47" s="110" t="s">
        <v>95</v>
      </c>
      <c r="E47" s="111">
        <v>8.9999999999999993E-3</v>
      </c>
      <c r="F47" s="111">
        <v>1.1519999999999999</v>
      </c>
      <c r="G47" s="77">
        <v>6490</v>
      </c>
      <c r="H47" s="77">
        <v>6490</v>
      </c>
      <c r="I47" s="77">
        <v>7476.48</v>
      </c>
      <c r="J47" s="77">
        <v>7476.48</v>
      </c>
      <c r="K47" s="77"/>
      <c r="L47" s="77"/>
      <c r="M47" s="77"/>
      <c r="N47" s="77"/>
      <c r="O47" s="77"/>
      <c r="P47" s="77"/>
      <c r="R47" s="77">
        <v>10900</v>
      </c>
      <c r="S47" s="77">
        <v>12556.8</v>
      </c>
      <c r="T47" s="80">
        <f t="shared" si="0"/>
        <v>1.6795069337442219</v>
      </c>
      <c r="U47" s="80">
        <f t="shared" si="1"/>
        <v>1.6538549222053887</v>
      </c>
      <c r="V47" s="81">
        <f t="shared" si="2"/>
        <v>10733.518445112972</v>
      </c>
      <c r="W47" s="81">
        <f t="shared" si="3"/>
        <v>4243.5184451129717</v>
      </c>
      <c r="X47" s="81">
        <f t="shared" si="4"/>
        <v>4888.5332487701426</v>
      </c>
      <c r="Y47" s="80">
        <f t="shared" si="5"/>
        <v>4.5848355451969969E-2</v>
      </c>
      <c r="Z47" s="80">
        <f t="shared" si="6"/>
        <v>1.1992624151289988E-2</v>
      </c>
      <c r="AA47" s="80">
        <f t="shared" si="7"/>
        <v>1.9115055013239957E-2</v>
      </c>
      <c r="AB47" s="80">
        <f t="shared" si="8"/>
        <v>2.5652011538833303E-2</v>
      </c>
      <c r="AD47" s="82"/>
    </row>
    <row r="48" spans="1:30" ht="24" customHeight="1" x14ac:dyDescent="0.2">
      <c r="A48" s="156">
        <v>23</v>
      </c>
      <c r="B48" s="157" t="s">
        <v>108</v>
      </c>
      <c r="C48" s="158" t="s">
        <v>109</v>
      </c>
      <c r="D48" s="158" t="s">
        <v>98</v>
      </c>
      <c r="E48" s="159">
        <v>0</v>
      </c>
      <c r="F48" s="159">
        <v>128</v>
      </c>
      <c r="G48" s="160">
        <v>70.84</v>
      </c>
      <c r="H48" s="160">
        <v>62.38</v>
      </c>
      <c r="I48" s="160">
        <v>7984.64</v>
      </c>
      <c r="J48" s="160">
        <v>0</v>
      </c>
      <c r="K48" s="160">
        <v>3537.152</v>
      </c>
      <c r="L48" s="160">
        <v>0</v>
      </c>
      <c r="M48" s="160">
        <v>0</v>
      </c>
      <c r="N48" s="160">
        <v>1195.557376</v>
      </c>
      <c r="O48" s="160">
        <v>2271.7005004799998</v>
      </c>
      <c r="P48" s="161">
        <v>980.61738270720002</v>
      </c>
      <c r="R48" s="160">
        <v>69.540000000000006</v>
      </c>
      <c r="S48" s="160">
        <v>0</v>
      </c>
      <c r="T48" s="80"/>
      <c r="U48" s="80"/>
      <c r="V48" s="81"/>
      <c r="W48" s="81"/>
      <c r="X48" s="81"/>
      <c r="Y48" s="80"/>
      <c r="Z48" s="80"/>
      <c r="AA48" s="80"/>
      <c r="AB48" s="80"/>
      <c r="AD48" s="82"/>
    </row>
    <row r="49" spans="1:30" ht="24" customHeight="1" x14ac:dyDescent="0.2">
      <c r="A49" s="173">
        <v>24</v>
      </c>
      <c r="B49" s="174" t="s">
        <v>110</v>
      </c>
      <c r="C49" s="175" t="s">
        <v>111</v>
      </c>
      <c r="D49" s="175" t="s">
        <v>44</v>
      </c>
      <c r="E49" s="176">
        <v>0</v>
      </c>
      <c r="F49" s="176">
        <v>8</v>
      </c>
      <c r="G49" s="177">
        <v>993.67</v>
      </c>
      <c r="H49" s="177"/>
      <c r="I49" s="177">
        <v>7949.36</v>
      </c>
      <c r="J49" s="177">
        <v>0</v>
      </c>
      <c r="K49" s="177">
        <v>0</v>
      </c>
      <c r="L49" s="177">
        <v>0</v>
      </c>
      <c r="M49" s="177">
        <v>0</v>
      </c>
      <c r="N49" s="177">
        <v>0</v>
      </c>
      <c r="O49" s="177">
        <v>0</v>
      </c>
      <c r="P49" s="178">
        <v>0</v>
      </c>
      <c r="R49" s="177"/>
      <c r="S49" s="177">
        <v>0</v>
      </c>
      <c r="T49" s="80"/>
      <c r="U49" s="80"/>
      <c r="V49" s="81"/>
      <c r="W49" s="81"/>
      <c r="X49" s="81"/>
      <c r="Y49" s="80"/>
      <c r="Z49" s="80"/>
      <c r="AA49" s="80"/>
      <c r="AB49" s="80"/>
      <c r="AD49" s="82"/>
    </row>
    <row r="50" spans="1:30" ht="13.5" customHeight="1" x14ac:dyDescent="0.2">
      <c r="A50" s="173">
        <v>25</v>
      </c>
      <c r="B50" s="174" t="s">
        <v>112</v>
      </c>
      <c r="C50" s="175" t="s">
        <v>113</v>
      </c>
      <c r="D50" s="175" t="s">
        <v>114</v>
      </c>
      <c r="E50" s="176">
        <v>0</v>
      </c>
      <c r="F50" s="176">
        <v>2</v>
      </c>
      <c r="G50" s="177">
        <v>517.54</v>
      </c>
      <c r="H50" s="177"/>
      <c r="I50" s="177">
        <v>1035.08</v>
      </c>
      <c r="J50" s="177">
        <v>0</v>
      </c>
      <c r="K50" s="177">
        <v>0</v>
      </c>
      <c r="L50" s="177">
        <v>0</v>
      </c>
      <c r="M50" s="177">
        <v>0</v>
      </c>
      <c r="N50" s="177">
        <v>0</v>
      </c>
      <c r="O50" s="177">
        <v>0</v>
      </c>
      <c r="P50" s="178">
        <v>0</v>
      </c>
      <c r="R50" s="177"/>
      <c r="S50" s="177">
        <v>0</v>
      </c>
      <c r="T50" s="80"/>
      <c r="U50" s="80"/>
      <c r="V50" s="81"/>
      <c r="W50" s="81"/>
      <c r="X50" s="81"/>
      <c r="Y50" s="80"/>
      <c r="Z50" s="80"/>
      <c r="AA50" s="80"/>
      <c r="AB50" s="80"/>
      <c r="AD50" s="82"/>
    </row>
    <row r="51" spans="1:30" ht="13.5" customHeight="1" x14ac:dyDescent="0.2">
      <c r="A51" s="173">
        <v>26</v>
      </c>
      <c r="B51" s="174" t="s">
        <v>115</v>
      </c>
      <c r="C51" s="175" t="s">
        <v>116</v>
      </c>
      <c r="D51" s="175" t="s">
        <v>114</v>
      </c>
      <c r="E51" s="176">
        <v>0</v>
      </c>
      <c r="F51" s="176">
        <v>3</v>
      </c>
      <c r="G51" s="177">
        <v>517.54</v>
      </c>
      <c r="H51" s="177"/>
      <c r="I51" s="177">
        <v>1552.62</v>
      </c>
      <c r="J51" s="177">
        <v>0</v>
      </c>
      <c r="K51" s="177">
        <v>0</v>
      </c>
      <c r="L51" s="177">
        <v>0</v>
      </c>
      <c r="M51" s="177">
        <v>0</v>
      </c>
      <c r="N51" s="177">
        <v>0</v>
      </c>
      <c r="O51" s="177">
        <v>0</v>
      </c>
      <c r="P51" s="178">
        <v>0</v>
      </c>
      <c r="R51" s="177"/>
      <c r="S51" s="177">
        <v>0</v>
      </c>
      <c r="T51" s="80"/>
      <c r="U51" s="80"/>
      <c r="V51" s="81"/>
      <c r="W51" s="81"/>
      <c r="X51" s="81"/>
      <c r="Y51" s="80"/>
      <c r="Z51" s="80"/>
      <c r="AA51" s="80"/>
      <c r="AB51" s="80"/>
      <c r="AD51" s="82"/>
    </row>
    <row r="52" spans="1:30" ht="55.5" customHeight="1" x14ac:dyDescent="0.2">
      <c r="A52" s="173">
        <v>27</v>
      </c>
      <c r="B52" s="174" t="s">
        <v>117</v>
      </c>
      <c r="C52" s="175" t="s">
        <v>118</v>
      </c>
      <c r="D52" s="175" t="s">
        <v>44</v>
      </c>
      <c r="E52" s="176">
        <v>0</v>
      </c>
      <c r="F52" s="176">
        <v>131</v>
      </c>
      <c r="G52" s="177">
        <v>1934.44</v>
      </c>
      <c r="H52" s="177"/>
      <c r="I52" s="177">
        <v>253411.64</v>
      </c>
      <c r="J52" s="177">
        <v>0</v>
      </c>
      <c r="K52" s="177">
        <v>0</v>
      </c>
      <c r="L52" s="177">
        <v>0</v>
      </c>
      <c r="M52" s="177">
        <v>0</v>
      </c>
      <c r="N52" s="177">
        <v>0</v>
      </c>
      <c r="O52" s="177">
        <v>0</v>
      </c>
      <c r="P52" s="178">
        <v>0</v>
      </c>
      <c r="R52" s="177"/>
      <c r="S52" s="177">
        <v>0</v>
      </c>
      <c r="T52" s="80"/>
      <c r="U52" s="80"/>
      <c r="V52" s="81"/>
      <c r="W52" s="81"/>
      <c r="X52" s="81"/>
      <c r="Y52" s="80"/>
      <c r="Z52" s="80"/>
      <c r="AA52" s="80"/>
      <c r="AB52" s="80"/>
      <c r="AD52" s="82"/>
    </row>
    <row r="53" spans="1:30" ht="34.5" customHeight="1" x14ac:dyDescent="0.2">
      <c r="A53" s="173">
        <v>28</v>
      </c>
      <c r="B53" s="174" t="s">
        <v>119</v>
      </c>
      <c r="C53" s="175" t="s">
        <v>120</v>
      </c>
      <c r="D53" s="175" t="s">
        <v>38</v>
      </c>
      <c r="E53" s="176">
        <v>0</v>
      </c>
      <c r="F53" s="176">
        <v>3</v>
      </c>
      <c r="G53" s="177">
        <v>477.28</v>
      </c>
      <c r="H53" s="177"/>
      <c r="I53" s="177">
        <v>1431.84</v>
      </c>
      <c r="J53" s="177">
        <v>0</v>
      </c>
      <c r="K53" s="177">
        <v>0</v>
      </c>
      <c r="L53" s="177">
        <v>0</v>
      </c>
      <c r="M53" s="177">
        <v>0</v>
      </c>
      <c r="N53" s="177">
        <v>0</v>
      </c>
      <c r="O53" s="177">
        <v>0</v>
      </c>
      <c r="P53" s="178">
        <v>0</v>
      </c>
      <c r="R53" s="177"/>
      <c r="S53" s="177">
        <v>0</v>
      </c>
      <c r="T53" s="80"/>
      <c r="U53" s="80"/>
      <c r="V53" s="81"/>
      <c r="W53" s="81"/>
      <c r="X53" s="81"/>
      <c r="Y53" s="80"/>
      <c r="Z53" s="80"/>
      <c r="AA53" s="80"/>
      <c r="AB53" s="80"/>
      <c r="AD53" s="82"/>
    </row>
    <row r="54" spans="1:30" ht="34.5" customHeight="1" thickBot="1" x14ac:dyDescent="0.25">
      <c r="A54" s="162">
        <v>29</v>
      </c>
      <c r="B54" s="163" t="s">
        <v>121</v>
      </c>
      <c r="C54" s="164" t="s">
        <v>122</v>
      </c>
      <c r="D54" s="164" t="s">
        <v>44</v>
      </c>
      <c r="E54" s="165">
        <v>0</v>
      </c>
      <c r="F54" s="165">
        <v>131</v>
      </c>
      <c r="G54" s="112">
        <v>1114.43</v>
      </c>
      <c r="H54" s="112"/>
      <c r="I54" s="112">
        <v>145990.32999999999</v>
      </c>
      <c r="J54" s="112">
        <v>0</v>
      </c>
      <c r="K54" s="112">
        <v>0</v>
      </c>
      <c r="L54" s="112">
        <v>0</v>
      </c>
      <c r="M54" s="112">
        <v>0</v>
      </c>
      <c r="N54" s="112">
        <v>0</v>
      </c>
      <c r="O54" s="112">
        <v>0</v>
      </c>
      <c r="P54" s="166">
        <v>0</v>
      </c>
      <c r="R54" s="112"/>
      <c r="S54" s="112">
        <v>0</v>
      </c>
      <c r="T54" s="80"/>
      <c r="U54" s="80"/>
      <c r="V54" s="81"/>
      <c r="W54" s="81"/>
      <c r="X54" s="81"/>
      <c r="Y54" s="80"/>
      <c r="Z54" s="80"/>
      <c r="AA54" s="80"/>
      <c r="AB54" s="80"/>
      <c r="AD54" s="82"/>
    </row>
  </sheetData>
  <mergeCells count="8">
    <mergeCell ref="Y8:AB8"/>
    <mergeCell ref="A1:P1"/>
    <mergeCell ref="J3:K3"/>
    <mergeCell ref="J4:K4"/>
    <mergeCell ref="J5:K5"/>
    <mergeCell ref="J6:K6"/>
    <mergeCell ref="J7:K7"/>
    <mergeCell ref="H8:R8"/>
  </mergeCells>
  <conditionalFormatting sqref="W8:X8 W10:X10">
    <cfRule type="cellIs" dxfId="473" priority="4" operator="lessThan">
      <formula>0</formula>
    </cfRule>
  </conditionalFormatting>
  <conditionalFormatting sqref="W15:X15">
    <cfRule type="cellIs" dxfId="472" priority="3" operator="lessThan">
      <formula>0</formula>
    </cfRule>
  </conditionalFormatting>
  <conditionalFormatting sqref="W16:X54">
    <cfRule type="cellIs" dxfId="471" priority="2" operator="lessThan">
      <formula>0</formula>
    </cfRule>
  </conditionalFormatting>
  <conditionalFormatting sqref="X13">
    <cfRule type="cellIs" dxfId="470" priority="1" operator="lessThan">
      <formula>0</formula>
    </cfRule>
  </conditionalFormatting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72"/>
  <sheetViews>
    <sheetView workbookViewId="0">
      <selection activeCell="T17" sqref="T17"/>
    </sheetView>
  </sheetViews>
  <sheetFormatPr defaultColWidth="9" defaultRowHeight="14.5" x14ac:dyDescent="0.35"/>
  <cols>
    <col min="1" max="1" width="3.6328125" style="193" customWidth="1"/>
    <col min="2" max="2" width="13.36328125" style="79" customWidth="1"/>
    <col min="3" max="3" width="45.08984375" style="194" customWidth="1"/>
    <col min="4" max="4" width="3.90625" style="194" customWidth="1"/>
    <col min="5" max="5" width="7.08984375" style="195" hidden="1" customWidth="1"/>
    <col min="6" max="6" width="9.36328125" style="195" customWidth="1"/>
    <col min="7" max="8" width="10.54296875" style="78" customWidth="1"/>
    <col min="9" max="9" width="15.453125" style="78" hidden="1" customWidth="1"/>
    <col min="10" max="10" width="15.54296875" style="78" hidden="1" customWidth="1"/>
    <col min="11" max="11" width="14.54296875" style="78" hidden="1" customWidth="1"/>
    <col min="12" max="13" width="14" style="78" hidden="1" customWidth="1"/>
    <col min="14" max="14" width="14.54296875" style="78" hidden="1" customWidth="1"/>
    <col min="15" max="15" width="14.36328125" style="78" hidden="1" customWidth="1"/>
    <col min="16" max="16" width="16" style="78" hidden="1" customWidth="1"/>
    <col min="17" max="17" width="0" style="79" hidden="1" customWidth="1"/>
    <col min="18" max="18" width="9.54296875" style="78" customWidth="1"/>
    <col min="19" max="19" width="14.08984375" style="78" hidden="1" customWidth="1"/>
    <col min="20" max="24" width="13.453125" style="79" customWidth="1"/>
    <col min="25" max="27" width="11.08984375" style="79" customWidth="1"/>
    <col min="28" max="28" width="13.453125" style="79" customWidth="1"/>
    <col min="29" max="29" width="21.453125" style="79" customWidth="1"/>
    <col min="30" max="254" width="9" style="79"/>
    <col min="255" max="255" width="3.6328125" style="79" customWidth="1"/>
    <col min="256" max="256" width="13.36328125" style="79" customWidth="1"/>
    <col min="257" max="257" width="45.08984375" style="79" customWidth="1"/>
    <col min="258" max="258" width="3.90625" style="79" customWidth="1"/>
    <col min="259" max="259" width="7.08984375" style="79" customWidth="1"/>
    <col min="260" max="260" width="9.36328125" style="79" customWidth="1"/>
    <col min="261" max="261" width="10.54296875" style="79" customWidth="1"/>
    <col min="262" max="262" width="15.453125" style="79" customWidth="1"/>
    <col min="263" max="263" width="15.54296875" style="79" customWidth="1"/>
    <col min="264" max="264" width="14.54296875" style="79" customWidth="1"/>
    <col min="265" max="266" width="14" style="79" customWidth="1"/>
    <col min="267" max="267" width="14.54296875" style="79" customWidth="1"/>
    <col min="268" max="268" width="14.36328125" style="79" customWidth="1"/>
    <col min="269" max="269" width="16" style="79" customWidth="1"/>
    <col min="270" max="510" width="9" style="79"/>
    <col min="511" max="511" width="3.6328125" style="79" customWidth="1"/>
    <col min="512" max="512" width="13.36328125" style="79" customWidth="1"/>
    <col min="513" max="513" width="45.08984375" style="79" customWidth="1"/>
    <col min="514" max="514" width="3.90625" style="79" customWidth="1"/>
    <col min="515" max="515" width="7.08984375" style="79" customWidth="1"/>
    <col min="516" max="516" width="9.36328125" style="79" customWidth="1"/>
    <col min="517" max="517" width="10.54296875" style="79" customWidth="1"/>
    <col min="518" max="518" width="15.453125" style="79" customWidth="1"/>
    <col min="519" max="519" width="15.54296875" style="79" customWidth="1"/>
    <col min="520" max="520" width="14.54296875" style="79" customWidth="1"/>
    <col min="521" max="522" width="14" style="79" customWidth="1"/>
    <col min="523" max="523" width="14.54296875" style="79" customWidth="1"/>
    <col min="524" max="524" width="14.36328125" style="79" customWidth="1"/>
    <col min="525" max="525" width="16" style="79" customWidth="1"/>
    <col min="526" max="766" width="9" style="79"/>
    <col min="767" max="767" width="3.6328125" style="79" customWidth="1"/>
    <col min="768" max="768" width="13.36328125" style="79" customWidth="1"/>
    <col min="769" max="769" width="45.08984375" style="79" customWidth="1"/>
    <col min="770" max="770" width="3.90625" style="79" customWidth="1"/>
    <col min="771" max="771" width="7.08984375" style="79" customWidth="1"/>
    <col min="772" max="772" width="9.36328125" style="79" customWidth="1"/>
    <col min="773" max="773" width="10.54296875" style="79" customWidth="1"/>
    <col min="774" max="774" width="15.453125" style="79" customWidth="1"/>
    <col min="775" max="775" width="15.54296875" style="79" customWidth="1"/>
    <col min="776" max="776" width="14.54296875" style="79" customWidth="1"/>
    <col min="777" max="778" width="14" style="79" customWidth="1"/>
    <col min="779" max="779" width="14.54296875" style="79" customWidth="1"/>
    <col min="780" max="780" width="14.36328125" style="79" customWidth="1"/>
    <col min="781" max="781" width="16" style="79" customWidth="1"/>
    <col min="782" max="1022" width="9" style="79"/>
    <col min="1023" max="1023" width="3.6328125" style="79" customWidth="1"/>
    <col min="1024" max="1024" width="13.36328125" style="79" customWidth="1"/>
    <col min="1025" max="1025" width="45.08984375" style="79" customWidth="1"/>
    <col min="1026" max="1026" width="3.90625" style="79" customWidth="1"/>
    <col min="1027" max="1027" width="7.08984375" style="79" customWidth="1"/>
    <col min="1028" max="1028" width="9.36328125" style="79" customWidth="1"/>
    <col min="1029" max="1029" width="10.54296875" style="79" customWidth="1"/>
    <col min="1030" max="1030" width="15.453125" style="79" customWidth="1"/>
    <col min="1031" max="1031" width="15.54296875" style="79" customWidth="1"/>
    <col min="1032" max="1032" width="14.54296875" style="79" customWidth="1"/>
    <col min="1033" max="1034" width="14" style="79" customWidth="1"/>
    <col min="1035" max="1035" width="14.54296875" style="79" customWidth="1"/>
    <col min="1036" max="1036" width="14.36328125" style="79" customWidth="1"/>
    <col min="1037" max="1037" width="16" style="79" customWidth="1"/>
    <col min="1038" max="1278" width="9" style="79"/>
    <col min="1279" max="1279" width="3.6328125" style="79" customWidth="1"/>
    <col min="1280" max="1280" width="13.36328125" style="79" customWidth="1"/>
    <col min="1281" max="1281" width="45.08984375" style="79" customWidth="1"/>
    <col min="1282" max="1282" width="3.90625" style="79" customWidth="1"/>
    <col min="1283" max="1283" width="7.08984375" style="79" customWidth="1"/>
    <col min="1284" max="1284" width="9.36328125" style="79" customWidth="1"/>
    <col min="1285" max="1285" width="10.54296875" style="79" customWidth="1"/>
    <col min="1286" max="1286" width="15.453125" style="79" customWidth="1"/>
    <col min="1287" max="1287" width="15.54296875" style="79" customWidth="1"/>
    <col min="1288" max="1288" width="14.54296875" style="79" customWidth="1"/>
    <col min="1289" max="1290" width="14" style="79" customWidth="1"/>
    <col min="1291" max="1291" width="14.54296875" style="79" customWidth="1"/>
    <col min="1292" max="1292" width="14.36328125" style="79" customWidth="1"/>
    <col min="1293" max="1293" width="16" style="79" customWidth="1"/>
    <col min="1294" max="1534" width="9" style="79"/>
    <col min="1535" max="1535" width="3.6328125" style="79" customWidth="1"/>
    <col min="1536" max="1536" width="13.36328125" style="79" customWidth="1"/>
    <col min="1537" max="1537" width="45.08984375" style="79" customWidth="1"/>
    <col min="1538" max="1538" width="3.90625" style="79" customWidth="1"/>
    <col min="1539" max="1539" width="7.08984375" style="79" customWidth="1"/>
    <col min="1540" max="1540" width="9.36328125" style="79" customWidth="1"/>
    <col min="1541" max="1541" width="10.54296875" style="79" customWidth="1"/>
    <col min="1542" max="1542" width="15.453125" style="79" customWidth="1"/>
    <col min="1543" max="1543" width="15.54296875" style="79" customWidth="1"/>
    <col min="1544" max="1544" width="14.54296875" style="79" customWidth="1"/>
    <col min="1545" max="1546" width="14" style="79" customWidth="1"/>
    <col min="1547" max="1547" width="14.54296875" style="79" customWidth="1"/>
    <col min="1548" max="1548" width="14.36328125" style="79" customWidth="1"/>
    <col min="1549" max="1549" width="16" style="79" customWidth="1"/>
    <col min="1550" max="1790" width="9" style="79"/>
    <col min="1791" max="1791" width="3.6328125" style="79" customWidth="1"/>
    <col min="1792" max="1792" width="13.36328125" style="79" customWidth="1"/>
    <col min="1793" max="1793" width="45.08984375" style="79" customWidth="1"/>
    <col min="1794" max="1794" width="3.90625" style="79" customWidth="1"/>
    <col min="1795" max="1795" width="7.08984375" style="79" customWidth="1"/>
    <col min="1796" max="1796" width="9.36328125" style="79" customWidth="1"/>
    <col min="1797" max="1797" width="10.54296875" style="79" customWidth="1"/>
    <col min="1798" max="1798" width="15.453125" style="79" customWidth="1"/>
    <col min="1799" max="1799" width="15.54296875" style="79" customWidth="1"/>
    <col min="1800" max="1800" width="14.54296875" style="79" customWidth="1"/>
    <col min="1801" max="1802" width="14" style="79" customWidth="1"/>
    <col min="1803" max="1803" width="14.54296875" style="79" customWidth="1"/>
    <col min="1804" max="1804" width="14.36328125" style="79" customWidth="1"/>
    <col min="1805" max="1805" width="16" style="79" customWidth="1"/>
    <col min="1806" max="2046" width="9" style="79"/>
    <col min="2047" max="2047" width="3.6328125" style="79" customWidth="1"/>
    <col min="2048" max="2048" width="13.36328125" style="79" customWidth="1"/>
    <col min="2049" max="2049" width="45.08984375" style="79" customWidth="1"/>
    <col min="2050" max="2050" width="3.90625" style="79" customWidth="1"/>
    <col min="2051" max="2051" width="7.08984375" style="79" customWidth="1"/>
    <col min="2052" max="2052" width="9.36328125" style="79" customWidth="1"/>
    <col min="2053" max="2053" width="10.54296875" style="79" customWidth="1"/>
    <col min="2054" max="2054" width="15.453125" style="79" customWidth="1"/>
    <col min="2055" max="2055" width="15.54296875" style="79" customWidth="1"/>
    <col min="2056" max="2056" width="14.54296875" style="79" customWidth="1"/>
    <col min="2057" max="2058" width="14" style="79" customWidth="1"/>
    <col min="2059" max="2059" width="14.54296875" style="79" customWidth="1"/>
    <col min="2060" max="2060" width="14.36328125" style="79" customWidth="1"/>
    <col min="2061" max="2061" width="16" style="79" customWidth="1"/>
    <col min="2062" max="2302" width="9" style="79"/>
    <col min="2303" max="2303" width="3.6328125" style="79" customWidth="1"/>
    <col min="2304" max="2304" width="13.36328125" style="79" customWidth="1"/>
    <col min="2305" max="2305" width="45.08984375" style="79" customWidth="1"/>
    <col min="2306" max="2306" width="3.90625" style="79" customWidth="1"/>
    <col min="2307" max="2307" width="7.08984375" style="79" customWidth="1"/>
    <col min="2308" max="2308" width="9.36328125" style="79" customWidth="1"/>
    <col min="2309" max="2309" width="10.54296875" style="79" customWidth="1"/>
    <col min="2310" max="2310" width="15.453125" style="79" customWidth="1"/>
    <col min="2311" max="2311" width="15.54296875" style="79" customWidth="1"/>
    <col min="2312" max="2312" width="14.54296875" style="79" customWidth="1"/>
    <col min="2313" max="2314" width="14" style="79" customWidth="1"/>
    <col min="2315" max="2315" width="14.54296875" style="79" customWidth="1"/>
    <col min="2316" max="2316" width="14.36328125" style="79" customWidth="1"/>
    <col min="2317" max="2317" width="16" style="79" customWidth="1"/>
    <col min="2318" max="2558" width="9" style="79"/>
    <col min="2559" max="2559" width="3.6328125" style="79" customWidth="1"/>
    <col min="2560" max="2560" width="13.36328125" style="79" customWidth="1"/>
    <col min="2561" max="2561" width="45.08984375" style="79" customWidth="1"/>
    <col min="2562" max="2562" width="3.90625" style="79" customWidth="1"/>
    <col min="2563" max="2563" width="7.08984375" style="79" customWidth="1"/>
    <col min="2564" max="2564" width="9.36328125" style="79" customWidth="1"/>
    <col min="2565" max="2565" width="10.54296875" style="79" customWidth="1"/>
    <col min="2566" max="2566" width="15.453125" style="79" customWidth="1"/>
    <col min="2567" max="2567" width="15.54296875" style="79" customWidth="1"/>
    <col min="2568" max="2568" width="14.54296875" style="79" customWidth="1"/>
    <col min="2569" max="2570" width="14" style="79" customWidth="1"/>
    <col min="2571" max="2571" width="14.54296875" style="79" customWidth="1"/>
    <col min="2572" max="2572" width="14.36328125" style="79" customWidth="1"/>
    <col min="2573" max="2573" width="16" style="79" customWidth="1"/>
    <col min="2574" max="2814" width="9" style="79"/>
    <col min="2815" max="2815" width="3.6328125" style="79" customWidth="1"/>
    <col min="2816" max="2816" width="13.36328125" style="79" customWidth="1"/>
    <col min="2817" max="2817" width="45.08984375" style="79" customWidth="1"/>
    <col min="2818" max="2818" width="3.90625" style="79" customWidth="1"/>
    <col min="2819" max="2819" width="7.08984375" style="79" customWidth="1"/>
    <col min="2820" max="2820" width="9.36328125" style="79" customWidth="1"/>
    <col min="2821" max="2821" width="10.54296875" style="79" customWidth="1"/>
    <col min="2822" max="2822" width="15.453125" style="79" customWidth="1"/>
    <col min="2823" max="2823" width="15.54296875" style="79" customWidth="1"/>
    <col min="2824" max="2824" width="14.54296875" style="79" customWidth="1"/>
    <col min="2825" max="2826" width="14" style="79" customWidth="1"/>
    <col min="2827" max="2827" width="14.54296875" style="79" customWidth="1"/>
    <col min="2828" max="2828" width="14.36328125" style="79" customWidth="1"/>
    <col min="2829" max="2829" width="16" style="79" customWidth="1"/>
    <col min="2830" max="3070" width="9" style="79"/>
    <col min="3071" max="3071" width="3.6328125" style="79" customWidth="1"/>
    <col min="3072" max="3072" width="13.36328125" style="79" customWidth="1"/>
    <col min="3073" max="3073" width="45.08984375" style="79" customWidth="1"/>
    <col min="3074" max="3074" width="3.90625" style="79" customWidth="1"/>
    <col min="3075" max="3075" width="7.08984375" style="79" customWidth="1"/>
    <col min="3076" max="3076" width="9.36328125" style="79" customWidth="1"/>
    <col min="3077" max="3077" width="10.54296875" style="79" customWidth="1"/>
    <col min="3078" max="3078" width="15.453125" style="79" customWidth="1"/>
    <col min="3079" max="3079" width="15.54296875" style="79" customWidth="1"/>
    <col min="3080" max="3080" width="14.54296875" style="79" customWidth="1"/>
    <col min="3081" max="3082" width="14" style="79" customWidth="1"/>
    <col min="3083" max="3083" width="14.54296875" style="79" customWidth="1"/>
    <col min="3084" max="3084" width="14.36328125" style="79" customWidth="1"/>
    <col min="3085" max="3085" width="16" style="79" customWidth="1"/>
    <col min="3086" max="3326" width="9" style="79"/>
    <col min="3327" max="3327" width="3.6328125" style="79" customWidth="1"/>
    <col min="3328" max="3328" width="13.36328125" style="79" customWidth="1"/>
    <col min="3329" max="3329" width="45.08984375" style="79" customWidth="1"/>
    <col min="3330" max="3330" width="3.90625" style="79" customWidth="1"/>
    <col min="3331" max="3331" width="7.08984375" style="79" customWidth="1"/>
    <col min="3332" max="3332" width="9.36328125" style="79" customWidth="1"/>
    <col min="3333" max="3333" width="10.54296875" style="79" customWidth="1"/>
    <col min="3334" max="3334" width="15.453125" style="79" customWidth="1"/>
    <col min="3335" max="3335" width="15.54296875" style="79" customWidth="1"/>
    <col min="3336" max="3336" width="14.54296875" style="79" customWidth="1"/>
    <col min="3337" max="3338" width="14" style="79" customWidth="1"/>
    <col min="3339" max="3339" width="14.54296875" style="79" customWidth="1"/>
    <col min="3340" max="3340" width="14.36328125" style="79" customWidth="1"/>
    <col min="3341" max="3341" width="16" style="79" customWidth="1"/>
    <col min="3342" max="3582" width="9" style="79"/>
    <col min="3583" max="3583" width="3.6328125" style="79" customWidth="1"/>
    <col min="3584" max="3584" width="13.36328125" style="79" customWidth="1"/>
    <col min="3585" max="3585" width="45.08984375" style="79" customWidth="1"/>
    <col min="3586" max="3586" width="3.90625" style="79" customWidth="1"/>
    <col min="3587" max="3587" width="7.08984375" style="79" customWidth="1"/>
    <col min="3588" max="3588" width="9.36328125" style="79" customWidth="1"/>
    <col min="3589" max="3589" width="10.54296875" style="79" customWidth="1"/>
    <col min="3590" max="3590" width="15.453125" style="79" customWidth="1"/>
    <col min="3591" max="3591" width="15.54296875" style="79" customWidth="1"/>
    <col min="3592" max="3592" width="14.54296875" style="79" customWidth="1"/>
    <col min="3593" max="3594" width="14" style="79" customWidth="1"/>
    <col min="3595" max="3595" width="14.54296875" style="79" customWidth="1"/>
    <col min="3596" max="3596" width="14.36328125" style="79" customWidth="1"/>
    <col min="3597" max="3597" width="16" style="79" customWidth="1"/>
    <col min="3598" max="3838" width="9" style="79"/>
    <col min="3839" max="3839" width="3.6328125" style="79" customWidth="1"/>
    <col min="3840" max="3840" width="13.36328125" style="79" customWidth="1"/>
    <col min="3841" max="3841" width="45.08984375" style="79" customWidth="1"/>
    <col min="3842" max="3842" width="3.90625" style="79" customWidth="1"/>
    <col min="3843" max="3843" width="7.08984375" style="79" customWidth="1"/>
    <col min="3844" max="3844" width="9.36328125" style="79" customWidth="1"/>
    <col min="3845" max="3845" width="10.54296875" style="79" customWidth="1"/>
    <col min="3846" max="3846" width="15.453125" style="79" customWidth="1"/>
    <col min="3847" max="3847" width="15.54296875" style="79" customWidth="1"/>
    <col min="3848" max="3848" width="14.54296875" style="79" customWidth="1"/>
    <col min="3849" max="3850" width="14" style="79" customWidth="1"/>
    <col min="3851" max="3851" width="14.54296875" style="79" customWidth="1"/>
    <col min="3852" max="3852" width="14.36328125" style="79" customWidth="1"/>
    <col min="3853" max="3853" width="16" style="79" customWidth="1"/>
    <col min="3854" max="4094" width="9" style="79"/>
    <col min="4095" max="4095" width="3.6328125" style="79" customWidth="1"/>
    <col min="4096" max="4096" width="13.36328125" style="79" customWidth="1"/>
    <col min="4097" max="4097" width="45.08984375" style="79" customWidth="1"/>
    <col min="4098" max="4098" width="3.90625" style="79" customWidth="1"/>
    <col min="4099" max="4099" width="7.08984375" style="79" customWidth="1"/>
    <col min="4100" max="4100" width="9.36328125" style="79" customWidth="1"/>
    <col min="4101" max="4101" width="10.54296875" style="79" customWidth="1"/>
    <col min="4102" max="4102" width="15.453125" style="79" customWidth="1"/>
    <col min="4103" max="4103" width="15.54296875" style="79" customWidth="1"/>
    <col min="4104" max="4104" width="14.54296875" style="79" customWidth="1"/>
    <col min="4105" max="4106" width="14" style="79" customWidth="1"/>
    <col min="4107" max="4107" width="14.54296875" style="79" customWidth="1"/>
    <col min="4108" max="4108" width="14.36328125" style="79" customWidth="1"/>
    <col min="4109" max="4109" width="16" style="79" customWidth="1"/>
    <col min="4110" max="4350" width="9" style="79"/>
    <col min="4351" max="4351" width="3.6328125" style="79" customWidth="1"/>
    <col min="4352" max="4352" width="13.36328125" style="79" customWidth="1"/>
    <col min="4353" max="4353" width="45.08984375" style="79" customWidth="1"/>
    <col min="4354" max="4354" width="3.90625" style="79" customWidth="1"/>
    <col min="4355" max="4355" width="7.08984375" style="79" customWidth="1"/>
    <col min="4356" max="4356" width="9.36328125" style="79" customWidth="1"/>
    <col min="4357" max="4357" width="10.54296875" style="79" customWidth="1"/>
    <col min="4358" max="4358" width="15.453125" style="79" customWidth="1"/>
    <col min="4359" max="4359" width="15.54296875" style="79" customWidth="1"/>
    <col min="4360" max="4360" width="14.54296875" style="79" customWidth="1"/>
    <col min="4361" max="4362" width="14" style="79" customWidth="1"/>
    <col min="4363" max="4363" width="14.54296875" style="79" customWidth="1"/>
    <col min="4364" max="4364" width="14.36328125" style="79" customWidth="1"/>
    <col min="4365" max="4365" width="16" style="79" customWidth="1"/>
    <col min="4366" max="4606" width="9" style="79"/>
    <col min="4607" max="4607" width="3.6328125" style="79" customWidth="1"/>
    <col min="4608" max="4608" width="13.36328125" style="79" customWidth="1"/>
    <col min="4609" max="4609" width="45.08984375" style="79" customWidth="1"/>
    <col min="4610" max="4610" width="3.90625" style="79" customWidth="1"/>
    <col min="4611" max="4611" width="7.08984375" style="79" customWidth="1"/>
    <col min="4612" max="4612" width="9.36328125" style="79" customWidth="1"/>
    <col min="4613" max="4613" width="10.54296875" style="79" customWidth="1"/>
    <col min="4614" max="4614" width="15.453125" style="79" customWidth="1"/>
    <col min="4615" max="4615" width="15.54296875" style="79" customWidth="1"/>
    <col min="4616" max="4616" width="14.54296875" style="79" customWidth="1"/>
    <col min="4617" max="4618" width="14" style="79" customWidth="1"/>
    <col min="4619" max="4619" width="14.54296875" style="79" customWidth="1"/>
    <col min="4620" max="4620" width="14.36328125" style="79" customWidth="1"/>
    <col min="4621" max="4621" width="16" style="79" customWidth="1"/>
    <col min="4622" max="4862" width="9" style="79"/>
    <col min="4863" max="4863" width="3.6328125" style="79" customWidth="1"/>
    <col min="4864" max="4864" width="13.36328125" style="79" customWidth="1"/>
    <col min="4865" max="4865" width="45.08984375" style="79" customWidth="1"/>
    <col min="4866" max="4866" width="3.90625" style="79" customWidth="1"/>
    <col min="4867" max="4867" width="7.08984375" style="79" customWidth="1"/>
    <col min="4868" max="4868" width="9.36328125" style="79" customWidth="1"/>
    <col min="4869" max="4869" width="10.54296875" style="79" customWidth="1"/>
    <col min="4870" max="4870" width="15.453125" style="79" customWidth="1"/>
    <col min="4871" max="4871" width="15.54296875" style="79" customWidth="1"/>
    <col min="4872" max="4872" width="14.54296875" style="79" customWidth="1"/>
    <col min="4873" max="4874" width="14" style="79" customWidth="1"/>
    <col min="4875" max="4875" width="14.54296875" style="79" customWidth="1"/>
    <col min="4876" max="4876" width="14.36328125" style="79" customWidth="1"/>
    <col min="4877" max="4877" width="16" style="79" customWidth="1"/>
    <col min="4878" max="5118" width="9" style="79"/>
    <col min="5119" max="5119" width="3.6328125" style="79" customWidth="1"/>
    <col min="5120" max="5120" width="13.36328125" style="79" customWidth="1"/>
    <col min="5121" max="5121" width="45.08984375" style="79" customWidth="1"/>
    <col min="5122" max="5122" width="3.90625" style="79" customWidth="1"/>
    <col min="5123" max="5123" width="7.08984375" style="79" customWidth="1"/>
    <col min="5124" max="5124" width="9.36328125" style="79" customWidth="1"/>
    <col min="5125" max="5125" width="10.54296875" style="79" customWidth="1"/>
    <col min="5126" max="5126" width="15.453125" style="79" customWidth="1"/>
    <col min="5127" max="5127" width="15.54296875" style="79" customWidth="1"/>
    <col min="5128" max="5128" width="14.54296875" style="79" customWidth="1"/>
    <col min="5129" max="5130" width="14" style="79" customWidth="1"/>
    <col min="5131" max="5131" width="14.54296875" style="79" customWidth="1"/>
    <col min="5132" max="5132" width="14.36328125" style="79" customWidth="1"/>
    <col min="5133" max="5133" width="16" style="79" customWidth="1"/>
    <col min="5134" max="5374" width="9" style="79"/>
    <col min="5375" max="5375" width="3.6328125" style="79" customWidth="1"/>
    <col min="5376" max="5376" width="13.36328125" style="79" customWidth="1"/>
    <col min="5377" max="5377" width="45.08984375" style="79" customWidth="1"/>
    <col min="5378" max="5378" width="3.90625" style="79" customWidth="1"/>
    <col min="5379" max="5379" width="7.08984375" style="79" customWidth="1"/>
    <col min="5380" max="5380" width="9.36328125" style="79" customWidth="1"/>
    <col min="5381" max="5381" width="10.54296875" style="79" customWidth="1"/>
    <col min="5382" max="5382" width="15.453125" style="79" customWidth="1"/>
    <col min="5383" max="5383" width="15.54296875" style="79" customWidth="1"/>
    <col min="5384" max="5384" width="14.54296875" style="79" customWidth="1"/>
    <col min="5385" max="5386" width="14" style="79" customWidth="1"/>
    <col min="5387" max="5387" width="14.54296875" style="79" customWidth="1"/>
    <col min="5388" max="5388" width="14.36328125" style="79" customWidth="1"/>
    <col min="5389" max="5389" width="16" style="79" customWidth="1"/>
    <col min="5390" max="5630" width="9" style="79"/>
    <col min="5631" max="5631" width="3.6328125" style="79" customWidth="1"/>
    <col min="5632" max="5632" width="13.36328125" style="79" customWidth="1"/>
    <col min="5633" max="5633" width="45.08984375" style="79" customWidth="1"/>
    <col min="5634" max="5634" width="3.90625" style="79" customWidth="1"/>
    <col min="5635" max="5635" width="7.08984375" style="79" customWidth="1"/>
    <col min="5636" max="5636" width="9.36328125" style="79" customWidth="1"/>
    <col min="5637" max="5637" width="10.54296875" style="79" customWidth="1"/>
    <col min="5638" max="5638" width="15.453125" style="79" customWidth="1"/>
    <col min="5639" max="5639" width="15.54296875" style="79" customWidth="1"/>
    <col min="5640" max="5640" width="14.54296875" style="79" customWidth="1"/>
    <col min="5641" max="5642" width="14" style="79" customWidth="1"/>
    <col min="5643" max="5643" width="14.54296875" style="79" customWidth="1"/>
    <col min="5644" max="5644" width="14.36328125" style="79" customWidth="1"/>
    <col min="5645" max="5645" width="16" style="79" customWidth="1"/>
    <col min="5646" max="5886" width="9" style="79"/>
    <col min="5887" max="5887" width="3.6328125" style="79" customWidth="1"/>
    <col min="5888" max="5888" width="13.36328125" style="79" customWidth="1"/>
    <col min="5889" max="5889" width="45.08984375" style="79" customWidth="1"/>
    <col min="5890" max="5890" width="3.90625" style="79" customWidth="1"/>
    <col min="5891" max="5891" width="7.08984375" style="79" customWidth="1"/>
    <col min="5892" max="5892" width="9.36328125" style="79" customWidth="1"/>
    <col min="5893" max="5893" width="10.54296875" style="79" customWidth="1"/>
    <col min="5894" max="5894" width="15.453125" style="79" customWidth="1"/>
    <col min="5895" max="5895" width="15.54296875" style="79" customWidth="1"/>
    <col min="5896" max="5896" width="14.54296875" style="79" customWidth="1"/>
    <col min="5897" max="5898" width="14" style="79" customWidth="1"/>
    <col min="5899" max="5899" width="14.54296875" style="79" customWidth="1"/>
    <col min="5900" max="5900" width="14.36328125" style="79" customWidth="1"/>
    <col min="5901" max="5901" width="16" style="79" customWidth="1"/>
    <col min="5902" max="6142" width="9" style="79"/>
    <col min="6143" max="6143" width="3.6328125" style="79" customWidth="1"/>
    <col min="6144" max="6144" width="13.36328125" style="79" customWidth="1"/>
    <col min="6145" max="6145" width="45.08984375" style="79" customWidth="1"/>
    <col min="6146" max="6146" width="3.90625" style="79" customWidth="1"/>
    <col min="6147" max="6147" width="7.08984375" style="79" customWidth="1"/>
    <col min="6148" max="6148" width="9.36328125" style="79" customWidth="1"/>
    <col min="6149" max="6149" width="10.54296875" style="79" customWidth="1"/>
    <col min="6150" max="6150" width="15.453125" style="79" customWidth="1"/>
    <col min="6151" max="6151" width="15.54296875" style="79" customWidth="1"/>
    <col min="6152" max="6152" width="14.54296875" style="79" customWidth="1"/>
    <col min="6153" max="6154" width="14" style="79" customWidth="1"/>
    <col min="6155" max="6155" width="14.54296875" style="79" customWidth="1"/>
    <col min="6156" max="6156" width="14.36328125" style="79" customWidth="1"/>
    <col min="6157" max="6157" width="16" style="79" customWidth="1"/>
    <col min="6158" max="6398" width="9" style="79"/>
    <col min="6399" max="6399" width="3.6328125" style="79" customWidth="1"/>
    <col min="6400" max="6400" width="13.36328125" style="79" customWidth="1"/>
    <col min="6401" max="6401" width="45.08984375" style="79" customWidth="1"/>
    <col min="6402" max="6402" width="3.90625" style="79" customWidth="1"/>
    <col min="6403" max="6403" width="7.08984375" style="79" customWidth="1"/>
    <col min="6404" max="6404" width="9.36328125" style="79" customWidth="1"/>
    <col min="6405" max="6405" width="10.54296875" style="79" customWidth="1"/>
    <col min="6406" max="6406" width="15.453125" style="79" customWidth="1"/>
    <col min="6407" max="6407" width="15.54296875" style="79" customWidth="1"/>
    <col min="6408" max="6408" width="14.54296875" style="79" customWidth="1"/>
    <col min="6409" max="6410" width="14" style="79" customWidth="1"/>
    <col min="6411" max="6411" width="14.54296875" style="79" customWidth="1"/>
    <col min="6412" max="6412" width="14.36328125" style="79" customWidth="1"/>
    <col min="6413" max="6413" width="16" style="79" customWidth="1"/>
    <col min="6414" max="6654" width="9" style="79"/>
    <col min="6655" max="6655" width="3.6328125" style="79" customWidth="1"/>
    <col min="6656" max="6656" width="13.36328125" style="79" customWidth="1"/>
    <col min="6657" max="6657" width="45.08984375" style="79" customWidth="1"/>
    <col min="6658" max="6658" width="3.90625" style="79" customWidth="1"/>
    <col min="6659" max="6659" width="7.08984375" style="79" customWidth="1"/>
    <col min="6660" max="6660" width="9.36328125" style="79" customWidth="1"/>
    <col min="6661" max="6661" width="10.54296875" style="79" customWidth="1"/>
    <col min="6662" max="6662" width="15.453125" style="79" customWidth="1"/>
    <col min="6663" max="6663" width="15.54296875" style="79" customWidth="1"/>
    <col min="6664" max="6664" width="14.54296875" style="79" customWidth="1"/>
    <col min="6665" max="6666" width="14" style="79" customWidth="1"/>
    <col min="6667" max="6667" width="14.54296875" style="79" customWidth="1"/>
    <col min="6668" max="6668" width="14.36328125" style="79" customWidth="1"/>
    <col min="6669" max="6669" width="16" style="79" customWidth="1"/>
    <col min="6670" max="6910" width="9" style="79"/>
    <col min="6911" max="6911" width="3.6328125" style="79" customWidth="1"/>
    <col min="6912" max="6912" width="13.36328125" style="79" customWidth="1"/>
    <col min="6913" max="6913" width="45.08984375" style="79" customWidth="1"/>
    <col min="6914" max="6914" width="3.90625" style="79" customWidth="1"/>
    <col min="6915" max="6915" width="7.08984375" style="79" customWidth="1"/>
    <col min="6916" max="6916" width="9.36328125" style="79" customWidth="1"/>
    <col min="6917" max="6917" width="10.54296875" style="79" customWidth="1"/>
    <col min="6918" max="6918" width="15.453125" style="79" customWidth="1"/>
    <col min="6919" max="6919" width="15.54296875" style="79" customWidth="1"/>
    <col min="6920" max="6920" width="14.54296875" style="79" customWidth="1"/>
    <col min="6921" max="6922" width="14" style="79" customWidth="1"/>
    <col min="6923" max="6923" width="14.54296875" style="79" customWidth="1"/>
    <col min="6924" max="6924" width="14.36328125" style="79" customWidth="1"/>
    <col min="6925" max="6925" width="16" style="79" customWidth="1"/>
    <col min="6926" max="7166" width="9" style="79"/>
    <col min="7167" max="7167" width="3.6328125" style="79" customWidth="1"/>
    <col min="7168" max="7168" width="13.36328125" style="79" customWidth="1"/>
    <col min="7169" max="7169" width="45.08984375" style="79" customWidth="1"/>
    <col min="7170" max="7170" width="3.90625" style="79" customWidth="1"/>
    <col min="7171" max="7171" width="7.08984375" style="79" customWidth="1"/>
    <col min="7172" max="7172" width="9.36328125" style="79" customWidth="1"/>
    <col min="7173" max="7173" width="10.54296875" style="79" customWidth="1"/>
    <col min="7174" max="7174" width="15.453125" style="79" customWidth="1"/>
    <col min="7175" max="7175" width="15.54296875" style="79" customWidth="1"/>
    <col min="7176" max="7176" width="14.54296875" style="79" customWidth="1"/>
    <col min="7177" max="7178" width="14" style="79" customWidth="1"/>
    <col min="7179" max="7179" width="14.54296875" style="79" customWidth="1"/>
    <col min="7180" max="7180" width="14.36328125" style="79" customWidth="1"/>
    <col min="7181" max="7181" width="16" style="79" customWidth="1"/>
    <col min="7182" max="7422" width="9" style="79"/>
    <col min="7423" max="7423" width="3.6328125" style="79" customWidth="1"/>
    <col min="7424" max="7424" width="13.36328125" style="79" customWidth="1"/>
    <col min="7425" max="7425" width="45.08984375" style="79" customWidth="1"/>
    <col min="7426" max="7426" width="3.90625" style="79" customWidth="1"/>
    <col min="7427" max="7427" width="7.08984375" style="79" customWidth="1"/>
    <col min="7428" max="7428" width="9.36328125" style="79" customWidth="1"/>
    <col min="7429" max="7429" width="10.54296875" style="79" customWidth="1"/>
    <col min="7430" max="7430" width="15.453125" style="79" customWidth="1"/>
    <col min="7431" max="7431" width="15.54296875" style="79" customWidth="1"/>
    <col min="7432" max="7432" width="14.54296875" style="79" customWidth="1"/>
    <col min="7433" max="7434" width="14" style="79" customWidth="1"/>
    <col min="7435" max="7435" width="14.54296875" style="79" customWidth="1"/>
    <col min="7436" max="7436" width="14.36328125" style="79" customWidth="1"/>
    <col min="7437" max="7437" width="16" style="79" customWidth="1"/>
    <col min="7438" max="7678" width="9" style="79"/>
    <col min="7679" max="7679" width="3.6328125" style="79" customWidth="1"/>
    <col min="7680" max="7680" width="13.36328125" style="79" customWidth="1"/>
    <col min="7681" max="7681" width="45.08984375" style="79" customWidth="1"/>
    <col min="7682" max="7682" width="3.90625" style="79" customWidth="1"/>
    <col min="7683" max="7683" width="7.08984375" style="79" customWidth="1"/>
    <col min="7684" max="7684" width="9.36328125" style="79" customWidth="1"/>
    <col min="7685" max="7685" width="10.54296875" style="79" customWidth="1"/>
    <col min="7686" max="7686" width="15.453125" style="79" customWidth="1"/>
    <col min="7687" max="7687" width="15.54296875" style="79" customWidth="1"/>
    <col min="7688" max="7688" width="14.54296875" style="79" customWidth="1"/>
    <col min="7689" max="7690" width="14" style="79" customWidth="1"/>
    <col min="7691" max="7691" width="14.54296875" style="79" customWidth="1"/>
    <col min="7692" max="7692" width="14.36328125" style="79" customWidth="1"/>
    <col min="7693" max="7693" width="16" style="79" customWidth="1"/>
    <col min="7694" max="7934" width="9" style="79"/>
    <col min="7935" max="7935" width="3.6328125" style="79" customWidth="1"/>
    <col min="7936" max="7936" width="13.36328125" style="79" customWidth="1"/>
    <col min="7937" max="7937" width="45.08984375" style="79" customWidth="1"/>
    <col min="7938" max="7938" width="3.90625" style="79" customWidth="1"/>
    <col min="7939" max="7939" width="7.08984375" style="79" customWidth="1"/>
    <col min="7940" max="7940" width="9.36328125" style="79" customWidth="1"/>
    <col min="7941" max="7941" width="10.54296875" style="79" customWidth="1"/>
    <col min="7942" max="7942" width="15.453125" style="79" customWidth="1"/>
    <col min="7943" max="7943" width="15.54296875" style="79" customWidth="1"/>
    <col min="7944" max="7944" width="14.54296875" style="79" customWidth="1"/>
    <col min="7945" max="7946" width="14" style="79" customWidth="1"/>
    <col min="7947" max="7947" width="14.54296875" style="79" customWidth="1"/>
    <col min="7948" max="7948" width="14.36328125" style="79" customWidth="1"/>
    <col min="7949" max="7949" width="16" style="79" customWidth="1"/>
    <col min="7950" max="8190" width="9" style="79"/>
    <col min="8191" max="8191" width="3.6328125" style="79" customWidth="1"/>
    <col min="8192" max="8192" width="13.36328125" style="79" customWidth="1"/>
    <col min="8193" max="8193" width="45.08984375" style="79" customWidth="1"/>
    <col min="8194" max="8194" width="3.90625" style="79" customWidth="1"/>
    <col min="8195" max="8195" width="7.08984375" style="79" customWidth="1"/>
    <col min="8196" max="8196" width="9.36328125" style="79" customWidth="1"/>
    <col min="8197" max="8197" width="10.54296875" style="79" customWidth="1"/>
    <col min="8198" max="8198" width="15.453125" style="79" customWidth="1"/>
    <col min="8199" max="8199" width="15.54296875" style="79" customWidth="1"/>
    <col min="8200" max="8200" width="14.54296875" style="79" customWidth="1"/>
    <col min="8201" max="8202" width="14" style="79" customWidth="1"/>
    <col min="8203" max="8203" width="14.54296875" style="79" customWidth="1"/>
    <col min="8204" max="8204" width="14.36328125" style="79" customWidth="1"/>
    <col min="8205" max="8205" width="16" style="79" customWidth="1"/>
    <col min="8206" max="8446" width="9" style="79"/>
    <col min="8447" max="8447" width="3.6328125" style="79" customWidth="1"/>
    <col min="8448" max="8448" width="13.36328125" style="79" customWidth="1"/>
    <col min="8449" max="8449" width="45.08984375" style="79" customWidth="1"/>
    <col min="8450" max="8450" width="3.90625" style="79" customWidth="1"/>
    <col min="8451" max="8451" width="7.08984375" style="79" customWidth="1"/>
    <col min="8452" max="8452" width="9.36328125" style="79" customWidth="1"/>
    <col min="8453" max="8453" width="10.54296875" style="79" customWidth="1"/>
    <col min="8454" max="8454" width="15.453125" style="79" customWidth="1"/>
    <col min="8455" max="8455" width="15.54296875" style="79" customWidth="1"/>
    <col min="8456" max="8456" width="14.54296875" style="79" customWidth="1"/>
    <col min="8457" max="8458" width="14" style="79" customWidth="1"/>
    <col min="8459" max="8459" width="14.54296875" style="79" customWidth="1"/>
    <col min="8460" max="8460" width="14.36328125" style="79" customWidth="1"/>
    <col min="8461" max="8461" width="16" style="79" customWidth="1"/>
    <col min="8462" max="8702" width="9" style="79"/>
    <col min="8703" max="8703" width="3.6328125" style="79" customWidth="1"/>
    <col min="8704" max="8704" width="13.36328125" style="79" customWidth="1"/>
    <col min="8705" max="8705" width="45.08984375" style="79" customWidth="1"/>
    <col min="8706" max="8706" width="3.90625" style="79" customWidth="1"/>
    <col min="8707" max="8707" width="7.08984375" style="79" customWidth="1"/>
    <col min="8708" max="8708" width="9.36328125" style="79" customWidth="1"/>
    <col min="8709" max="8709" width="10.54296875" style="79" customWidth="1"/>
    <col min="8710" max="8710" width="15.453125" style="79" customWidth="1"/>
    <col min="8711" max="8711" width="15.54296875" style="79" customWidth="1"/>
    <col min="8712" max="8712" width="14.54296875" style="79" customWidth="1"/>
    <col min="8713" max="8714" width="14" style="79" customWidth="1"/>
    <col min="8715" max="8715" width="14.54296875" style="79" customWidth="1"/>
    <col min="8716" max="8716" width="14.36328125" style="79" customWidth="1"/>
    <col min="8717" max="8717" width="16" style="79" customWidth="1"/>
    <col min="8718" max="8958" width="9" style="79"/>
    <col min="8959" max="8959" width="3.6328125" style="79" customWidth="1"/>
    <col min="8960" max="8960" width="13.36328125" style="79" customWidth="1"/>
    <col min="8961" max="8961" width="45.08984375" style="79" customWidth="1"/>
    <col min="8962" max="8962" width="3.90625" style="79" customWidth="1"/>
    <col min="8963" max="8963" width="7.08984375" style="79" customWidth="1"/>
    <col min="8964" max="8964" width="9.36328125" style="79" customWidth="1"/>
    <col min="8965" max="8965" width="10.54296875" style="79" customWidth="1"/>
    <col min="8966" max="8966" width="15.453125" style="79" customWidth="1"/>
    <col min="8967" max="8967" width="15.54296875" style="79" customWidth="1"/>
    <col min="8968" max="8968" width="14.54296875" style="79" customWidth="1"/>
    <col min="8969" max="8970" width="14" style="79" customWidth="1"/>
    <col min="8971" max="8971" width="14.54296875" style="79" customWidth="1"/>
    <col min="8972" max="8972" width="14.36328125" style="79" customWidth="1"/>
    <col min="8973" max="8973" width="16" style="79" customWidth="1"/>
    <col min="8974" max="9214" width="9" style="79"/>
    <col min="9215" max="9215" width="3.6328125" style="79" customWidth="1"/>
    <col min="9216" max="9216" width="13.36328125" style="79" customWidth="1"/>
    <col min="9217" max="9217" width="45.08984375" style="79" customWidth="1"/>
    <col min="9218" max="9218" width="3.90625" style="79" customWidth="1"/>
    <col min="9219" max="9219" width="7.08984375" style="79" customWidth="1"/>
    <col min="9220" max="9220" width="9.36328125" style="79" customWidth="1"/>
    <col min="9221" max="9221" width="10.54296875" style="79" customWidth="1"/>
    <col min="9222" max="9222" width="15.453125" style="79" customWidth="1"/>
    <col min="9223" max="9223" width="15.54296875" style="79" customWidth="1"/>
    <col min="9224" max="9224" width="14.54296875" style="79" customWidth="1"/>
    <col min="9225" max="9226" width="14" style="79" customWidth="1"/>
    <col min="9227" max="9227" width="14.54296875" style="79" customWidth="1"/>
    <col min="9228" max="9228" width="14.36328125" style="79" customWidth="1"/>
    <col min="9229" max="9229" width="16" style="79" customWidth="1"/>
    <col min="9230" max="9470" width="9" style="79"/>
    <col min="9471" max="9471" width="3.6328125" style="79" customWidth="1"/>
    <col min="9472" max="9472" width="13.36328125" style="79" customWidth="1"/>
    <col min="9473" max="9473" width="45.08984375" style="79" customWidth="1"/>
    <col min="9474" max="9474" width="3.90625" style="79" customWidth="1"/>
    <col min="9475" max="9475" width="7.08984375" style="79" customWidth="1"/>
    <col min="9476" max="9476" width="9.36328125" style="79" customWidth="1"/>
    <col min="9477" max="9477" width="10.54296875" style="79" customWidth="1"/>
    <col min="9478" max="9478" width="15.453125" style="79" customWidth="1"/>
    <col min="9479" max="9479" width="15.54296875" style="79" customWidth="1"/>
    <col min="9480" max="9480" width="14.54296875" style="79" customWidth="1"/>
    <col min="9481" max="9482" width="14" style="79" customWidth="1"/>
    <col min="9483" max="9483" width="14.54296875" style="79" customWidth="1"/>
    <col min="9484" max="9484" width="14.36328125" style="79" customWidth="1"/>
    <col min="9485" max="9485" width="16" style="79" customWidth="1"/>
    <col min="9486" max="9726" width="9" style="79"/>
    <col min="9727" max="9727" width="3.6328125" style="79" customWidth="1"/>
    <col min="9728" max="9728" width="13.36328125" style="79" customWidth="1"/>
    <col min="9729" max="9729" width="45.08984375" style="79" customWidth="1"/>
    <col min="9730" max="9730" width="3.90625" style="79" customWidth="1"/>
    <col min="9731" max="9731" width="7.08984375" style="79" customWidth="1"/>
    <col min="9732" max="9732" width="9.36328125" style="79" customWidth="1"/>
    <col min="9733" max="9733" width="10.54296875" style="79" customWidth="1"/>
    <col min="9734" max="9734" width="15.453125" style="79" customWidth="1"/>
    <col min="9735" max="9735" width="15.54296875" style="79" customWidth="1"/>
    <col min="9736" max="9736" width="14.54296875" style="79" customWidth="1"/>
    <col min="9737" max="9738" width="14" style="79" customWidth="1"/>
    <col min="9739" max="9739" width="14.54296875" style="79" customWidth="1"/>
    <col min="9740" max="9740" width="14.36328125" style="79" customWidth="1"/>
    <col min="9741" max="9741" width="16" style="79" customWidth="1"/>
    <col min="9742" max="9982" width="9" style="79"/>
    <col min="9983" max="9983" width="3.6328125" style="79" customWidth="1"/>
    <col min="9984" max="9984" width="13.36328125" style="79" customWidth="1"/>
    <col min="9985" max="9985" width="45.08984375" style="79" customWidth="1"/>
    <col min="9986" max="9986" width="3.90625" style="79" customWidth="1"/>
    <col min="9987" max="9987" width="7.08984375" style="79" customWidth="1"/>
    <col min="9988" max="9988" width="9.36328125" style="79" customWidth="1"/>
    <col min="9989" max="9989" width="10.54296875" style="79" customWidth="1"/>
    <col min="9990" max="9990" width="15.453125" style="79" customWidth="1"/>
    <col min="9991" max="9991" width="15.54296875" style="79" customWidth="1"/>
    <col min="9992" max="9992" width="14.54296875" style="79" customWidth="1"/>
    <col min="9993" max="9994" width="14" style="79" customWidth="1"/>
    <col min="9995" max="9995" width="14.54296875" style="79" customWidth="1"/>
    <col min="9996" max="9996" width="14.36328125" style="79" customWidth="1"/>
    <col min="9997" max="9997" width="16" style="79" customWidth="1"/>
    <col min="9998" max="10238" width="9" style="79"/>
    <col min="10239" max="10239" width="3.6328125" style="79" customWidth="1"/>
    <col min="10240" max="10240" width="13.36328125" style="79" customWidth="1"/>
    <col min="10241" max="10241" width="45.08984375" style="79" customWidth="1"/>
    <col min="10242" max="10242" width="3.90625" style="79" customWidth="1"/>
    <col min="10243" max="10243" width="7.08984375" style="79" customWidth="1"/>
    <col min="10244" max="10244" width="9.36328125" style="79" customWidth="1"/>
    <col min="10245" max="10245" width="10.54296875" style="79" customWidth="1"/>
    <col min="10246" max="10246" width="15.453125" style="79" customWidth="1"/>
    <col min="10247" max="10247" width="15.54296875" style="79" customWidth="1"/>
    <col min="10248" max="10248" width="14.54296875" style="79" customWidth="1"/>
    <col min="10249" max="10250" width="14" style="79" customWidth="1"/>
    <col min="10251" max="10251" width="14.54296875" style="79" customWidth="1"/>
    <col min="10252" max="10252" width="14.36328125" style="79" customWidth="1"/>
    <col min="10253" max="10253" width="16" style="79" customWidth="1"/>
    <col min="10254" max="10494" width="9" style="79"/>
    <col min="10495" max="10495" width="3.6328125" style="79" customWidth="1"/>
    <col min="10496" max="10496" width="13.36328125" style="79" customWidth="1"/>
    <col min="10497" max="10497" width="45.08984375" style="79" customWidth="1"/>
    <col min="10498" max="10498" width="3.90625" style="79" customWidth="1"/>
    <col min="10499" max="10499" width="7.08984375" style="79" customWidth="1"/>
    <col min="10500" max="10500" width="9.36328125" style="79" customWidth="1"/>
    <col min="10501" max="10501" width="10.54296875" style="79" customWidth="1"/>
    <col min="10502" max="10502" width="15.453125" style="79" customWidth="1"/>
    <col min="10503" max="10503" width="15.54296875" style="79" customWidth="1"/>
    <col min="10504" max="10504" width="14.54296875" style="79" customWidth="1"/>
    <col min="10505" max="10506" width="14" style="79" customWidth="1"/>
    <col min="10507" max="10507" width="14.54296875" style="79" customWidth="1"/>
    <col min="10508" max="10508" width="14.36328125" style="79" customWidth="1"/>
    <col min="10509" max="10509" width="16" style="79" customWidth="1"/>
    <col min="10510" max="10750" width="9" style="79"/>
    <col min="10751" max="10751" width="3.6328125" style="79" customWidth="1"/>
    <col min="10752" max="10752" width="13.36328125" style="79" customWidth="1"/>
    <col min="10753" max="10753" width="45.08984375" style="79" customWidth="1"/>
    <col min="10754" max="10754" width="3.90625" style="79" customWidth="1"/>
    <col min="10755" max="10755" width="7.08984375" style="79" customWidth="1"/>
    <col min="10756" max="10756" width="9.36328125" style="79" customWidth="1"/>
    <col min="10757" max="10757" width="10.54296875" style="79" customWidth="1"/>
    <col min="10758" max="10758" width="15.453125" style="79" customWidth="1"/>
    <col min="10759" max="10759" width="15.54296875" style="79" customWidth="1"/>
    <col min="10760" max="10760" width="14.54296875" style="79" customWidth="1"/>
    <col min="10761" max="10762" width="14" style="79" customWidth="1"/>
    <col min="10763" max="10763" width="14.54296875" style="79" customWidth="1"/>
    <col min="10764" max="10764" width="14.36328125" style="79" customWidth="1"/>
    <col min="10765" max="10765" width="16" style="79" customWidth="1"/>
    <col min="10766" max="11006" width="9" style="79"/>
    <col min="11007" max="11007" width="3.6328125" style="79" customWidth="1"/>
    <col min="11008" max="11008" width="13.36328125" style="79" customWidth="1"/>
    <col min="11009" max="11009" width="45.08984375" style="79" customWidth="1"/>
    <col min="11010" max="11010" width="3.90625" style="79" customWidth="1"/>
    <col min="11011" max="11011" width="7.08984375" style="79" customWidth="1"/>
    <col min="11012" max="11012" width="9.36328125" style="79" customWidth="1"/>
    <col min="11013" max="11013" width="10.54296875" style="79" customWidth="1"/>
    <col min="11014" max="11014" width="15.453125" style="79" customWidth="1"/>
    <col min="11015" max="11015" width="15.54296875" style="79" customWidth="1"/>
    <col min="11016" max="11016" width="14.54296875" style="79" customWidth="1"/>
    <col min="11017" max="11018" width="14" style="79" customWidth="1"/>
    <col min="11019" max="11019" width="14.54296875" style="79" customWidth="1"/>
    <col min="11020" max="11020" width="14.36328125" style="79" customWidth="1"/>
    <col min="11021" max="11021" width="16" style="79" customWidth="1"/>
    <col min="11022" max="11262" width="9" style="79"/>
    <col min="11263" max="11263" width="3.6328125" style="79" customWidth="1"/>
    <col min="11264" max="11264" width="13.36328125" style="79" customWidth="1"/>
    <col min="11265" max="11265" width="45.08984375" style="79" customWidth="1"/>
    <col min="11266" max="11266" width="3.90625" style="79" customWidth="1"/>
    <col min="11267" max="11267" width="7.08984375" style="79" customWidth="1"/>
    <col min="11268" max="11268" width="9.36328125" style="79" customWidth="1"/>
    <col min="11269" max="11269" width="10.54296875" style="79" customWidth="1"/>
    <col min="11270" max="11270" width="15.453125" style="79" customWidth="1"/>
    <col min="11271" max="11271" width="15.54296875" style="79" customWidth="1"/>
    <col min="11272" max="11272" width="14.54296875" style="79" customWidth="1"/>
    <col min="11273" max="11274" width="14" style="79" customWidth="1"/>
    <col min="11275" max="11275" width="14.54296875" style="79" customWidth="1"/>
    <col min="11276" max="11276" width="14.36328125" style="79" customWidth="1"/>
    <col min="11277" max="11277" width="16" style="79" customWidth="1"/>
    <col min="11278" max="11518" width="9" style="79"/>
    <col min="11519" max="11519" width="3.6328125" style="79" customWidth="1"/>
    <col min="11520" max="11520" width="13.36328125" style="79" customWidth="1"/>
    <col min="11521" max="11521" width="45.08984375" style="79" customWidth="1"/>
    <col min="11522" max="11522" width="3.90625" style="79" customWidth="1"/>
    <col min="11523" max="11523" width="7.08984375" style="79" customWidth="1"/>
    <col min="11524" max="11524" width="9.36328125" style="79" customWidth="1"/>
    <col min="11525" max="11525" width="10.54296875" style="79" customWidth="1"/>
    <col min="11526" max="11526" width="15.453125" style="79" customWidth="1"/>
    <col min="11527" max="11527" width="15.54296875" style="79" customWidth="1"/>
    <col min="11528" max="11528" width="14.54296875" style="79" customWidth="1"/>
    <col min="11529" max="11530" width="14" style="79" customWidth="1"/>
    <col min="11531" max="11531" width="14.54296875" style="79" customWidth="1"/>
    <col min="11532" max="11532" width="14.36328125" style="79" customWidth="1"/>
    <col min="11533" max="11533" width="16" style="79" customWidth="1"/>
    <col min="11534" max="11774" width="9" style="79"/>
    <col min="11775" max="11775" width="3.6328125" style="79" customWidth="1"/>
    <col min="11776" max="11776" width="13.36328125" style="79" customWidth="1"/>
    <col min="11777" max="11777" width="45.08984375" style="79" customWidth="1"/>
    <col min="11778" max="11778" width="3.90625" style="79" customWidth="1"/>
    <col min="11779" max="11779" width="7.08984375" style="79" customWidth="1"/>
    <col min="11780" max="11780" width="9.36328125" style="79" customWidth="1"/>
    <col min="11781" max="11781" width="10.54296875" style="79" customWidth="1"/>
    <col min="11782" max="11782" width="15.453125" style="79" customWidth="1"/>
    <col min="11783" max="11783" width="15.54296875" style="79" customWidth="1"/>
    <col min="11784" max="11784" width="14.54296875" style="79" customWidth="1"/>
    <col min="11785" max="11786" width="14" style="79" customWidth="1"/>
    <col min="11787" max="11787" width="14.54296875" style="79" customWidth="1"/>
    <col min="11788" max="11788" width="14.36328125" style="79" customWidth="1"/>
    <col min="11789" max="11789" width="16" style="79" customWidth="1"/>
    <col min="11790" max="12030" width="9" style="79"/>
    <col min="12031" max="12031" width="3.6328125" style="79" customWidth="1"/>
    <col min="12032" max="12032" width="13.36328125" style="79" customWidth="1"/>
    <col min="12033" max="12033" width="45.08984375" style="79" customWidth="1"/>
    <col min="12034" max="12034" width="3.90625" style="79" customWidth="1"/>
    <col min="12035" max="12035" width="7.08984375" style="79" customWidth="1"/>
    <col min="12036" max="12036" width="9.36328125" style="79" customWidth="1"/>
    <col min="12037" max="12037" width="10.54296875" style="79" customWidth="1"/>
    <col min="12038" max="12038" width="15.453125" style="79" customWidth="1"/>
    <col min="12039" max="12039" width="15.54296875" style="79" customWidth="1"/>
    <col min="12040" max="12040" width="14.54296875" style="79" customWidth="1"/>
    <col min="12041" max="12042" width="14" style="79" customWidth="1"/>
    <col min="12043" max="12043" width="14.54296875" style="79" customWidth="1"/>
    <col min="12044" max="12044" width="14.36328125" style="79" customWidth="1"/>
    <col min="12045" max="12045" width="16" style="79" customWidth="1"/>
    <col min="12046" max="12286" width="9" style="79"/>
    <col min="12287" max="12287" width="3.6328125" style="79" customWidth="1"/>
    <col min="12288" max="12288" width="13.36328125" style="79" customWidth="1"/>
    <col min="12289" max="12289" width="45.08984375" style="79" customWidth="1"/>
    <col min="12290" max="12290" width="3.90625" style="79" customWidth="1"/>
    <col min="12291" max="12291" width="7.08984375" style="79" customWidth="1"/>
    <col min="12292" max="12292" width="9.36328125" style="79" customWidth="1"/>
    <col min="12293" max="12293" width="10.54296875" style="79" customWidth="1"/>
    <col min="12294" max="12294" width="15.453125" style="79" customWidth="1"/>
    <col min="12295" max="12295" width="15.54296875" style="79" customWidth="1"/>
    <col min="12296" max="12296" width="14.54296875" style="79" customWidth="1"/>
    <col min="12297" max="12298" width="14" style="79" customWidth="1"/>
    <col min="12299" max="12299" width="14.54296875" style="79" customWidth="1"/>
    <col min="12300" max="12300" width="14.36328125" style="79" customWidth="1"/>
    <col min="12301" max="12301" width="16" style="79" customWidth="1"/>
    <col min="12302" max="12542" width="9" style="79"/>
    <col min="12543" max="12543" width="3.6328125" style="79" customWidth="1"/>
    <col min="12544" max="12544" width="13.36328125" style="79" customWidth="1"/>
    <col min="12545" max="12545" width="45.08984375" style="79" customWidth="1"/>
    <col min="12546" max="12546" width="3.90625" style="79" customWidth="1"/>
    <col min="12547" max="12547" width="7.08984375" style="79" customWidth="1"/>
    <col min="12548" max="12548" width="9.36328125" style="79" customWidth="1"/>
    <col min="12549" max="12549" width="10.54296875" style="79" customWidth="1"/>
    <col min="12550" max="12550" width="15.453125" style="79" customWidth="1"/>
    <col min="12551" max="12551" width="15.54296875" style="79" customWidth="1"/>
    <col min="12552" max="12552" width="14.54296875" style="79" customWidth="1"/>
    <col min="12553" max="12554" width="14" style="79" customWidth="1"/>
    <col min="12555" max="12555" width="14.54296875" style="79" customWidth="1"/>
    <col min="12556" max="12556" width="14.36328125" style="79" customWidth="1"/>
    <col min="12557" max="12557" width="16" style="79" customWidth="1"/>
    <col min="12558" max="12798" width="9" style="79"/>
    <col min="12799" max="12799" width="3.6328125" style="79" customWidth="1"/>
    <col min="12800" max="12800" width="13.36328125" style="79" customWidth="1"/>
    <col min="12801" max="12801" width="45.08984375" style="79" customWidth="1"/>
    <col min="12802" max="12802" width="3.90625" style="79" customWidth="1"/>
    <col min="12803" max="12803" width="7.08984375" style="79" customWidth="1"/>
    <col min="12804" max="12804" width="9.36328125" style="79" customWidth="1"/>
    <col min="12805" max="12805" width="10.54296875" style="79" customWidth="1"/>
    <col min="12806" max="12806" width="15.453125" style="79" customWidth="1"/>
    <col min="12807" max="12807" width="15.54296875" style="79" customWidth="1"/>
    <col min="12808" max="12808" width="14.54296875" style="79" customWidth="1"/>
    <col min="12809" max="12810" width="14" style="79" customWidth="1"/>
    <col min="12811" max="12811" width="14.54296875" style="79" customWidth="1"/>
    <col min="12812" max="12812" width="14.36328125" style="79" customWidth="1"/>
    <col min="12813" max="12813" width="16" style="79" customWidth="1"/>
    <col min="12814" max="13054" width="9" style="79"/>
    <col min="13055" max="13055" width="3.6328125" style="79" customWidth="1"/>
    <col min="13056" max="13056" width="13.36328125" style="79" customWidth="1"/>
    <col min="13057" max="13057" width="45.08984375" style="79" customWidth="1"/>
    <col min="13058" max="13058" width="3.90625" style="79" customWidth="1"/>
    <col min="13059" max="13059" width="7.08984375" style="79" customWidth="1"/>
    <col min="13060" max="13060" width="9.36328125" style="79" customWidth="1"/>
    <col min="13061" max="13061" width="10.54296875" style="79" customWidth="1"/>
    <col min="13062" max="13062" width="15.453125" style="79" customWidth="1"/>
    <col min="13063" max="13063" width="15.54296875" style="79" customWidth="1"/>
    <col min="13064" max="13064" width="14.54296875" style="79" customWidth="1"/>
    <col min="13065" max="13066" width="14" style="79" customWidth="1"/>
    <col min="13067" max="13067" width="14.54296875" style="79" customWidth="1"/>
    <col min="13068" max="13068" width="14.36328125" style="79" customWidth="1"/>
    <col min="13069" max="13069" width="16" style="79" customWidth="1"/>
    <col min="13070" max="13310" width="9" style="79"/>
    <col min="13311" max="13311" width="3.6328125" style="79" customWidth="1"/>
    <col min="13312" max="13312" width="13.36328125" style="79" customWidth="1"/>
    <col min="13313" max="13313" width="45.08984375" style="79" customWidth="1"/>
    <col min="13314" max="13314" width="3.90625" style="79" customWidth="1"/>
    <col min="13315" max="13315" width="7.08984375" style="79" customWidth="1"/>
    <col min="13316" max="13316" width="9.36328125" style="79" customWidth="1"/>
    <col min="13317" max="13317" width="10.54296875" style="79" customWidth="1"/>
    <col min="13318" max="13318" width="15.453125" style="79" customWidth="1"/>
    <col min="13319" max="13319" width="15.54296875" style="79" customWidth="1"/>
    <col min="13320" max="13320" width="14.54296875" style="79" customWidth="1"/>
    <col min="13321" max="13322" width="14" style="79" customWidth="1"/>
    <col min="13323" max="13323" width="14.54296875" style="79" customWidth="1"/>
    <col min="13324" max="13324" width="14.36328125" style="79" customWidth="1"/>
    <col min="13325" max="13325" width="16" style="79" customWidth="1"/>
    <col min="13326" max="13566" width="9" style="79"/>
    <col min="13567" max="13567" width="3.6328125" style="79" customWidth="1"/>
    <col min="13568" max="13568" width="13.36328125" style="79" customWidth="1"/>
    <col min="13569" max="13569" width="45.08984375" style="79" customWidth="1"/>
    <col min="13570" max="13570" width="3.90625" style="79" customWidth="1"/>
    <col min="13571" max="13571" width="7.08984375" style="79" customWidth="1"/>
    <col min="13572" max="13572" width="9.36328125" style="79" customWidth="1"/>
    <col min="13573" max="13573" width="10.54296875" style="79" customWidth="1"/>
    <col min="13574" max="13574" width="15.453125" style="79" customWidth="1"/>
    <col min="13575" max="13575" width="15.54296875" style="79" customWidth="1"/>
    <col min="13576" max="13576" width="14.54296875" style="79" customWidth="1"/>
    <col min="13577" max="13578" width="14" style="79" customWidth="1"/>
    <col min="13579" max="13579" width="14.54296875" style="79" customWidth="1"/>
    <col min="13580" max="13580" width="14.36328125" style="79" customWidth="1"/>
    <col min="13581" max="13581" width="16" style="79" customWidth="1"/>
    <col min="13582" max="13822" width="9" style="79"/>
    <col min="13823" max="13823" width="3.6328125" style="79" customWidth="1"/>
    <col min="13824" max="13824" width="13.36328125" style="79" customWidth="1"/>
    <col min="13825" max="13825" width="45.08984375" style="79" customWidth="1"/>
    <col min="13826" max="13826" width="3.90625" style="79" customWidth="1"/>
    <col min="13827" max="13827" width="7.08984375" style="79" customWidth="1"/>
    <col min="13828" max="13828" width="9.36328125" style="79" customWidth="1"/>
    <col min="13829" max="13829" width="10.54296875" style="79" customWidth="1"/>
    <col min="13830" max="13830" width="15.453125" style="79" customWidth="1"/>
    <col min="13831" max="13831" width="15.54296875" style="79" customWidth="1"/>
    <col min="13832" max="13832" width="14.54296875" style="79" customWidth="1"/>
    <col min="13833" max="13834" width="14" style="79" customWidth="1"/>
    <col min="13835" max="13835" width="14.54296875" style="79" customWidth="1"/>
    <col min="13836" max="13836" width="14.36328125" style="79" customWidth="1"/>
    <col min="13837" max="13837" width="16" style="79" customWidth="1"/>
    <col min="13838" max="14078" width="9" style="79"/>
    <col min="14079" max="14079" width="3.6328125" style="79" customWidth="1"/>
    <col min="14080" max="14080" width="13.36328125" style="79" customWidth="1"/>
    <col min="14081" max="14081" width="45.08984375" style="79" customWidth="1"/>
    <col min="14082" max="14082" width="3.90625" style="79" customWidth="1"/>
    <col min="14083" max="14083" width="7.08984375" style="79" customWidth="1"/>
    <col min="14084" max="14084" width="9.36328125" style="79" customWidth="1"/>
    <col min="14085" max="14085" width="10.54296875" style="79" customWidth="1"/>
    <col min="14086" max="14086" width="15.453125" style="79" customWidth="1"/>
    <col min="14087" max="14087" width="15.54296875" style="79" customWidth="1"/>
    <col min="14088" max="14088" width="14.54296875" style="79" customWidth="1"/>
    <col min="14089" max="14090" width="14" style="79" customWidth="1"/>
    <col min="14091" max="14091" width="14.54296875" style="79" customWidth="1"/>
    <col min="14092" max="14092" width="14.36328125" style="79" customWidth="1"/>
    <col min="14093" max="14093" width="16" style="79" customWidth="1"/>
    <col min="14094" max="14334" width="9" style="79"/>
    <col min="14335" max="14335" width="3.6328125" style="79" customWidth="1"/>
    <col min="14336" max="14336" width="13.36328125" style="79" customWidth="1"/>
    <col min="14337" max="14337" width="45.08984375" style="79" customWidth="1"/>
    <col min="14338" max="14338" width="3.90625" style="79" customWidth="1"/>
    <col min="14339" max="14339" width="7.08984375" style="79" customWidth="1"/>
    <col min="14340" max="14340" width="9.36328125" style="79" customWidth="1"/>
    <col min="14341" max="14341" width="10.54296875" style="79" customWidth="1"/>
    <col min="14342" max="14342" width="15.453125" style="79" customWidth="1"/>
    <col min="14343" max="14343" width="15.54296875" style="79" customWidth="1"/>
    <col min="14344" max="14344" width="14.54296875" style="79" customWidth="1"/>
    <col min="14345" max="14346" width="14" style="79" customWidth="1"/>
    <col min="14347" max="14347" width="14.54296875" style="79" customWidth="1"/>
    <col min="14348" max="14348" width="14.36328125" style="79" customWidth="1"/>
    <col min="14349" max="14349" width="16" style="79" customWidth="1"/>
    <col min="14350" max="14590" width="9" style="79"/>
    <col min="14591" max="14591" width="3.6328125" style="79" customWidth="1"/>
    <col min="14592" max="14592" width="13.36328125" style="79" customWidth="1"/>
    <col min="14593" max="14593" width="45.08984375" style="79" customWidth="1"/>
    <col min="14594" max="14594" width="3.90625" style="79" customWidth="1"/>
    <col min="14595" max="14595" width="7.08984375" style="79" customWidth="1"/>
    <col min="14596" max="14596" width="9.36328125" style="79" customWidth="1"/>
    <col min="14597" max="14597" width="10.54296875" style="79" customWidth="1"/>
    <col min="14598" max="14598" width="15.453125" style="79" customWidth="1"/>
    <col min="14599" max="14599" width="15.54296875" style="79" customWidth="1"/>
    <col min="14600" max="14600" width="14.54296875" style="79" customWidth="1"/>
    <col min="14601" max="14602" width="14" style="79" customWidth="1"/>
    <col min="14603" max="14603" width="14.54296875" style="79" customWidth="1"/>
    <col min="14604" max="14604" width="14.36328125" style="79" customWidth="1"/>
    <col min="14605" max="14605" width="16" style="79" customWidth="1"/>
    <col min="14606" max="14846" width="9" style="79"/>
    <col min="14847" max="14847" width="3.6328125" style="79" customWidth="1"/>
    <col min="14848" max="14848" width="13.36328125" style="79" customWidth="1"/>
    <col min="14849" max="14849" width="45.08984375" style="79" customWidth="1"/>
    <col min="14850" max="14850" width="3.90625" style="79" customWidth="1"/>
    <col min="14851" max="14851" width="7.08984375" style="79" customWidth="1"/>
    <col min="14852" max="14852" width="9.36328125" style="79" customWidth="1"/>
    <col min="14853" max="14853" width="10.54296875" style="79" customWidth="1"/>
    <col min="14854" max="14854" width="15.453125" style="79" customWidth="1"/>
    <col min="14855" max="14855" width="15.54296875" style="79" customWidth="1"/>
    <col min="14856" max="14856" width="14.54296875" style="79" customWidth="1"/>
    <col min="14857" max="14858" width="14" style="79" customWidth="1"/>
    <col min="14859" max="14859" width="14.54296875" style="79" customWidth="1"/>
    <col min="14860" max="14860" width="14.36328125" style="79" customWidth="1"/>
    <col min="14861" max="14861" width="16" style="79" customWidth="1"/>
    <col min="14862" max="15102" width="9" style="79"/>
    <col min="15103" max="15103" width="3.6328125" style="79" customWidth="1"/>
    <col min="15104" max="15104" width="13.36328125" style="79" customWidth="1"/>
    <col min="15105" max="15105" width="45.08984375" style="79" customWidth="1"/>
    <col min="15106" max="15106" width="3.90625" style="79" customWidth="1"/>
    <col min="15107" max="15107" width="7.08984375" style="79" customWidth="1"/>
    <col min="15108" max="15108" width="9.36328125" style="79" customWidth="1"/>
    <col min="15109" max="15109" width="10.54296875" style="79" customWidth="1"/>
    <col min="15110" max="15110" width="15.453125" style="79" customWidth="1"/>
    <col min="15111" max="15111" width="15.54296875" style="79" customWidth="1"/>
    <col min="15112" max="15112" width="14.54296875" style="79" customWidth="1"/>
    <col min="15113" max="15114" width="14" style="79" customWidth="1"/>
    <col min="15115" max="15115" width="14.54296875" style="79" customWidth="1"/>
    <col min="15116" max="15116" width="14.36328125" style="79" customWidth="1"/>
    <col min="15117" max="15117" width="16" style="79" customWidth="1"/>
    <col min="15118" max="15358" width="9" style="79"/>
    <col min="15359" max="15359" width="3.6328125" style="79" customWidth="1"/>
    <col min="15360" max="15360" width="13.36328125" style="79" customWidth="1"/>
    <col min="15361" max="15361" width="45.08984375" style="79" customWidth="1"/>
    <col min="15362" max="15362" width="3.90625" style="79" customWidth="1"/>
    <col min="15363" max="15363" width="7.08984375" style="79" customWidth="1"/>
    <col min="15364" max="15364" width="9.36328125" style="79" customWidth="1"/>
    <col min="15365" max="15365" width="10.54296875" style="79" customWidth="1"/>
    <col min="15366" max="15366" width="15.453125" style="79" customWidth="1"/>
    <col min="15367" max="15367" width="15.54296875" style="79" customWidth="1"/>
    <col min="15368" max="15368" width="14.54296875" style="79" customWidth="1"/>
    <col min="15369" max="15370" width="14" style="79" customWidth="1"/>
    <col min="15371" max="15371" width="14.54296875" style="79" customWidth="1"/>
    <col min="15372" max="15372" width="14.36328125" style="79" customWidth="1"/>
    <col min="15373" max="15373" width="16" style="79" customWidth="1"/>
    <col min="15374" max="15614" width="9" style="79"/>
    <col min="15615" max="15615" width="3.6328125" style="79" customWidth="1"/>
    <col min="15616" max="15616" width="13.36328125" style="79" customWidth="1"/>
    <col min="15617" max="15617" width="45.08984375" style="79" customWidth="1"/>
    <col min="15618" max="15618" width="3.90625" style="79" customWidth="1"/>
    <col min="15619" max="15619" width="7.08984375" style="79" customWidth="1"/>
    <col min="15620" max="15620" width="9.36328125" style="79" customWidth="1"/>
    <col min="15621" max="15621" width="10.54296875" style="79" customWidth="1"/>
    <col min="15622" max="15622" width="15.453125" style="79" customWidth="1"/>
    <col min="15623" max="15623" width="15.54296875" style="79" customWidth="1"/>
    <col min="15624" max="15624" width="14.54296875" style="79" customWidth="1"/>
    <col min="15625" max="15626" width="14" style="79" customWidth="1"/>
    <col min="15627" max="15627" width="14.54296875" style="79" customWidth="1"/>
    <col min="15628" max="15628" width="14.36328125" style="79" customWidth="1"/>
    <col min="15629" max="15629" width="16" style="79" customWidth="1"/>
    <col min="15630" max="15870" width="9" style="79"/>
    <col min="15871" max="15871" width="3.6328125" style="79" customWidth="1"/>
    <col min="15872" max="15872" width="13.36328125" style="79" customWidth="1"/>
    <col min="15873" max="15873" width="45.08984375" style="79" customWidth="1"/>
    <col min="15874" max="15874" width="3.90625" style="79" customWidth="1"/>
    <col min="15875" max="15875" width="7.08984375" style="79" customWidth="1"/>
    <col min="15876" max="15876" width="9.36328125" style="79" customWidth="1"/>
    <col min="15877" max="15877" width="10.54296875" style="79" customWidth="1"/>
    <col min="15878" max="15878" width="15.453125" style="79" customWidth="1"/>
    <col min="15879" max="15879" width="15.54296875" style="79" customWidth="1"/>
    <col min="15880" max="15880" width="14.54296875" style="79" customWidth="1"/>
    <col min="15881" max="15882" width="14" style="79" customWidth="1"/>
    <col min="15883" max="15883" width="14.54296875" style="79" customWidth="1"/>
    <col min="15884" max="15884" width="14.36328125" style="79" customWidth="1"/>
    <col min="15885" max="15885" width="16" style="79" customWidth="1"/>
    <col min="15886" max="16126" width="9" style="79"/>
    <col min="16127" max="16127" width="3.6328125" style="79" customWidth="1"/>
    <col min="16128" max="16128" width="13.36328125" style="79" customWidth="1"/>
    <col min="16129" max="16129" width="45.08984375" style="79" customWidth="1"/>
    <col min="16130" max="16130" width="3.90625" style="79" customWidth="1"/>
    <col min="16131" max="16131" width="7.08984375" style="79" customWidth="1"/>
    <col min="16132" max="16132" width="9.36328125" style="79" customWidth="1"/>
    <col min="16133" max="16133" width="10.54296875" style="79" customWidth="1"/>
    <col min="16134" max="16134" width="15.453125" style="79" customWidth="1"/>
    <col min="16135" max="16135" width="15.54296875" style="79" customWidth="1"/>
    <col min="16136" max="16136" width="14.54296875" style="79" customWidth="1"/>
    <col min="16137" max="16138" width="14" style="79" customWidth="1"/>
    <col min="16139" max="16139" width="14.54296875" style="79" customWidth="1"/>
    <col min="16140" max="16140" width="14.36328125" style="79" customWidth="1"/>
    <col min="16141" max="16141" width="16" style="79" customWidth="1"/>
    <col min="16142" max="16384" width="9" style="79"/>
  </cols>
  <sheetData>
    <row r="1" spans="1:29" ht="18" x14ac:dyDescent="0.35">
      <c r="A1" s="253" t="s">
        <v>0</v>
      </c>
      <c r="B1" s="253"/>
      <c r="C1" s="254"/>
      <c r="D1" s="253"/>
      <c r="E1" s="253"/>
      <c r="F1" s="253"/>
      <c r="G1" s="253"/>
      <c r="H1" s="253"/>
      <c r="I1" s="253"/>
      <c r="J1" s="253"/>
      <c r="K1" s="253"/>
      <c r="L1" s="253"/>
      <c r="M1" s="253"/>
      <c r="N1" s="253"/>
      <c r="O1" s="253"/>
      <c r="P1" s="253"/>
      <c r="R1" s="117"/>
      <c r="S1" s="117"/>
    </row>
    <row r="2" spans="1:29" x14ac:dyDescent="0.25">
      <c r="A2" s="118" t="s">
        <v>1</v>
      </c>
      <c r="B2" s="119"/>
      <c r="C2" s="7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R2" s="119"/>
      <c r="S2" s="119"/>
    </row>
    <row r="3" spans="1:29" x14ac:dyDescent="0.25">
      <c r="A3" s="118" t="s">
        <v>123</v>
      </c>
      <c r="B3" s="119"/>
      <c r="C3" s="79"/>
      <c r="D3" s="119"/>
      <c r="E3" s="119"/>
      <c r="F3" s="119"/>
      <c r="G3" s="119"/>
      <c r="H3" s="119"/>
      <c r="I3" s="119"/>
      <c r="J3" s="255"/>
      <c r="K3" s="256"/>
      <c r="L3" s="120"/>
      <c r="M3" s="119"/>
      <c r="N3" s="119"/>
      <c r="O3" s="119"/>
      <c r="P3" s="119"/>
      <c r="R3" s="119"/>
      <c r="S3" s="119"/>
    </row>
    <row r="4" spans="1:29" x14ac:dyDescent="0.25">
      <c r="A4" s="118" t="s">
        <v>3</v>
      </c>
      <c r="B4" s="119"/>
      <c r="C4" s="79"/>
      <c r="D4" s="119"/>
      <c r="E4" s="119"/>
      <c r="F4" s="119"/>
      <c r="G4" s="119"/>
      <c r="H4" s="119"/>
      <c r="I4" s="119"/>
      <c r="J4" s="255"/>
      <c r="K4" s="256"/>
      <c r="L4" s="120"/>
      <c r="M4" s="119"/>
      <c r="N4" s="119"/>
      <c r="O4" s="119"/>
      <c r="P4" s="119"/>
      <c r="R4" s="119"/>
      <c r="S4" s="119"/>
    </row>
    <row r="5" spans="1:29" x14ac:dyDescent="0.35">
      <c r="A5" s="121"/>
      <c r="B5" s="122"/>
      <c r="C5" s="79"/>
      <c r="D5" s="123"/>
      <c r="E5" s="124"/>
      <c r="F5" s="124"/>
      <c r="G5" s="125"/>
      <c r="H5" s="125"/>
      <c r="I5" s="125"/>
      <c r="J5" s="257"/>
      <c r="K5" s="258"/>
      <c r="L5" s="125"/>
      <c r="M5" s="125"/>
      <c r="N5" s="125"/>
      <c r="O5" s="125"/>
      <c r="P5" s="125"/>
      <c r="R5" s="125"/>
      <c r="S5" s="125"/>
    </row>
    <row r="6" spans="1:29" x14ac:dyDescent="0.25">
      <c r="A6" s="126" t="s">
        <v>4</v>
      </c>
      <c r="B6" s="119"/>
      <c r="C6" s="79"/>
      <c r="D6" s="127"/>
      <c r="E6" s="128"/>
      <c r="F6" s="128"/>
      <c r="G6" s="129"/>
      <c r="H6" s="129"/>
      <c r="I6" s="129"/>
      <c r="J6" s="259"/>
      <c r="K6" s="260"/>
      <c r="L6" s="129"/>
      <c r="M6" s="129"/>
      <c r="N6" s="129"/>
      <c r="O6" s="129"/>
      <c r="P6" s="129"/>
      <c r="R6" s="129"/>
      <c r="S6" s="129"/>
    </row>
    <row r="7" spans="1:29" x14ac:dyDescent="0.25">
      <c r="A7" s="126" t="s">
        <v>5</v>
      </c>
      <c r="B7" s="119"/>
      <c r="C7" s="79"/>
      <c r="D7" s="127"/>
      <c r="E7" s="128"/>
      <c r="F7" s="128"/>
      <c r="G7" s="129"/>
      <c r="H7" s="129"/>
      <c r="I7" s="129"/>
      <c r="J7" s="259"/>
      <c r="K7" s="260"/>
      <c r="L7" s="129"/>
      <c r="M7" s="129"/>
      <c r="N7" s="126" t="s">
        <v>6</v>
      </c>
      <c r="O7" s="129"/>
      <c r="P7" s="129"/>
      <c r="R7" s="129"/>
      <c r="S7" s="129"/>
    </row>
    <row r="8" spans="1:29" s="132" customFormat="1" ht="13" x14ac:dyDescent="0.3">
      <c r="A8" s="130" t="s">
        <v>7</v>
      </c>
      <c r="B8" s="131"/>
      <c r="D8" s="133"/>
      <c r="E8" s="134"/>
      <c r="F8" s="135"/>
      <c r="G8" s="136"/>
      <c r="H8" s="261" t="s">
        <v>3238</v>
      </c>
      <c r="I8" s="262"/>
      <c r="J8" s="262"/>
      <c r="K8" s="262"/>
      <c r="L8" s="262"/>
      <c r="M8" s="262"/>
      <c r="N8" s="262"/>
      <c r="O8" s="262"/>
      <c r="P8" s="262"/>
      <c r="Q8" s="262"/>
      <c r="R8" s="263"/>
      <c r="S8" s="136"/>
      <c r="T8" s="137"/>
      <c r="U8" s="137"/>
      <c r="V8" s="137"/>
      <c r="W8" s="137"/>
      <c r="X8" s="137"/>
      <c r="Y8" s="250" t="s">
        <v>3239</v>
      </c>
      <c r="Z8" s="251"/>
      <c r="AA8" s="251"/>
      <c r="AB8" s="252"/>
      <c r="AC8" s="138"/>
    </row>
    <row r="9" spans="1:29" s="132" customFormat="1" ht="13" x14ac:dyDescent="0.3">
      <c r="F9" s="139" t="s">
        <v>3240</v>
      </c>
      <c r="G9" s="139" t="s">
        <v>3241</v>
      </c>
      <c r="H9" s="139" t="s">
        <v>3242</v>
      </c>
      <c r="I9" s="139"/>
      <c r="J9" s="139"/>
      <c r="K9" s="139"/>
      <c r="L9" s="139"/>
      <c r="M9" s="139"/>
      <c r="N9" s="139"/>
      <c r="O9" s="139"/>
      <c r="P9" s="139"/>
      <c r="Q9" s="139"/>
      <c r="R9" s="139" t="s">
        <v>3243</v>
      </c>
      <c r="S9" s="139"/>
      <c r="T9" s="139" t="s">
        <v>3244</v>
      </c>
      <c r="U9" s="139" t="s">
        <v>3245</v>
      </c>
      <c r="V9" s="139" t="s">
        <v>3246</v>
      </c>
      <c r="W9" s="139" t="s">
        <v>3247</v>
      </c>
      <c r="X9" s="139" t="s">
        <v>3248</v>
      </c>
      <c r="Y9" s="139" t="s">
        <v>3249</v>
      </c>
      <c r="Z9" s="139" t="s">
        <v>3250</v>
      </c>
      <c r="AA9" s="139" t="s">
        <v>3251</v>
      </c>
      <c r="AB9" s="139" t="s">
        <v>98</v>
      </c>
      <c r="AC9" s="139" t="s">
        <v>3252</v>
      </c>
    </row>
    <row r="10" spans="1:29" s="132" customFormat="1" ht="78.5" thickBot="1" x14ac:dyDescent="0.4">
      <c r="A10" s="140" t="s">
        <v>3253</v>
      </c>
      <c r="B10" s="140" t="s">
        <v>3254</v>
      </c>
      <c r="C10" s="140" t="s">
        <v>3255</v>
      </c>
      <c r="D10" s="140" t="s">
        <v>8</v>
      </c>
      <c r="E10" s="140" t="s">
        <v>9</v>
      </c>
      <c r="F10" s="141" t="s">
        <v>3256</v>
      </c>
      <c r="G10" s="142" t="s">
        <v>3257</v>
      </c>
      <c r="H10" s="92" t="s">
        <v>3258</v>
      </c>
      <c r="I10" s="140" t="s">
        <v>10</v>
      </c>
      <c r="J10" s="140" t="s">
        <v>11</v>
      </c>
      <c r="K10" s="140" t="s">
        <v>12</v>
      </c>
      <c r="L10" s="140" t="s">
        <v>13</v>
      </c>
      <c r="M10" s="140" t="s">
        <v>14</v>
      </c>
      <c r="N10" s="140" t="s">
        <v>15</v>
      </c>
      <c r="O10" s="140" t="s">
        <v>16</v>
      </c>
      <c r="P10" s="140" t="s">
        <v>17</v>
      </c>
      <c r="R10" s="143" t="s">
        <v>3259</v>
      </c>
      <c r="S10" s="140" t="s">
        <v>11</v>
      </c>
      <c r="T10" s="92" t="s">
        <v>3260</v>
      </c>
      <c r="U10" s="92" t="s">
        <v>3261</v>
      </c>
      <c r="V10" s="92" t="s">
        <v>3262</v>
      </c>
      <c r="W10" s="92" t="s">
        <v>3263</v>
      </c>
      <c r="X10" s="92" t="s">
        <v>3264</v>
      </c>
      <c r="Y10" s="92">
        <v>2018</v>
      </c>
      <c r="Z10" s="92">
        <v>2019</v>
      </c>
      <c r="AA10" s="92">
        <v>2020</v>
      </c>
      <c r="AB10" s="92" t="s">
        <v>3265</v>
      </c>
      <c r="AC10" s="144" t="s">
        <v>3266</v>
      </c>
    </row>
    <row r="11" spans="1:29" ht="15" thickBot="1" x14ac:dyDescent="0.4">
      <c r="A11" s="79"/>
      <c r="C11" s="79"/>
      <c r="D11" s="79"/>
      <c r="E11" s="79"/>
      <c r="F11" s="79"/>
      <c r="G11" s="79"/>
      <c r="H11" s="79"/>
      <c r="I11" s="79"/>
      <c r="J11" s="79"/>
      <c r="K11" s="79"/>
      <c r="L11" s="79"/>
      <c r="M11" s="79"/>
      <c r="N11" s="79"/>
      <c r="O11" s="79"/>
      <c r="P11" s="79"/>
      <c r="R11" s="79"/>
      <c r="S11" s="79"/>
    </row>
    <row r="12" spans="1:29" ht="15" thickBot="1" x14ac:dyDescent="0.35">
      <c r="A12" s="146"/>
      <c r="B12" s="147" t="s">
        <v>33</v>
      </c>
      <c r="C12" s="148" t="s">
        <v>34</v>
      </c>
      <c r="D12" s="148"/>
      <c r="E12" s="149"/>
      <c r="F12" s="149"/>
      <c r="G12" s="150"/>
      <c r="H12" s="150"/>
      <c r="I12" s="150">
        <v>4950997.3899999997</v>
      </c>
      <c r="J12" s="150">
        <v>2017959.3802249699</v>
      </c>
      <c r="K12" s="150">
        <v>377270.04877310002</v>
      </c>
      <c r="L12" s="150">
        <v>0</v>
      </c>
      <c r="M12" s="150">
        <v>0</v>
      </c>
      <c r="N12" s="150">
        <v>127517.276485308</v>
      </c>
      <c r="O12" s="150">
        <v>460573.91483997402</v>
      </c>
      <c r="P12" s="150">
        <v>197872.883032087</v>
      </c>
      <c r="R12" s="150"/>
      <c r="S12" s="150">
        <v>2937450.1792086698</v>
      </c>
      <c r="X12" s="145">
        <f>SUBTOTAL(9,X13:X74)</f>
        <v>867726.08167727652</v>
      </c>
    </row>
    <row r="13" spans="1:29" ht="15" thickBot="1" x14ac:dyDescent="0.35">
      <c r="A13" s="151"/>
      <c r="B13" s="152" t="s">
        <v>18</v>
      </c>
      <c r="C13" s="153" t="s">
        <v>35</v>
      </c>
      <c r="D13" s="153"/>
      <c r="E13" s="154"/>
      <c r="F13" s="154"/>
      <c r="G13" s="155"/>
      <c r="H13" s="155"/>
      <c r="I13" s="155">
        <v>45457.52</v>
      </c>
      <c r="J13" s="155">
        <v>0</v>
      </c>
      <c r="K13" s="155">
        <v>10597.499400000001</v>
      </c>
      <c r="L13" s="155">
        <v>0</v>
      </c>
      <c r="M13" s="155">
        <v>0</v>
      </c>
      <c r="N13" s="155">
        <v>3581.9547972</v>
      </c>
      <c r="O13" s="155">
        <v>12932.523070656</v>
      </c>
      <c r="P13" s="155">
        <v>5582.5391254998403</v>
      </c>
      <c r="R13" s="155"/>
      <c r="S13" s="155">
        <v>0</v>
      </c>
    </row>
    <row r="14" spans="1:29" ht="20.5" thickBot="1" x14ac:dyDescent="0.25">
      <c r="A14" s="96">
        <v>1</v>
      </c>
      <c r="B14" s="97" t="s">
        <v>124</v>
      </c>
      <c r="C14" s="99" t="s">
        <v>125</v>
      </c>
      <c r="D14" s="99" t="s">
        <v>38</v>
      </c>
      <c r="E14" s="100">
        <v>0</v>
      </c>
      <c r="F14" s="100">
        <v>46</v>
      </c>
      <c r="G14" s="101">
        <v>22.03</v>
      </c>
      <c r="H14" s="101">
        <v>21.18</v>
      </c>
      <c r="I14" s="101">
        <v>974.28</v>
      </c>
      <c r="J14" s="101">
        <v>0</v>
      </c>
      <c r="K14" s="101">
        <v>150.53039999999999</v>
      </c>
      <c r="L14" s="101">
        <v>0</v>
      </c>
      <c r="M14" s="101">
        <v>0</v>
      </c>
      <c r="N14" s="101">
        <v>50.879275200000002</v>
      </c>
      <c r="O14" s="101">
        <v>277.15856409600002</v>
      </c>
      <c r="P14" s="102">
        <v>119.64011350144</v>
      </c>
      <c r="R14" s="101">
        <v>23.39</v>
      </c>
      <c r="S14" s="101">
        <v>0</v>
      </c>
      <c r="T14" s="80"/>
      <c r="U14" s="80"/>
      <c r="V14" s="81"/>
      <c r="W14" s="81"/>
      <c r="X14" s="81"/>
      <c r="Y14" s="80"/>
      <c r="Z14" s="80"/>
      <c r="AA14" s="80"/>
      <c r="AB14" s="80"/>
    </row>
    <row r="15" spans="1:29" ht="20.5" thickBot="1" x14ac:dyDescent="0.25">
      <c r="A15" s="96">
        <v>2</v>
      </c>
      <c r="B15" s="97" t="s">
        <v>126</v>
      </c>
      <c r="C15" s="99" t="s">
        <v>127</v>
      </c>
      <c r="D15" s="99" t="s">
        <v>38</v>
      </c>
      <c r="E15" s="100">
        <v>0</v>
      </c>
      <c r="F15" s="100">
        <v>248</v>
      </c>
      <c r="G15" s="101">
        <v>18.399999999999999</v>
      </c>
      <c r="H15" s="101">
        <v>17.690000000000001</v>
      </c>
      <c r="I15" s="101">
        <v>4387.12</v>
      </c>
      <c r="J15" s="101">
        <v>0</v>
      </c>
      <c r="K15" s="101">
        <v>677.04</v>
      </c>
      <c r="L15" s="101">
        <v>0</v>
      </c>
      <c r="M15" s="101">
        <v>0</v>
      </c>
      <c r="N15" s="101">
        <v>228.83951999999999</v>
      </c>
      <c r="O15" s="101">
        <v>1248.3415296000001</v>
      </c>
      <c r="P15" s="102">
        <v>538.86742694400004</v>
      </c>
      <c r="R15" s="101">
        <v>19.54</v>
      </c>
      <c r="S15" s="101">
        <v>0</v>
      </c>
      <c r="T15" s="80"/>
      <c r="U15" s="80"/>
      <c r="V15" s="81"/>
      <c r="W15" s="81"/>
      <c r="X15" s="81"/>
      <c r="Y15" s="80"/>
      <c r="Z15" s="80"/>
      <c r="AA15" s="80"/>
      <c r="AB15" s="80"/>
    </row>
    <row r="16" spans="1:29" ht="20.5" thickBot="1" x14ac:dyDescent="0.25">
      <c r="A16" s="96">
        <v>3</v>
      </c>
      <c r="B16" s="97" t="s">
        <v>128</v>
      </c>
      <c r="C16" s="99" t="s">
        <v>129</v>
      </c>
      <c r="D16" s="99" t="s">
        <v>38</v>
      </c>
      <c r="E16" s="100">
        <v>0</v>
      </c>
      <c r="F16" s="100">
        <v>268</v>
      </c>
      <c r="G16" s="101">
        <v>50.87</v>
      </c>
      <c r="H16" s="101">
        <v>48.68</v>
      </c>
      <c r="I16" s="101">
        <v>13046.24</v>
      </c>
      <c r="J16" s="101">
        <v>0</v>
      </c>
      <c r="K16" s="101">
        <v>3618.6432</v>
      </c>
      <c r="L16" s="101">
        <v>0</v>
      </c>
      <c r="M16" s="101">
        <v>0</v>
      </c>
      <c r="N16" s="101">
        <v>1223.1014015999999</v>
      </c>
      <c r="O16" s="101">
        <v>3711.3554887680002</v>
      </c>
      <c r="P16" s="102">
        <v>1602.0684526515199</v>
      </c>
      <c r="R16" s="101">
        <v>55.83</v>
      </c>
      <c r="S16" s="101">
        <v>0</v>
      </c>
      <c r="T16" s="80"/>
      <c r="U16" s="80"/>
      <c r="V16" s="81"/>
      <c r="W16" s="81"/>
      <c r="X16" s="81"/>
      <c r="Y16" s="80"/>
      <c r="Z16" s="80"/>
      <c r="AA16" s="80"/>
      <c r="AB16" s="80"/>
    </row>
    <row r="17" spans="1:28" ht="20.5" thickBot="1" x14ac:dyDescent="0.25">
      <c r="A17" s="96">
        <v>4</v>
      </c>
      <c r="B17" s="97" t="s">
        <v>130</v>
      </c>
      <c r="C17" s="99" t="s">
        <v>131</v>
      </c>
      <c r="D17" s="99" t="s">
        <v>38</v>
      </c>
      <c r="E17" s="100">
        <v>0</v>
      </c>
      <c r="F17" s="100">
        <v>60</v>
      </c>
      <c r="G17" s="101">
        <v>303.47000000000003</v>
      </c>
      <c r="H17" s="101">
        <v>288.16000000000003</v>
      </c>
      <c r="I17" s="101">
        <v>17289.599999999999</v>
      </c>
      <c r="J17" s="101">
        <v>0</v>
      </c>
      <c r="K17" s="101">
        <v>3668.7179999999998</v>
      </c>
      <c r="L17" s="101">
        <v>0</v>
      </c>
      <c r="M17" s="101">
        <v>0</v>
      </c>
      <c r="N17" s="101">
        <v>1240.0266839999999</v>
      </c>
      <c r="O17" s="101">
        <v>4918.7868883199999</v>
      </c>
      <c r="P17" s="102">
        <v>2123.2763401247998</v>
      </c>
      <c r="R17" s="101">
        <v>333.86</v>
      </c>
      <c r="S17" s="101">
        <v>0</v>
      </c>
      <c r="T17" s="80"/>
      <c r="U17" s="80"/>
      <c r="V17" s="81"/>
      <c r="W17" s="81"/>
      <c r="X17" s="81"/>
      <c r="Y17" s="80"/>
      <c r="Z17" s="80"/>
      <c r="AA17" s="80"/>
      <c r="AB17" s="80"/>
    </row>
    <row r="18" spans="1:28" ht="20.5" thickBot="1" x14ac:dyDescent="0.25">
      <c r="A18" s="96">
        <v>5</v>
      </c>
      <c r="B18" s="97" t="s">
        <v>132</v>
      </c>
      <c r="C18" s="99" t="s">
        <v>133</v>
      </c>
      <c r="D18" s="99" t="s">
        <v>38</v>
      </c>
      <c r="E18" s="100">
        <v>0</v>
      </c>
      <c r="F18" s="100">
        <v>103</v>
      </c>
      <c r="G18" s="101">
        <v>99.19</v>
      </c>
      <c r="H18" s="101">
        <v>94.76</v>
      </c>
      <c r="I18" s="101">
        <v>9760.2800000000007</v>
      </c>
      <c r="J18" s="101">
        <v>0</v>
      </c>
      <c r="K18" s="101">
        <v>2482.5677999999998</v>
      </c>
      <c r="L18" s="101">
        <v>0</v>
      </c>
      <c r="M18" s="101">
        <v>0</v>
      </c>
      <c r="N18" s="101">
        <v>839.10791640000002</v>
      </c>
      <c r="O18" s="101">
        <v>2776.8805998719999</v>
      </c>
      <c r="P18" s="102">
        <v>1198.68679227808</v>
      </c>
      <c r="R18" s="101">
        <v>108.72</v>
      </c>
      <c r="S18" s="101">
        <v>0</v>
      </c>
      <c r="T18" s="80"/>
      <c r="U18" s="80"/>
      <c r="V18" s="81"/>
      <c r="W18" s="81"/>
      <c r="X18" s="81"/>
      <c r="Y18" s="80"/>
      <c r="Z18" s="80"/>
      <c r="AA18" s="80"/>
      <c r="AB18" s="80"/>
    </row>
    <row r="19" spans="1:28" ht="15" thickBot="1" x14ac:dyDescent="0.35">
      <c r="A19" s="151"/>
      <c r="B19" s="152" t="s">
        <v>25</v>
      </c>
      <c r="C19" s="153" t="s">
        <v>134</v>
      </c>
      <c r="D19" s="153"/>
      <c r="E19" s="154"/>
      <c r="F19" s="154"/>
      <c r="G19" s="155"/>
      <c r="H19" s="155"/>
      <c r="I19" s="155">
        <v>43337.86</v>
      </c>
      <c r="J19" s="155">
        <v>0</v>
      </c>
      <c r="K19" s="155">
        <v>399.77420000000001</v>
      </c>
      <c r="L19" s="155">
        <v>0</v>
      </c>
      <c r="M19" s="155">
        <v>0</v>
      </c>
      <c r="N19" s="155">
        <v>135.1236796</v>
      </c>
      <c r="O19" s="155">
        <v>877.67898220799998</v>
      </c>
      <c r="P19" s="155">
        <v>378.86476065312002</v>
      </c>
      <c r="R19" s="155"/>
      <c r="S19" s="155">
        <v>0</v>
      </c>
      <c r="T19" s="80"/>
      <c r="U19" s="80"/>
      <c r="V19" s="81"/>
      <c r="W19" s="81"/>
      <c r="X19" s="81"/>
      <c r="Y19" s="80"/>
      <c r="Z19" s="80"/>
      <c r="AA19" s="80"/>
      <c r="AB19" s="80"/>
    </row>
    <row r="20" spans="1:28" ht="15" thickBot="1" x14ac:dyDescent="0.25">
      <c r="A20" s="96">
        <v>6</v>
      </c>
      <c r="B20" s="97" t="s">
        <v>135</v>
      </c>
      <c r="C20" s="99" t="s">
        <v>136</v>
      </c>
      <c r="D20" s="99" t="s">
        <v>98</v>
      </c>
      <c r="E20" s="100">
        <v>0</v>
      </c>
      <c r="F20" s="100">
        <v>14</v>
      </c>
      <c r="G20" s="101">
        <v>230.46</v>
      </c>
      <c r="H20" s="101">
        <v>220.36</v>
      </c>
      <c r="I20" s="101">
        <v>3085.04</v>
      </c>
      <c r="J20" s="101">
        <v>0</v>
      </c>
      <c r="K20" s="101">
        <v>399.77420000000001</v>
      </c>
      <c r="L20" s="101">
        <v>0</v>
      </c>
      <c r="M20" s="101">
        <v>0</v>
      </c>
      <c r="N20" s="101">
        <v>135.1236796</v>
      </c>
      <c r="O20" s="101">
        <v>877.67898220799998</v>
      </c>
      <c r="P20" s="102">
        <v>378.86476065312002</v>
      </c>
      <c r="R20" s="101">
        <v>244.71</v>
      </c>
      <c r="S20" s="101">
        <v>0</v>
      </c>
      <c r="T20" s="80"/>
      <c r="U20" s="80"/>
      <c r="V20" s="81"/>
      <c r="W20" s="81"/>
      <c r="X20" s="81"/>
      <c r="Y20" s="80"/>
      <c r="Z20" s="80"/>
      <c r="AA20" s="80"/>
      <c r="AB20" s="80"/>
    </row>
    <row r="21" spans="1:28" ht="15" thickBot="1" x14ac:dyDescent="0.25">
      <c r="A21" s="96">
        <v>7</v>
      </c>
      <c r="B21" s="97" t="s">
        <v>137</v>
      </c>
      <c r="C21" s="99" t="s">
        <v>138</v>
      </c>
      <c r="D21" s="99" t="s">
        <v>139</v>
      </c>
      <c r="E21" s="100">
        <v>0</v>
      </c>
      <c r="F21" s="100">
        <v>1</v>
      </c>
      <c r="G21" s="101">
        <v>5750.4</v>
      </c>
      <c r="H21" s="101"/>
      <c r="I21" s="101">
        <v>5750.4</v>
      </c>
      <c r="J21" s="101">
        <v>0</v>
      </c>
      <c r="K21" s="101">
        <v>0</v>
      </c>
      <c r="L21" s="101">
        <v>0</v>
      </c>
      <c r="M21" s="101">
        <v>0</v>
      </c>
      <c r="N21" s="101">
        <v>0</v>
      </c>
      <c r="O21" s="101">
        <v>0</v>
      </c>
      <c r="P21" s="102">
        <v>0</v>
      </c>
      <c r="R21" s="101"/>
      <c r="S21" s="101">
        <v>0</v>
      </c>
      <c r="T21" s="80"/>
      <c r="U21" s="80"/>
      <c r="V21" s="81"/>
      <c r="W21" s="81"/>
      <c r="X21" s="81"/>
      <c r="Y21" s="80"/>
      <c r="Z21" s="80"/>
      <c r="AA21" s="80"/>
      <c r="AB21" s="80"/>
    </row>
    <row r="22" spans="1:28" x14ac:dyDescent="0.2">
      <c r="A22" s="156">
        <v>8</v>
      </c>
      <c r="B22" s="157" t="s">
        <v>140</v>
      </c>
      <c r="C22" s="158" t="s">
        <v>141</v>
      </c>
      <c r="D22" s="158" t="s">
        <v>41</v>
      </c>
      <c r="E22" s="159">
        <v>0</v>
      </c>
      <c r="F22" s="159">
        <v>1</v>
      </c>
      <c r="G22" s="160">
        <v>17251.21</v>
      </c>
      <c r="H22" s="160"/>
      <c r="I22" s="160">
        <v>17251.21</v>
      </c>
      <c r="J22" s="160">
        <v>0</v>
      </c>
      <c r="K22" s="160">
        <v>0</v>
      </c>
      <c r="L22" s="160">
        <v>0</v>
      </c>
      <c r="M22" s="160">
        <v>0</v>
      </c>
      <c r="N22" s="160">
        <v>0</v>
      </c>
      <c r="O22" s="160">
        <v>0</v>
      </c>
      <c r="P22" s="161">
        <v>0</v>
      </c>
      <c r="R22" s="160"/>
      <c r="S22" s="160">
        <v>0</v>
      </c>
      <c r="T22" s="80"/>
      <c r="U22" s="80"/>
      <c r="V22" s="81"/>
      <c r="W22" s="81"/>
      <c r="X22" s="81"/>
      <c r="Y22" s="80"/>
      <c r="Z22" s="80"/>
      <c r="AA22" s="80"/>
      <c r="AB22" s="80"/>
    </row>
    <row r="23" spans="1:28" ht="15" thickBot="1" x14ac:dyDescent="0.25">
      <c r="A23" s="162">
        <v>9</v>
      </c>
      <c r="B23" s="163" t="s">
        <v>142</v>
      </c>
      <c r="C23" s="164" t="s">
        <v>143</v>
      </c>
      <c r="D23" s="164" t="s">
        <v>41</v>
      </c>
      <c r="E23" s="165">
        <v>0</v>
      </c>
      <c r="F23" s="165">
        <v>1</v>
      </c>
      <c r="G23" s="112">
        <v>17251.21</v>
      </c>
      <c r="H23" s="112"/>
      <c r="I23" s="112">
        <v>17251.21</v>
      </c>
      <c r="J23" s="112">
        <v>0</v>
      </c>
      <c r="K23" s="112">
        <v>0</v>
      </c>
      <c r="L23" s="112">
        <v>0</v>
      </c>
      <c r="M23" s="112">
        <v>0</v>
      </c>
      <c r="N23" s="112">
        <v>0</v>
      </c>
      <c r="O23" s="112">
        <v>0</v>
      </c>
      <c r="P23" s="166">
        <v>0</v>
      </c>
      <c r="R23" s="112"/>
      <c r="S23" s="112">
        <v>0</v>
      </c>
      <c r="T23" s="80"/>
      <c r="U23" s="80"/>
      <c r="V23" s="81"/>
      <c r="W23" s="81"/>
      <c r="X23" s="81"/>
      <c r="Y23" s="80"/>
      <c r="Z23" s="80"/>
      <c r="AA23" s="80"/>
      <c r="AB23" s="80"/>
    </row>
    <row r="24" spans="1:28" ht="15" thickBot="1" x14ac:dyDescent="0.35">
      <c r="A24" s="151"/>
      <c r="B24" s="152" t="s">
        <v>26</v>
      </c>
      <c r="C24" s="153" t="s">
        <v>144</v>
      </c>
      <c r="D24" s="153"/>
      <c r="E24" s="154"/>
      <c r="F24" s="154"/>
      <c r="G24" s="155"/>
      <c r="H24" s="155"/>
      <c r="I24" s="155">
        <v>1554191.67</v>
      </c>
      <c r="J24" s="155">
        <v>682.27592400000003</v>
      </c>
      <c r="K24" s="155">
        <v>329135.59009800002</v>
      </c>
      <c r="L24" s="155">
        <v>0</v>
      </c>
      <c r="M24" s="155">
        <v>0</v>
      </c>
      <c r="N24" s="155">
        <v>111247.829453124</v>
      </c>
      <c r="O24" s="155">
        <v>282391.48884823802</v>
      </c>
      <c r="P24" s="155">
        <v>120957.46914565501</v>
      </c>
      <c r="R24" s="155"/>
      <c r="S24" s="155">
        <v>807.69303600000001</v>
      </c>
      <c r="T24" s="80"/>
      <c r="U24" s="80"/>
      <c r="V24" s="81"/>
      <c r="W24" s="81"/>
      <c r="X24" s="81"/>
      <c r="Y24" s="80"/>
      <c r="Z24" s="80"/>
      <c r="AA24" s="80"/>
      <c r="AB24" s="80"/>
    </row>
    <row r="25" spans="1:28" ht="15" thickBot="1" x14ac:dyDescent="0.25">
      <c r="A25" s="96">
        <v>10</v>
      </c>
      <c r="B25" s="97" t="s">
        <v>145</v>
      </c>
      <c r="C25" s="99" t="s">
        <v>146</v>
      </c>
      <c r="D25" s="99" t="s">
        <v>139</v>
      </c>
      <c r="E25" s="100">
        <v>0</v>
      </c>
      <c r="F25" s="100">
        <v>1</v>
      </c>
      <c r="G25" s="101">
        <v>23001.62</v>
      </c>
      <c r="H25" s="101"/>
      <c r="I25" s="101">
        <v>23001.62</v>
      </c>
      <c r="J25" s="101">
        <v>0</v>
      </c>
      <c r="K25" s="101">
        <v>0</v>
      </c>
      <c r="L25" s="101">
        <v>0</v>
      </c>
      <c r="M25" s="101">
        <v>0</v>
      </c>
      <c r="N25" s="101">
        <v>0</v>
      </c>
      <c r="O25" s="101">
        <v>0</v>
      </c>
      <c r="P25" s="102">
        <v>0</v>
      </c>
      <c r="R25" s="101"/>
      <c r="S25" s="101">
        <v>0</v>
      </c>
      <c r="T25" s="80"/>
      <c r="U25" s="80"/>
      <c r="V25" s="81"/>
      <c r="W25" s="81"/>
      <c r="X25" s="81"/>
      <c r="Y25" s="80"/>
      <c r="Z25" s="80"/>
      <c r="AA25" s="80"/>
      <c r="AB25" s="80"/>
    </row>
    <row r="26" spans="1:28" ht="15" thickBot="1" x14ac:dyDescent="0.25">
      <c r="A26" s="96">
        <v>11</v>
      </c>
      <c r="B26" s="97" t="s">
        <v>147</v>
      </c>
      <c r="C26" s="99" t="s">
        <v>148</v>
      </c>
      <c r="D26" s="99" t="s">
        <v>95</v>
      </c>
      <c r="E26" s="100">
        <v>0</v>
      </c>
      <c r="F26" s="100">
        <v>10.071999999999999</v>
      </c>
      <c r="G26" s="101">
        <v>5337.58</v>
      </c>
      <c r="H26" s="101">
        <v>5200.82</v>
      </c>
      <c r="I26" s="101">
        <v>52382.66</v>
      </c>
      <c r="J26" s="101">
        <v>0</v>
      </c>
      <c r="K26" s="101">
        <v>16359.1901712</v>
      </c>
      <c r="L26" s="101">
        <v>0</v>
      </c>
      <c r="M26" s="101">
        <v>0</v>
      </c>
      <c r="N26" s="101">
        <v>5529.4062778655998</v>
      </c>
      <c r="O26" s="101">
        <v>16682.385879967402</v>
      </c>
      <c r="P26" s="102">
        <v>6432.9621340646199</v>
      </c>
      <c r="R26" s="101">
        <v>6365.18</v>
      </c>
      <c r="S26" s="101">
        <v>0</v>
      </c>
      <c r="T26" s="80"/>
      <c r="U26" s="80"/>
      <c r="V26" s="81"/>
      <c r="W26" s="81"/>
      <c r="X26" s="81"/>
      <c r="Y26" s="80"/>
      <c r="Z26" s="80"/>
      <c r="AA26" s="80"/>
      <c r="AB26" s="80"/>
    </row>
    <row r="27" spans="1:28" ht="20.5" thickBot="1" x14ac:dyDescent="0.25">
      <c r="A27" s="96">
        <v>12</v>
      </c>
      <c r="B27" s="97" t="s">
        <v>149</v>
      </c>
      <c r="C27" s="99" t="s">
        <v>150</v>
      </c>
      <c r="D27" s="99" t="s">
        <v>41</v>
      </c>
      <c r="E27" s="100">
        <v>0</v>
      </c>
      <c r="F27" s="100">
        <v>27</v>
      </c>
      <c r="G27" s="101">
        <v>324.02</v>
      </c>
      <c r="H27" s="101">
        <v>307</v>
      </c>
      <c r="I27" s="101">
        <v>8289</v>
      </c>
      <c r="J27" s="101">
        <v>0</v>
      </c>
      <c r="K27" s="101">
        <v>1769.85</v>
      </c>
      <c r="L27" s="101">
        <v>0</v>
      </c>
      <c r="M27" s="101">
        <v>0</v>
      </c>
      <c r="N27" s="101">
        <v>598.20929999999998</v>
      </c>
      <c r="O27" s="101">
        <v>2358.1484639999999</v>
      </c>
      <c r="P27" s="102">
        <v>1017.9340869599999</v>
      </c>
      <c r="R27" s="101">
        <v>358.17</v>
      </c>
      <c r="S27" s="101">
        <v>0</v>
      </c>
      <c r="T27" s="80"/>
      <c r="U27" s="80"/>
      <c r="V27" s="81"/>
      <c r="W27" s="81"/>
      <c r="X27" s="81"/>
      <c r="Y27" s="80"/>
      <c r="Z27" s="80"/>
      <c r="AA27" s="80"/>
      <c r="AB27" s="80"/>
    </row>
    <row r="28" spans="1:28" ht="20.5" thickBot="1" x14ac:dyDescent="0.25">
      <c r="A28" s="96">
        <v>13</v>
      </c>
      <c r="B28" s="97" t="s">
        <v>151</v>
      </c>
      <c r="C28" s="99" t="s">
        <v>152</v>
      </c>
      <c r="D28" s="99" t="s">
        <v>98</v>
      </c>
      <c r="E28" s="100">
        <v>0</v>
      </c>
      <c r="F28" s="100">
        <v>67</v>
      </c>
      <c r="G28" s="101">
        <v>63.84</v>
      </c>
      <c r="H28" s="101">
        <v>62.15</v>
      </c>
      <c r="I28" s="101">
        <v>4164.05</v>
      </c>
      <c r="J28" s="101">
        <v>0</v>
      </c>
      <c r="K28" s="101">
        <v>1844.577</v>
      </c>
      <c r="L28" s="101">
        <v>0</v>
      </c>
      <c r="M28" s="101">
        <v>0</v>
      </c>
      <c r="N28" s="101">
        <v>623.46702600000003</v>
      </c>
      <c r="O28" s="101">
        <v>1184.6611324800001</v>
      </c>
      <c r="P28" s="102">
        <v>511.37872218720003</v>
      </c>
      <c r="R28" s="101">
        <v>70.02</v>
      </c>
      <c r="S28" s="101">
        <v>0</v>
      </c>
      <c r="T28" s="80"/>
      <c r="U28" s="80"/>
      <c r="V28" s="81"/>
      <c r="W28" s="81"/>
      <c r="X28" s="81"/>
      <c r="Y28" s="80"/>
      <c r="Z28" s="80"/>
      <c r="AA28" s="80"/>
      <c r="AB28" s="80"/>
    </row>
    <row r="29" spans="1:28" ht="15" thickBot="1" x14ac:dyDescent="0.25">
      <c r="A29" s="96">
        <v>14</v>
      </c>
      <c r="B29" s="97" t="s">
        <v>153</v>
      </c>
      <c r="C29" s="99" t="s">
        <v>154</v>
      </c>
      <c r="D29" s="99" t="s">
        <v>98</v>
      </c>
      <c r="E29" s="100">
        <v>0</v>
      </c>
      <c r="F29" s="100">
        <v>39</v>
      </c>
      <c r="G29" s="101">
        <v>68.680000000000007</v>
      </c>
      <c r="H29" s="101">
        <v>66.87</v>
      </c>
      <c r="I29" s="101">
        <v>2607.9299999999998</v>
      </c>
      <c r="J29" s="101">
        <v>0</v>
      </c>
      <c r="K29" s="101">
        <v>1089.0477000000001</v>
      </c>
      <c r="L29" s="101">
        <v>0</v>
      </c>
      <c r="M29" s="101">
        <v>0</v>
      </c>
      <c r="N29" s="101">
        <v>368.09812260000001</v>
      </c>
      <c r="O29" s="101">
        <v>830.57311888200002</v>
      </c>
      <c r="P29" s="102">
        <v>320.28065180748001</v>
      </c>
      <c r="R29" s="101">
        <v>82.01</v>
      </c>
      <c r="S29" s="101">
        <v>0</v>
      </c>
      <c r="T29" s="80"/>
      <c r="U29" s="80"/>
      <c r="V29" s="81"/>
      <c r="W29" s="81"/>
      <c r="X29" s="81"/>
      <c r="Y29" s="80"/>
      <c r="Z29" s="80"/>
      <c r="AA29" s="80"/>
      <c r="AB29" s="80"/>
    </row>
    <row r="30" spans="1:28" ht="15" thickBot="1" x14ac:dyDescent="0.25">
      <c r="A30" s="96">
        <v>15</v>
      </c>
      <c r="B30" s="97" t="s">
        <v>155</v>
      </c>
      <c r="C30" s="99" t="s">
        <v>156</v>
      </c>
      <c r="D30" s="99" t="s">
        <v>98</v>
      </c>
      <c r="E30" s="100">
        <v>0</v>
      </c>
      <c r="F30" s="100">
        <v>40</v>
      </c>
      <c r="G30" s="101">
        <v>236.38</v>
      </c>
      <c r="H30" s="101">
        <v>230.13</v>
      </c>
      <c r="I30" s="101">
        <v>9205.2000000000007</v>
      </c>
      <c r="J30" s="101">
        <v>0</v>
      </c>
      <c r="K30" s="101">
        <v>3843.8519999999999</v>
      </c>
      <c r="L30" s="101">
        <v>0</v>
      </c>
      <c r="M30" s="101">
        <v>0</v>
      </c>
      <c r="N30" s="101">
        <v>1299.221976</v>
      </c>
      <c r="O30" s="101">
        <v>2931.5521663200002</v>
      </c>
      <c r="P30" s="102">
        <v>1130.4476599248001</v>
      </c>
      <c r="R30" s="101">
        <v>282.23</v>
      </c>
      <c r="S30" s="101">
        <v>0</v>
      </c>
      <c r="T30" s="80"/>
      <c r="U30" s="80"/>
      <c r="V30" s="81"/>
      <c r="W30" s="81"/>
      <c r="X30" s="81"/>
      <c r="Y30" s="80"/>
      <c r="Z30" s="80"/>
      <c r="AA30" s="80"/>
      <c r="AB30" s="80"/>
    </row>
    <row r="31" spans="1:28" ht="30.5" thickBot="1" x14ac:dyDescent="0.25">
      <c r="A31" s="96">
        <v>16</v>
      </c>
      <c r="B31" s="97" t="s">
        <v>157</v>
      </c>
      <c r="C31" s="99" t="s">
        <v>158</v>
      </c>
      <c r="D31" s="99" t="s">
        <v>95</v>
      </c>
      <c r="E31" s="100">
        <v>0</v>
      </c>
      <c r="F31" s="100">
        <v>4993.3059999999996</v>
      </c>
      <c r="G31" s="101">
        <v>109.26</v>
      </c>
      <c r="H31" s="101"/>
      <c r="I31" s="101">
        <v>545568.61</v>
      </c>
      <c r="J31" s="101">
        <v>0</v>
      </c>
      <c r="K31" s="101">
        <v>0</v>
      </c>
      <c r="L31" s="101">
        <v>0</v>
      </c>
      <c r="M31" s="101">
        <v>0</v>
      </c>
      <c r="N31" s="101">
        <v>0</v>
      </c>
      <c r="O31" s="101">
        <v>0</v>
      </c>
      <c r="P31" s="102">
        <v>0</v>
      </c>
      <c r="R31" s="101"/>
      <c r="S31" s="101">
        <v>0</v>
      </c>
      <c r="T31" s="80"/>
      <c r="U31" s="80"/>
      <c r="V31" s="81"/>
      <c r="W31" s="81"/>
      <c r="X31" s="81"/>
      <c r="Y31" s="80"/>
      <c r="Z31" s="80"/>
      <c r="AA31" s="80"/>
      <c r="AB31" s="80"/>
    </row>
    <row r="32" spans="1:28" ht="20.5" thickBot="1" x14ac:dyDescent="0.25">
      <c r="A32" s="96">
        <v>17</v>
      </c>
      <c r="B32" s="97" t="s">
        <v>159</v>
      </c>
      <c r="C32" s="99" t="s">
        <v>160</v>
      </c>
      <c r="D32" s="99" t="s">
        <v>95</v>
      </c>
      <c r="E32" s="100">
        <v>0</v>
      </c>
      <c r="F32" s="100">
        <v>542.12</v>
      </c>
      <c r="G32" s="101">
        <v>178.26</v>
      </c>
      <c r="H32" s="101">
        <v>772.09</v>
      </c>
      <c r="I32" s="101">
        <v>418565.43</v>
      </c>
      <c r="J32" s="101">
        <v>0</v>
      </c>
      <c r="K32" s="101">
        <v>137081.16795599999</v>
      </c>
      <c r="L32" s="101">
        <v>0</v>
      </c>
      <c r="M32" s="101">
        <v>0</v>
      </c>
      <c r="N32" s="101">
        <v>46333.434769127998</v>
      </c>
      <c r="O32" s="101">
        <v>119079.768311582</v>
      </c>
      <c r="P32" s="102">
        <v>51402.766654499297</v>
      </c>
      <c r="R32" s="101">
        <v>884.19</v>
      </c>
      <c r="S32" s="101">
        <v>0</v>
      </c>
      <c r="T32" s="80"/>
      <c r="U32" s="80"/>
      <c r="V32" s="81"/>
      <c r="W32" s="81"/>
      <c r="X32" s="81"/>
      <c r="Y32" s="80"/>
      <c r="Z32" s="80"/>
      <c r="AA32" s="80"/>
      <c r="AB32" s="80"/>
    </row>
    <row r="33" spans="1:28" ht="20.5" thickBot="1" x14ac:dyDescent="0.25">
      <c r="A33" s="96">
        <v>18</v>
      </c>
      <c r="B33" s="97" t="s">
        <v>161</v>
      </c>
      <c r="C33" s="99" t="s">
        <v>162</v>
      </c>
      <c r="D33" s="99" t="s">
        <v>95</v>
      </c>
      <c r="E33" s="100">
        <v>0</v>
      </c>
      <c r="F33" s="100">
        <v>56.956000000000003</v>
      </c>
      <c r="G33" s="101">
        <v>1092.58</v>
      </c>
      <c r="H33" s="101">
        <v>6443.5</v>
      </c>
      <c r="I33" s="101">
        <v>366995.99</v>
      </c>
      <c r="J33" s="101">
        <v>682.27592400000003</v>
      </c>
      <c r="K33" s="101">
        <v>127722.9813556</v>
      </c>
      <c r="L33" s="101">
        <v>0</v>
      </c>
      <c r="M33" s="101">
        <v>0</v>
      </c>
      <c r="N33" s="101">
        <v>43170.3676981928</v>
      </c>
      <c r="O33" s="101">
        <v>104214.50003798</v>
      </c>
      <c r="P33" s="102">
        <v>44985.925849728301</v>
      </c>
      <c r="R33" s="101">
        <v>7360.02</v>
      </c>
      <c r="S33" s="101">
        <v>807.69303600000001</v>
      </c>
      <c r="T33" s="80"/>
      <c r="U33" s="80"/>
      <c r="V33" s="81"/>
      <c r="W33" s="81"/>
      <c r="X33" s="81"/>
      <c r="Y33" s="80"/>
      <c r="Z33" s="80"/>
      <c r="AA33" s="80"/>
      <c r="AB33" s="80"/>
    </row>
    <row r="34" spans="1:28" x14ac:dyDescent="0.2">
      <c r="A34" s="108"/>
      <c r="B34" s="109" t="s">
        <v>163</v>
      </c>
      <c r="C34" s="110" t="s">
        <v>164</v>
      </c>
      <c r="D34" s="110" t="s">
        <v>95</v>
      </c>
      <c r="E34" s="111">
        <v>6.6000000000000003E-2</v>
      </c>
      <c r="F34" s="111">
        <v>3.759096</v>
      </c>
      <c r="G34" s="77">
        <v>119</v>
      </c>
      <c r="H34" s="77">
        <v>119</v>
      </c>
      <c r="I34" s="77">
        <v>447.332424</v>
      </c>
      <c r="J34" s="77">
        <v>447.332424</v>
      </c>
      <c r="K34" s="77"/>
      <c r="L34" s="77"/>
      <c r="M34" s="77"/>
      <c r="N34" s="77"/>
      <c r="O34" s="77"/>
      <c r="P34" s="77"/>
      <c r="R34" s="77">
        <v>141</v>
      </c>
      <c r="S34" s="77">
        <v>530.03253600000005</v>
      </c>
      <c r="T34" s="80">
        <f t="shared" ref="T34:T67" si="0">R34/H34</f>
        <v>1.1848739495798319</v>
      </c>
      <c r="U34" s="80">
        <f t="shared" ref="U34:U67" si="1">T34-AB34</f>
        <v>1.1592219380409987</v>
      </c>
      <c r="V34" s="81">
        <f t="shared" ref="V34:V67" si="2">G34*U34</f>
        <v>137.94741062687885</v>
      </c>
      <c r="W34" s="81">
        <f t="shared" ref="W34:W67" si="3">V34-G34</f>
        <v>18.947410626878849</v>
      </c>
      <c r="X34" s="81">
        <f t="shared" ref="X34:X67" si="4">F34*W34</f>
        <v>71.225135497857778</v>
      </c>
      <c r="Y34" s="80">
        <f t="shared" ref="Y34:Y67" si="5">104.584835545197%-100%</f>
        <v>4.5848355451969969E-2</v>
      </c>
      <c r="Z34" s="80">
        <f t="shared" ref="Z34:Z67" si="6">101.199262415129%-100%</f>
        <v>1.1992624151289988E-2</v>
      </c>
      <c r="AA34" s="80">
        <f t="shared" ref="AA34:AA67" si="7">101.911505501324%-100%</f>
        <v>1.9115055013239957E-2</v>
      </c>
      <c r="AB34" s="80">
        <f t="shared" ref="AB34:AB67" si="8">AVERAGE(Y34:AA34)</f>
        <v>2.5652011538833303E-2</v>
      </c>
    </row>
    <row r="35" spans="1:28" ht="15" thickBot="1" x14ac:dyDescent="0.25">
      <c r="A35" s="108"/>
      <c r="B35" s="109" t="s">
        <v>165</v>
      </c>
      <c r="C35" s="110" t="s">
        <v>166</v>
      </c>
      <c r="D35" s="110" t="s">
        <v>101</v>
      </c>
      <c r="E35" s="111">
        <v>7.4999999999999997E-3</v>
      </c>
      <c r="F35" s="111">
        <v>0.42716999999999999</v>
      </c>
      <c r="G35" s="77">
        <v>550</v>
      </c>
      <c r="H35" s="77">
        <v>550</v>
      </c>
      <c r="I35" s="77">
        <v>234.9435</v>
      </c>
      <c r="J35" s="77">
        <v>234.9435</v>
      </c>
      <c r="K35" s="77"/>
      <c r="L35" s="77"/>
      <c r="M35" s="77"/>
      <c r="N35" s="77"/>
      <c r="O35" s="77"/>
      <c r="P35" s="77"/>
      <c r="R35" s="77">
        <v>650</v>
      </c>
      <c r="S35" s="77">
        <v>277.66050000000001</v>
      </c>
      <c r="T35" s="80">
        <f t="shared" si="0"/>
        <v>1.1818181818181819</v>
      </c>
      <c r="U35" s="80">
        <f t="shared" si="1"/>
        <v>1.1561661702793486</v>
      </c>
      <c r="V35" s="81">
        <f t="shared" si="2"/>
        <v>635.89139365364179</v>
      </c>
      <c r="W35" s="81">
        <f t="shared" si="3"/>
        <v>85.891393653641785</v>
      </c>
      <c r="X35" s="81">
        <f t="shared" si="4"/>
        <v>36.690226627026163</v>
      </c>
      <c r="Y35" s="80">
        <f t="shared" si="5"/>
        <v>4.5848355451969969E-2</v>
      </c>
      <c r="Z35" s="80">
        <f t="shared" si="6"/>
        <v>1.1992624151289988E-2</v>
      </c>
      <c r="AA35" s="80">
        <f t="shared" si="7"/>
        <v>1.9115055013239957E-2</v>
      </c>
      <c r="AB35" s="80">
        <f t="shared" si="8"/>
        <v>2.5652011538833303E-2</v>
      </c>
    </row>
    <row r="36" spans="1:28" ht="20.5" thickBot="1" x14ac:dyDescent="0.25">
      <c r="A36" s="96">
        <v>19</v>
      </c>
      <c r="B36" s="97" t="s">
        <v>167</v>
      </c>
      <c r="C36" s="99" t="s">
        <v>168</v>
      </c>
      <c r="D36" s="99" t="s">
        <v>95</v>
      </c>
      <c r="E36" s="100">
        <v>0</v>
      </c>
      <c r="F36" s="100">
        <v>36.951999999999998</v>
      </c>
      <c r="G36" s="101">
        <v>862.56</v>
      </c>
      <c r="H36" s="101">
        <v>3339.77</v>
      </c>
      <c r="I36" s="101">
        <v>123411.18</v>
      </c>
      <c r="J36" s="101">
        <v>0</v>
      </c>
      <c r="K36" s="101">
        <v>39424.923915200001</v>
      </c>
      <c r="L36" s="101">
        <v>0</v>
      </c>
      <c r="M36" s="101">
        <v>0</v>
      </c>
      <c r="N36" s="101">
        <v>13325.6242833376</v>
      </c>
      <c r="O36" s="101">
        <v>35109.899737026099</v>
      </c>
      <c r="P36" s="102">
        <v>15155.773386482901</v>
      </c>
      <c r="R36" s="101">
        <v>3830.36</v>
      </c>
      <c r="S36" s="101">
        <v>0</v>
      </c>
      <c r="T36" s="80"/>
      <c r="U36" s="80"/>
      <c r="V36" s="81"/>
      <c r="W36" s="81"/>
      <c r="X36" s="81"/>
      <c r="Y36" s="80"/>
      <c r="Z36" s="80"/>
      <c r="AA36" s="80"/>
      <c r="AB36" s="80"/>
    </row>
    <row r="37" spans="1:28" ht="26.5" thickBot="1" x14ac:dyDescent="0.35">
      <c r="A37" s="151"/>
      <c r="B37" s="152" t="s">
        <v>169</v>
      </c>
      <c r="C37" s="153" t="s">
        <v>170</v>
      </c>
      <c r="D37" s="153"/>
      <c r="E37" s="154"/>
      <c r="F37" s="154"/>
      <c r="G37" s="155"/>
      <c r="H37" s="155"/>
      <c r="I37" s="155">
        <v>713051.25</v>
      </c>
      <c r="J37" s="155">
        <v>0</v>
      </c>
      <c r="K37" s="155">
        <v>0</v>
      </c>
      <c r="L37" s="155">
        <v>0</v>
      </c>
      <c r="M37" s="155">
        <v>0</v>
      </c>
      <c r="N37" s="155">
        <v>0</v>
      </c>
      <c r="O37" s="155">
        <v>0</v>
      </c>
      <c r="P37" s="155">
        <v>0</v>
      </c>
      <c r="R37" s="155"/>
      <c r="S37" s="155">
        <v>0</v>
      </c>
      <c r="T37" s="80"/>
      <c r="U37" s="80"/>
      <c r="V37" s="81"/>
      <c r="W37" s="81"/>
      <c r="X37" s="81"/>
      <c r="Y37" s="80"/>
      <c r="Z37" s="80"/>
      <c r="AA37" s="80"/>
      <c r="AB37" s="80"/>
    </row>
    <row r="38" spans="1:28" x14ac:dyDescent="0.2">
      <c r="A38" s="156">
        <v>20</v>
      </c>
      <c r="B38" s="157" t="s">
        <v>171</v>
      </c>
      <c r="C38" s="158" t="s">
        <v>172</v>
      </c>
      <c r="D38" s="158" t="s">
        <v>173</v>
      </c>
      <c r="E38" s="159">
        <v>0</v>
      </c>
      <c r="F38" s="159">
        <v>1</v>
      </c>
      <c r="G38" s="160">
        <v>115.01</v>
      </c>
      <c r="H38" s="160"/>
      <c r="I38" s="160">
        <v>115.01</v>
      </c>
      <c r="J38" s="160">
        <v>0</v>
      </c>
      <c r="K38" s="160">
        <v>0</v>
      </c>
      <c r="L38" s="160">
        <v>0</v>
      </c>
      <c r="M38" s="160">
        <v>0</v>
      </c>
      <c r="N38" s="160">
        <v>0</v>
      </c>
      <c r="O38" s="160">
        <v>0</v>
      </c>
      <c r="P38" s="161">
        <v>0</v>
      </c>
      <c r="R38" s="160"/>
      <c r="S38" s="160">
        <v>0</v>
      </c>
      <c r="T38" s="80"/>
      <c r="U38" s="80"/>
      <c r="V38" s="81"/>
      <c r="W38" s="81"/>
      <c r="X38" s="81"/>
      <c r="Y38" s="80"/>
      <c r="Z38" s="80"/>
      <c r="AA38" s="80"/>
      <c r="AB38" s="80"/>
    </row>
    <row r="39" spans="1:28" x14ac:dyDescent="0.2">
      <c r="A39" s="173">
        <v>21</v>
      </c>
      <c r="B39" s="174" t="s">
        <v>174</v>
      </c>
      <c r="C39" s="175" t="s">
        <v>175</v>
      </c>
      <c r="D39" s="175" t="s">
        <v>173</v>
      </c>
      <c r="E39" s="176">
        <v>0</v>
      </c>
      <c r="F39" s="176">
        <v>1</v>
      </c>
      <c r="G39" s="177">
        <v>19321.36</v>
      </c>
      <c r="H39" s="177"/>
      <c r="I39" s="177">
        <v>19321.36</v>
      </c>
      <c r="J39" s="177">
        <v>0</v>
      </c>
      <c r="K39" s="177">
        <v>0</v>
      </c>
      <c r="L39" s="177">
        <v>0</v>
      </c>
      <c r="M39" s="177">
        <v>0</v>
      </c>
      <c r="N39" s="177">
        <v>0</v>
      </c>
      <c r="O39" s="177">
        <v>0</v>
      </c>
      <c r="P39" s="178">
        <v>0</v>
      </c>
      <c r="R39" s="177"/>
      <c r="S39" s="177">
        <v>0</v>
      </c>
      <c r="T39" s="80"/>
      <c r="U39" s="80"/>
      <c r="V39" s="81"/>
      <c r="W39" s="81"/>
      <c r="X39" s="81"/>
      <c r="Y39" s="80"/>
      <c r="Z39" s="80"/>
      <c r="AA39" s="80"/>
      <c r="AB39" s="80"/>
    </row>
    <row r="40" spans="1:28" x14ac:dyDescent="0.2">
      <c r="A40" s="173">
        <v>22</v>
      </c>
      <c r="B40" s="174" t="s">
        <v>176</v>
      </c>
      <c r="C40" s="175" t="s">
        <v>177</v>
      </c>
      <c r="D40" s="175" t="s">
        <v>173</v>
      </c>
      <c r="E40" s="176">
        <v>0</v>
      </c>
      <c r="F40" s="176">
        <v>1</v>
      </c>
      <c r="G40" s="177">
        <v>25761.81</v>
      </c>
      <c r="H40" s="177"/>
      <c r="I40" s="177">
        <v>25761.81</v>
      </c>
      <c r="J40" s="177">
        <v>0</v>
      </c>
      <c r="K40" s="177">
        <v>0</v>
      </c>
      <c r="L40" s="177">
        <v>0</v>
      </c>
      <c r="M40" s="177">
        <v>0</v>
      </c>
      <c r="N40" s="177">
        <v>0</v>
      </c>
      <c r="O40" s="177">
        <v>0</v>
      </c>
      <c r="P40" s="178">
        <v>0</v>
      </c>
      <c r="R40" s="177"/>
      <c r="S40" s="177">
        <v>0</v>
      </c>
      <c r="T40" s="80"/>
      <c r="U40" s="80"/>
      <c r="V40" s="81"/>
      <c r="W40" s="81"/>
      <c r="X40" s="81"/>
      <c r="Y40" s="80"/>
      <c r="Z40" s="80"/>
      <c r="AA40" s="80"/>
      <c r="AB40" s="80"/>
    </row>
    <row r="41" spans="1:28" x14ac:dyDescent="0.2">
      <c r="A41" s="173">
        <v>23</v>
      </c>
      <c r="B41" s="174" t="s">
        <v>178</v>
      </c>
      <c r="C41" s="175" t="s">
        <v>179</v>
      </c>
      <c r="D41" s="175" t="s">
        <v>173</v>
      </c>
      <c r="E41" s="176">
        <v>0</v>
      </c>
      <c r="F41" s="176">
        <v>1</v>
      </c>
      <c r="G41" s="177">
        <v>46578.27</v>
      </c>
      <c r="H41" s="177"/>
      <c r="I41" s="177">
        <v>46578.27</v>
      </c>
      <c r="J41" s="177">
        <v>0</v>
      </c>
      <c r="K41" s="177">
        <v>0</v>
      </c>
      <c r="L41" s="177">
        <v>0</v>
      </c>
      <c r="M41" s="177">
        <v>0</v>
      </c>
      <c r="N41" s="177">
        <v>0</v>
      </c>
      <c r="O41" s="177">
        <v>0</v>
      </c>
      <c r="P41" s="178">
        <v>0</v>
      </c>
      <c r="R41" s="177"/>
      <c r="S41" s="177">
        <v>0</v>
      </c>
      <c r="T41" s="80"/>
      <c r="U41" s="80"/>
      <c r="V41" s="81"/>
      <c r="W41" s="81"/>
      <c r="X41" s="81"/>
      <c r="Y41" s="80"/>
      <c r="Z41" s="80"/>
      <c r="AA41" s="80"/>
      <c r="AB41" s="80"/>
    </row>
    <row r="42" spans="1:28" x14ac:dyDescent="0.2">
      <c r="A42" s="173">
        <v>24</v>
      </c>
      <c r="B42" s="174" t="s">
        <v>180</v>
      </c>
      <c r="C42" s="175" t="s">
        <v>181</v>
      </c>
      <c r="D42" s="175" t="s">
        <v>173</v>
      </c>
      <c r="E42" s="176">
        <v>0</v>
      </c>
      <c r="F42" s="176">
        <v>1</v>
      </c>
      <c r="G42" s="177">
        <v>322482.65999999997</v>
      </c>
      <c r="H42" s="177"/>
      <c r="I42" s="177">
        <v>322482.65999999997</v>
      </c>
      <c r="J42" s="177">
        <v>0</v>
      </c>
      <c r="K42" s="177">
        <v>0</v>
      </c>
      <c r="L42" s="177">
        <v>0</v>
      </c>
      <c r="M42" s="177">
        <v>0</v>
      </c>
      <c r="N42" s="177">
        <v>0</v>
      </c>
      <c r="O42" s="177">
        <v>0</v>
      </c>
      <c r="P42" s="178">
        <v>0</v>
      </c>
      <c r="R42" s="177"/>
      <c r="S42" s="177">
        <v>0</v>
      </c>
      <c r="T42" s="80"/>
      <c r="U42" s="80"/>
      <c r="V42" s="81"/>
      <c r="W42" s="81"/>
      <c r="X42" s="81"/>
      <c r="Y42" s="80"/>
      <c r="Z42" s="80"/>
      <c r="AA42" s="80"/>
      <c r="AB42" s="80"/>
    </row>
    <row r="43" spans="1:28" x14ac:dyDescent="0.2">
      <c r="A43" s="173">
        <v>25</v>
      </c>
      <c r="B43" s="174" t="s">
        <v>182</v>
      </c>
      <c r="C43" s="175" t="s">
        <v>183</v>
      </c>
      <c r="D43" s="175" t="s">
        <v>173</v>
      </c>
      <c r="E43" s="176">
        <v>0</v>
      </c>
      <c r="F43" s="176">
        <v>1</v>
      </c>
      <c r="G43" s="177">
        <v>11385.8</v>
      </c>
      <c r="H43" s="177"/>
      <c r="I43" s="177">
        <v>11385.8</v>
      </c>
      <c r="J43" s="177">
        <v>0</v>
      </c>
      <c r="K43" s="177">
        <v>0</v>
      </c>
      <c r="L43" s="177">
        <v>0</v>
      </c>
      <c r="M43" s="177">
        <v>0</v>
      </c>
      <c r="N43" s="177">
        <v>0</v>
      </c>
      <c r="O43" s="177">
        <v>0</v>
      </c>
      <c r="P43" s="178">
        <v>0</v>
      </c>
      <c r="R43" s="177"/>
      <c r="S43" s="177">
        <v>0</v>
      </c>
      <c r="T43" s="80"/>
      <c r="U43" s="80"/>
      <c r="V43" s="81"/>
      <c r="W43" s="81"/>
      <c r="X43" s="81"/>
      <c r="Y43" s="80"/>
      <c r="Z43" s="80"/>
      <c r="AA43" s="80"/>
      <c r="AB43" s="80"/>
    </row>
    <row r="44" spans="1:28" x14ac:dyDescent="0.2">
      <c r="A44" s="173">
        <v>26</v>
      </c>
      <c r="B44" s="174" t="s">
        <v>184</v>
      </c>
      <c r="C44" s="175" t="s">
        <v>185</v>
      </c>
      <c r="D44" s="175" t="s">
        <v>173</v>
      </c>
      <c r="E44" s="176">
        <v>0</v>
      </c>
      <c r="F44" s="176">
        <v>1</v>
      </c>
      <c r="G44" s="177">
        <v>15503.09</v>
      </c>
      <c r="H44" s="177"/>
      <c r="I44" s="177">
        <v>15503.09</v>
      </c>
      <c r="J44" s="177">
        <v>0</v>
      </c>
      <c r="K44" s="177">
        <v>0</v>
      </c>
      <c r="L44" s="177">
        <v>0</v>
      </c>
      <c r="M44" s="177">
        <v>0</v>
      </c>
      <c r="N44" s="177">
        <v>0</v>
      </c>
      <c r="O44" s="177">
        <v>0</v>
      </c>
      <c r="P44" s="178">
        <v>0</v>
      </c>
      <c r="R44" s="177"/>
      <c r="S44" s="177">
        <v>0</v>
      </c>
      <c r="T44" s="80"/>
      <c r="U44" s="80"/>
      <c r="V44" s="81"/>
      <c r="W44" s="81"/>
      <c r="X44" s="81"/>
      <c r="Y44" s="80"/>
      <c r="Z44" s="80"/>
      <c r="AA44" s="80"/>
      <c r="AB44" s="80"/>
    </row>
    <row r="45" spans="1:28" x14ac:dyDescent="0.2">
      <c r="A45" s="173">
        <v>27</v>
      </c>
      <c r="B45" s="174" t="s">
        <v>186</v>
      </c>
      <c r="C45" s="175" t="s">
        <v>187</v>
      </c>
      <c r="D45" s="175" t="s">
        <v>173</v>
      </c>
      <c r="E45" s="176">
        <v>0</v>
      </c>
      <c r="F45" s="176">
        <v>1</v>
      </c>
      <c r="G45" s="177">
        <v>14261</v>
      </c>
      <c r="H45" s="177"/>
      <c r="I45" s="177">
        <v>14261</v>
      </c>
      <c r="J45" s="177">
        <v>0</v>
      </c>
      <c r="K45" s="177">
        <v>0</v>
      </c>
      <c r="L45" s="177">
        <v>0</v>
      </c>
      <c r="M45" s="177">
        <v>0</v>
      </c>
      <c r="N45" s="177">
        <v>0</v>
      </c>
      <c r="O45" s="177">
        <v>0</v>
      </c>
      <c r="P45" s="178">
        <v>0</v>
      </c>
      <c r="R45" s="177"/>
      <c r="S45" s="177">
        <v>0</v>
      </c>
      <c r="T45" s="80"/>
      <c r="U45" s="80"/>
      <c r="V45" s="81"/>
      <c r="W45" s="81"/>
      <c r="X45" s="81"/>
      <c r="Y45" s="80"/>
      <c r="Z45" s="80"/>
      <c r="AA45" s="80"/>
      <c r="AB45" s="80"/>
    </row>
    <row r="46" spans="1:28" ht="20" x14ac:dyDescent="0.2">
      <c r="A46" s="173">
        <v>28</v>
      </c>
      <c r="B46" s="174" t="s">
        <v>188</v>
      </c>
      <c r="C46" s="175" t="s">
        <v>189</v>
      </c>
      <c r="D46" s="175" t="s">
        <v>173</v>
      </c>
      <c r="E46" s="176">
        <v>0</v>
      </c>
      <c r="F46" s="176">
        <v>1</v>
      </c>
      <c r="G46" s="177">
        <v>14261</v>
      </c>
      <c r="H46" s="177"/>
      <c r="I46" s="177">
        <v>14261</v>
      </c>
      <c r="J46" s="177">
        <v>0</v>
      </c>
      <c r="K46" s="177">
        <v>0</v>
      </c>
      <c r="L46" s="177">
        <v>0</v>
      </c>
      <c r="M46" s="177">
        <v>0</v>
      </c>
      <c r="N46" s="177">
        <v>0</v>
      </c>
      <c r="O46" s="177">
        <v>0</v>
      </c>
      <c r="P46" s="178">
        <v>0</v>
      </c>
      <c r="R46" s="177"/>
      <c r="S46" s="177">
        <v>0</v>
      </c>
      <c r="T46" s="80"/>
      <c r="U46" s="80"/>
      <c r="V46" s="81"/>
      <c r="W46" s="81"/>
      <c r="X46" s="81"/>
      <c r="Y46" s="80"/>
      <c r="Z46" s="80"/>
      <c r="AA46" s="80"/>
      <c r="AB46" s="80"/>
    </row>
    <row r="47" spans="1:28" x14ac:dyDescent="0.2">
      <c r="A47" s="173">
        <v>29</v>
      </c>
      <c r="B47" s="174" t="s">
        <v>190</v>
      </c>
      <c r="C47" s="175" t="s">
        <v>191</v>
      </c>
      <c r="D47" s="175" t="s">
        <v>173</v>
      </c>
      <c r="E47" s="176">
        <v>0</v>
      </c>
      <c r="F47" s="176">
        <v>1</v>
      </c>
      <c r="G47" s="177">
        <v>37078.61</v>
      </c>
      <c r="H47" s="177"/>
      <c r="I47" s="177">
        <v>37078.61</v>
      </c>
      <c r="J47" s="177">
        <v>0</v>
      </c>
      <c r="K47" s="177">
        <v>0</v>
      </c>
      <c r="L47" s="177">
        <v>0</v>
      </c>
      <c r="M47" s="177">
        <v>0</v>
      </c>
      <c r="N47" s="177">
        <v>0</v>
      </c>
      <c r="O47" s="177">
        <v>0</v>
      </c>
      <c r="P47" s="178">
        <v>0</v>
      </c>
      <c r="R47" s="177"/>
      <c r="S47" s="177">
        <v>0</v>
      </c>
      <c r="T47" s="80"/>
      <c r="U47" s="80"/>
      <c r="V47" s="81"/>
      <c r="W47" s="81"/>
      <c r="X47" s="81"/>
      <c r="Y47" s="80"/>
      <c r="Z47" s="80"/>
      <c r="AA47" s="80"/>
      <c r="AB47" s="80"/>
    </row>
    <row r="48" spans="1:28" x14ac:dyDescent="0.2">
      <c r="A48" s="173">
        <v>30</v>
      </c>
      <c r="B48" s="174" t="s">
        <v>192</v>
      </c>
      <c r="C48" s="175" t="s">
        <v>193</v>
      </c>
      <c r="D48" s="175" t="s">
        <v>173</v>
      </c>
      <c r="E48" s="176">
        <v>0</v>
      </c>
      <c r="F48" s="176">
        <v>1</v>
      </c>
      <c r="G48" s="177">
        <v>188551.09</v>
      </c>
      <c r="H48" s="177"/>
      <c r="I48" s="177">
        <v>188551.09</v>
      </c>
      <c r="J48" s="177">
        <v>0</v>
      </c>
      <c r="K48" s="177">
        <v>0</v>
      </c>
      <c r="L48" s="177">
        <v>0</v>
      </c>
      <c r="M48" s="177">
        <v>0</v>
      </c>
      <c r="N48" s="177">
        <v>0</v>
      </c>
      <c r="O48" s="177">
        <v>0</v>
      </c>
      <c r="P48" s="178">
        <v>0</v>
      </c>
      <c r="R48" s="177"/>
      <c r="S48" s="177">
        <v>0</v>
      </c>
      <c r="T48" s="80"/>
      <c r="U48" s="80"/>
      <c r="V48" s="81"/>
      <c r="W48" s="81"/>
      <c r="X48" s="81"/>
      <c r="Y48" s="80"/>
      <c r="Z48" s="80"/>
      <c r="AA48" s="80"/>
      <c r="AB48" s="80"/>
    </row>
    <row r="49" spans="1:28" x14ac:dyDescent="0.2">
      <c r="A49" s="173">
        <v>31</v>
      </c>
      <c r="B49" s="174" t="s">
        <v>194</v>
      </c>
      <c r="C49" s="175" t="s">
        <v>195</v>
      </c>
      <c r="D49" s="175" t="s">
        <v>173</v>
      </c>
      <c r="E49" s="176">
        <v>0</v>
      </c>
      <c r="F49" s="176">
        <v>1</v>
      </c>
      <c r="G49" s="177">
        <v>12001.15</v>
      </c>
      <c r="H49" s="177"/>
      <c r="I49" s="177">
        <v>12001.15</v>
      </c>
      <c r="J49" s="177">
        <v>0</v>
      </c>
      <c r="K49" s="177">
        <v>0</v>
      </c>
      <c r="L49" s="177">
        <v>0</v>
      </c>
      <c r="M49" s="177">
        <v>0</v>
      </c>
      <c r="N49" s="177">
        <v>0</v>
      </c>
      <c r="O49" s="177">
        <v>0</v>
      </c>
      <c r="P49" s="178">
        <v>0</v>
      </c>
      <c r="R49" s="177"/>
      <c r="S49" s="177">
        <v>0</v>
      </c>
      <c r="T49" s="80"/>
      <c r="U49" s="80"/>
      <c r="V49" s="81"/>
      <c r="W49" s="81"/>
      <c r="X49" s="81"/>
      <c r="Y49" s="80"/>
      <c r="Z49" s="80"/>
      <c r="AA49" s="80"/>
      <c r="AB49" s="80"/>
    </row>
    <row r="50" spans="1:28" x14ac:dyDescent="0.2">
      <c r="A50" s="173">
        <v>32</v>
      </c>
      <c r="B50" s="174" t="s">
        <v>196</v>
      </c>
      <c r="C50" s="175" t="s">
        <v>197</v>
      </c>
      <c r="D50" s="175" t="s">
        <v>173</v>
      </c>
      <c r="E50" s="176">
        <v>0</v>
      </c>
      <c r="F50" s="176">
        <v>1</v>
      </c>
      <c r="G50" s="177">
        <v>4830.34</v>
      </c>
      <c r="H50" s="177"/>
      <c r="I50" s="177">
        <v>4830.34</v>
      </c>
      <c r="J50" s="177">
        <v>0</v>
      </c>
      <c r="K50" s="177">
        <v>0</v>
      </c>
      <c r="L50" s="177">
        <v>0</v>
      </c>
      <c r="M50" s="177">
        <v>0</v>
      </c>
      <c r="N50" s="177">
        <v>0</v>
      </c>
      <c r="O50" s="177">
        <v>0</v>
      </c>
      <c r="P50" s="178">
        <v>0</v>
      </c>
      <c r="R50" s="177"/>
      <c r="S50" s="177">
        <v>0</v>
      </c>
      <c r="T50" s="80"/>
      <c r="U50" s="80"/>
      <c r="V50" s="81"/>
      <c r="W50" s="81"/>
      <c r="X50" s="81"/>
      <c r="Y50" s="80"/>
      <c r="Z50" s="80"/>
      <c r="AA50" s="80"/>
      <c r="AB50" s="80"/>
    </row>
    <row r="51" spans="1:28" ht="15" thickBot="1" x14ac:dyDescent="0.25">
      <c r="A51" s="162">
        <v>33</v>
      </c>
      <c r="B51" s="163" t="s">
        <v>198</v>
      </c>
      <c r="C51" s="164" t="s">
        <v>199</v>
      </c>
      <c r="D51" s="164" t="s">
        <v>173</v>
      </c>
      <c r="E51" s="165">
        <v>0</v>
      </c>
      <c r="F51" s="165">
        <v>1</v>
      </c>
      <c r="G51" s="112">
        <v>920.06</v>
      </c>
      <c r="H51" s="112"/>
      <c r="I51" s="112">
        <v>920.06</v>
      </c>
      <c r="J51" s="112">
        <v>0</v>
      </c>
      <c r="K51" s="112">
        <v>0</v>
      </c>
      <c r="L51" s="112">
        <v>0</v>
      </c>
      <c r="M51" s="112">
        <v>0</v>
      </c>
      <c r="N51" s="112">
        <v>0</v>
      </c>
      <c r="O51" s="112">
        <v>0</v>
      </c>
      <c r="P51" s="166">
        <v>0</v>
      </c>
      <c r="R51" s="112"/>
      <c r="S51" s="112">
        <v>0</v>
      </c>
      <c r="T51" s="80"/>
      <c r="U51" s="80"/>
      <c r="V51" s="81"/>
      <c r="W51" s="81"/>
      <c r="X51" s="81"/>
      <c r="Y51" s="80"/>
      <c r="Z51" s="80"/>
      <c r="AA51" s="80"/>
      <c r="AB51" s="80"/>
    </row>
    <row r="52" spans="1:28" ht="15" thickBot="1" x14ac:dyDescent="0.35">
      <c r="A52" s="151"/>
      <c r="B52" s="152" t="s">
        <v>200</v>
      </c>
      <c r="C52" s="153" t="s">
        <v>201</v>
      </c>
      <c r="D52" s="153"/>
      <c r="E52" s="154"/>
      <c r="F52" s="154"/>
      <c r="G52" s="155"/>
      <c r="H52" s="155"/>
      <c r="I52" s="155">
        <v>2594959.09</v>
      </c>
      <c r="J52" s="155">
        <v>2017277.10430097</v>
      </c>
      <c r="K52" s="155">
        <v>37137.185075100002</v>
      </c>
      <c r="L52" s="155">
        <v>0</v>
      </c>
      <c r="M52" s="155">
        <v>0</v>
      </c>
      <c r="N52" s="155">
        <v>12552.3685553838</v>
      </c>
      <c r="O52" s="155">
        <v>164372.22393887199</v>
      </c>
      <c r="P52" s="155">
        <v>70954.010000279799</v>
      </c>
      <c r="R52" s="155"/>
      <c r="S52" s="155">
        <v>2936642.48617267</v>
      </c>
      <c r="T52" s="80"/>
      <c r="U52" s="80"/>
      <c r="V52" s="81"/>
      <c r="W52" s="81"/>
      <c r="X52" s="81"/>
      <c r="Y52" s="80"/>
      <c r="Z52" s="80"/>
      <c r="AA52" s="80"/>
      <c r="AB52" s="80"/>
    </row>
    <row r="53" spans="1:28" ht="15" thickBot="1" x14ac:dyDescent="0.25">
      <c r="A53" s="96">
        <v>34</v>
      </c>
      <c r="B53" s="97" t="s">
        <v>202</v>
      </c>
      <c r="C53" s="99" t="s">
        <v>203</v>
      </c>
      <c r="D53" s="99" t="s">
        <v>114</v>
      </c>
      <c r="E53" s="100">
        <v>0</v>
      </c>
      <c r="F53" s="100">
        <v>1891.6369999999999</v>
      </c>
      <c r="G53" s="160">
        <v>148.19</v>
      </c>
      <c r="H53" s="101">
        <v>141.21</v>
      </c>
      <c r="I53" s="101">
        <v>267118.06</v>
      </c>
      <c r="J53" s="101">
        <v>6701.4343009679997</v>
      </c>
      <c r="K53" s="101">
        <v>25291.375853699999</v>
      </c>
      <c r="L53" s="101">
        <v>0</v>
      </c>
      <c r="M53" s="101">
        <v>0</v>
      </c>
      <c r="N53" s="101">
        <v>8548.4850385505997</v>
      </c>
      <c r="O53" s="101">
        <v>74086.820061960301</v>
      </c>
      <c r="P53" s="102">
        <v>31980.8106600795</v>
      </c>
      <c r="R53" s="101">
        <v>159.38999999999999</v>
      </c>
      <c r="S53" s="101">
        <v>7742.5761726720002</v>
      </c>
      <c r="T53" s="80"/>
      <c r="U53" s="80"/>
      <c r="V53" s="81"/>
      <c r="W53" s="81"/>
      <c r="X53" s="81"/>
      <c r="Y53" s="80"/>
      <c r="Z53" s="80"/>
      <c r="AA53" s="80"/>
      <c r="AB53" s="80"/>
    </row>
    <row r="54" spans="1:28" ht="15" thickBot="1" x14ac:dyDescent="0.25">
      <c r="A54" s="108"/>
      <c r="B54" s="109" t="s">
        <v>204</v>
      </c>
      <c r="C54" s="110" t="s">
        <v>205</v>
      </c>
      <c r="D54" s="110" t="s">
        <v>95</v>
      </c>
      <c r="E54" s="111">
        <v>7.7520000000000006E-2</v>
      </c>
      <c r="F54" s="111">
        <v>146.63970024</v>
      </c>
      <c r="G54" s="77">
        <v>45.7</v>
      </c>
      <c r="H54" s="77">
        <v>45.7</v>
      </c>
      <c r="I54" s="77">
        <v>6701.4343009679997</v>
      </c>
      <c r="J54" s="77">
        <v>6701.4343009679997</v>
      </c>
      <c r="K54" s="77"/>
      <c r="L54" s="77"/>
      <c r="M54" s="77"/>
      <c r="N54" s="77"/>
      <c r="O54" s="77"/>
      <c r="P54" s="77"/>
      <c r="R54" s="77">
        <v>52.8</v>
      </c>
      <c r="S54" s="77">
        <v>7742.5761726720002</v>
      </c>
      <c r="T54" s="80">
        <f t="shared" si="0"/>
        <v>1.1553610503282274</v>
      </c>
      <c r="U54" s="80">
        <f t="shared" si="1"/>
        <v>1.1297090387893942</v>
      </c>
      <c r="V54" s="81">
        <f t="shared" si="2"/>
        <v>51.627703072675317</v>
      </c>
      <c r="W54" s="81">
        <f t="shared" si="3"/>
        <v>5.9277030726753139</v>
      </c>
      <c r="X54" s="81">
        <f t="shared" si="4"/>
        <v>869.23660168883498</v>
      </c>
      <c r="Y54" s="80">
        <f t="shared" si="5"/>
        <v>4.5848355451969969E-2</v>
      </c>
      <c r="Z54" s="80">
        <f t="shared" si="6"/>
        <v>1.1992624151289988E-2</v>
      </c>
      <c r="AA54" s="80">
        <f t="shared" si="7"/>
        <v>1.9115055013239957E-2</v>
      </c>
      <c r="AB54" s="80">
        <f t="shared" si="8"/>
        <v>2.5652011538833303E-2</v>
      </c>
    </row>
    <row r="55" spans="1:28" ht="20.5" thickBot="1" x14ac:dyDescent="0.25">
      <c r="A55" s="96">
        <v>35</v>
      </c>
      <c r="B55" s="97" t="s">
        <v>206</v>
      </c>
      <c r="C55" s="99" t="s">
        <v>207</v>
      </c>
      <c r="D55" s="99" t="s">
        <v>114</v>
      </c>
      <c r="E55" s="100">
        <v>0</v>
      </c>
      <c r="F55" s="100">
        <v>26482.918000000001</v>
      </c>
      <c r="G55" s="112">
        <v>10.61</v>
      </c>
      <c r="H55" s="101">
        <v>11.98</v>
      </c>
      <c r="I55" s="101">
        <v>317265.36</v>
      </c>
      <c r="J55" s="101">
        <v>0</v>
      </c>
      <c r="K55" s="101">
        <v>11845.809221400001</v>
      </c>
      <c r="L55" s="101">
        <v>0</v>
      </c>
      <c r="M55" s="101">
        <v>0</v>
      </c>
      <c r="N55" s="101">
        <v>4003.8835168331998</v>
      </c>
      <c r="O55" s="101">
        <v>90285.403876911907</v>
      </c>
      <c r="P55" s="102">
        <v>38973.199340200299</v>
      </c>
      <c r="R55" s="101">
        <v>14.5</v>
      </c>
      <c r="S55" s="101">
        <v>0</v>
      </c>
      <c r="T55" s="80"/>
      <c r="U55" s="80"/>
      <c r="V55" s="81"/>
      <c r="W55" s="81"/>
      <c r="X55" s="81"/>
      <c r="Y55" s="80"/>
      <c r="Z55" s="80"/>
      <c r="AA55" s="80"/>
      <c r="AB55" s="80"/>
    </row>
    <row r="56" spans="1:28" ht="20.5" thickBot="1" x14ac:dyDescent="0.25">
      <c r="A56" s="96">
        <v>36</v>
      </c>
      <c r="B56" s="97" t="s">
        <v>208</v>
      </c>
      <c r="C56" s="99" t="s">
        <v>209</v>
      </c>
      <c r="D56" s="99" t="s">
        <v>114</v>
      </c>
      <c r="E56" s="100">
        <v>0</v>
      </c>
      <c r="F56" s="100">
        <v>195.53800000000001</v>
      </c>
      <c r="G56" s="101">
        <v>218.52</v>
      </c>
      <c r="H56" s="101">
        <v>710</v>
      </c>
      <c r="I56" s="101">
        <v>138831.98000000001</v>
      </c>
      <c r="J56" s="101">
        <v>138831.98000000001</v>
      </c>
      <c r="K56" s="101">
        <v>0</v>
      </c>
      <c r="L56" s="101">
        <v>0</v>
      </c>
      <c r="M56" s="101">
        <v>0</v>
      </c>
      <c r="N56" s="101">
        <v>0</v>
      </c>
      <c r="O56" s="101">
        <v>0</v>
      </c>
      <c r="P56" s="102">
        <v>0</v>
      </c>
      <c r="R56" s="101">
        <v>1390</v>
      </c>
      <c r="S56" s="101">
        <v>271797.82</v>
      </c>
      <c r="T56" s="80"/>
      <c r="U56" s="80"/>
      <c r="V56" s="81"/>
      <c r="W56" s="81"/>
      <c r="X56" s="81"/>
      <c r="Y56" s="80"/>
      <c r="Z56" s="80"/>
      <c r="AA56" s="80"/>
      <c r="AB56" s="80"/>
    </row>
    <row r="57" spans="1:28" ht="18.5" thickBot="1" x14ac:dyDescent="0.25">
      <c r="A57" s="108"/>
      <c r="B57" s="109" t="s">
        <v>210</v>
      </c>
      <c r="C57" s="110" t="s">
        <v>211</v>
      </c>
      <c r="D57" s="110" t="s">
        <v>114</v>
      </c>
      <c r="E57" s="111">
        <v>1</v>
      </c>
      <c r="F57" s="111">
        <v>195.53800000000001</v>
      </c>
      <c r="G57" s="77">
        <v>710</v>
      </c>
      <c r="H57" s="77">
        <v>710</v>
      </c>
      <c r="I57" s="77">
        <v>138831.98000000001</v>
      </c>
      <c r="J57" s="77">
        <v>138831.98000000001</v>
      </c>
      <c r="K57" s="77"/>
      <c r="L57" s="77"/>
      <c r="M57" s="77"/>
      <c r="N57" s="77"/>
      <c r="O57" s="77"/>
      <c r="P57" s="77"/>
      <c r="R57" s="77">
        <v>1390</v>
      </c>
      <c r="S57" s="77">
        <v>271797.82</v>
      </c>
      <c r="T57" s="80">
        <f t="shared" si="0"/>
        <v>1.9577464788732395</v>
      </c>
      <c r="U57" s="80">
        <f t="shared" si="1"/>
        <v>1.9320944673344063</v>
      </c>
      <c r="V57" s="81">
        <f t="shared" si="2"/>
        <v>1371.7870718074284</v>
      </c>
      <c r="W57" s="81">
        <f t="shared" si="3"/>
        <v>661.78707180742845</v>
      </c>
      <c r="X57" s="81">
        <f t="shared" si="4"/>
        <v>129404.52044708095</v>
      </c>
      <c r="Y57" s="80">
        <f t="shared" si="5"/>
        <v>4.5848355451969969E-2</v>
      </c>
      <c r="Z57" s="80">
        <f t="shared" si="6"/>
        <v>1.1992624151289988E-2</v>
      </c>
      <c r="AA57" s="80">
        <f t="shared" si="7"/>
        <v>1.9115055013239957E-2</v>
      </c>
      <c r="AB57" s="80">
        <f t="shared" si="8"/>
        <v>2.5652011538833303E-2</v>
      </c>
    </row>
    <row r="58" spans="1:28" ht="20.5" thickBot="1" x14ac:dyDescent="0.25">
      <c r="A58" s="96">
        <v>37</v>
      </c>
      <c r="B58" s="97" t="s">
        <v>212</v>
      </c>
      <c r="C58" s="99" t="s">
        <v>213</v>
      </c>
      <c r="D58" s="99" t="s">
        <v>114</v>
      </c>
      <c r="E58" s="100">
        <v>0</v>
      </c>
      <c r="F58" s="100">
        <v>285.03699999999998</v>
      </c>
      <c r="G58" s="101">
        <v>299.02</v>
      </c>
      <c r="H58" s="101">
        <v>850</v>
      </c>
      <c r="I58" s="101">
        <v>242281.45</v>
      </c>
      <c r="J58" s="101">
        <v>242281.45</v>
      </c>
      <c r="K58" s="101">
        <v>0</v>
      </c>
      <c r="L58" s="101">
        <v>0</v>
      </c>
      <c r="M58" s="101">
        <v>0</v>
      </c>
      <c r="N58" s="101">
        <v>0</v>
      </c>
      <c r="O58" s="101">
        <v>0</v>
      </c>
      <c r="P58" s="102">
        <v>0</v>
      </c>
      <c r="R58" s="101">
        <v>1530</v>
      </c>
      <c r="S58" s="101">
        <v>436106.61</v>
      </c>
      <c r="T58" s="80"/>
      <c r="U58" s="80"/>
      <c r="V58" s="81"/>
      <c r="W58" s="81"/>
      <c r="X58" s="81"/>
      <c r="Y58" s="80"/>
      <c r="Z58" s="80"/>
      <c r="AA58" s="80"/>
      <c r="AB58" s="80"/>
    </row>
    <row r="59" spans="1:28" ht="18.5" thickBot="1" x14ac:dyDescent="0.25">
      <c r="A59" s="108"/>
      <c r="B59" s="109" t="s">
        <v>214</v>
      </c>
      <c r="C59" s="110" t="s">
        <v>215</v>
      </c>
      <c r="D59" s="110" t="s">
        <v>114</v>
      </c>
      <c r="E59" s="111">
        <v>1</v>
      </c>
      <c r="F59" s="111">
        <v>285.03699999999998</v>
      </c>
      <c r="G59" s="77">
        <v>850</v>
      </c>
      <c r="H59" s="77">
        <v>850</v>
      </c>
      <c r="I59" s="77">
        <v>242281.45</v>
      </c>
      <c r="J59" s="77">
        <v>242281.45</v>
      </c>
      <c r="K59" s="77"/>
      <c r="L59" s="77"/>
      <c r="M59" s="77"/>
      <c r="N59" s="77"/>
      <c r="O59" s="77"/>
      <c r="P59" s="77"/>
      <c r="R59" s="77">
        <v>1530</v>
      </c>
      <c r="S59" s="77">
        <v>436106.61</v>
      </c>
      <c r="T59" s="80">
        <f t="shared" si="0"/>
        <v>1.8</v>
      </c>
      <c r="U59" s="80">
        <f t="shared" si="1"/>
        <v>1.7743479884611668</v>
      </c>
      <c r="V59" s="81">
        <f t="shared" si="2"/>
        <v>1508.1957901919918</v>
      </c>
      <c r="W59" s="81">
        <f t="shared" si="3"/>
        <v>658.19579019199182</v>
      </c>
      <c r="X59" s="81">
        <f t="shared" si="4"/>
        <v>187610.15344895475</v>
      </c>
      <c r="Y59" s="80">
        <f t="shared" si="5"/>
        <v>4.5848355451969969E-2</v>
      </c>
      <c r="Z59" s="80">
        <f t="shared" si="6"/>
        <v>1.1992624151289988E-2</v>
      </c>
      <c r="AA59" s="80">
        <f t="shared" si="7"/>
        <v>1.9115055013239957E-2</v>
      </c>
      <c r="AB59" s="80">
        <f t="shared" si="8"/>
        <v>2.5652011538833303E-2</v>
      </c>
    </row>
    <row r="60" spans="1:28" ht="20.5" thickBot="1" x14ac:dyDescent="0.25">
      <c r="A60" s="96">
        <v>38</v>
      </c>
      <c r="B60" s="97" t="s">
        <v>216</v>
      </c>
      <c r="C60" s="99" t="s">
        <v>217</v>
      </c>
      <c r="D60" s="99" t="s">
        <v>114</v>
      </c>
      <c r="E60" s="100">
        <v>0</v>
      </c>
      <c r="F60" s="100">
        <v>539.12800000000004</v>
      </c>
      <c r="G60" s="101">
        <v>391.03</v>
      </c>
      <c r="H60" s="101">
        <v>610</v>
      </c>
      <c r="I60" s="101">
        <v>328868.08</v>
      </c>
      <c r="J60" s="101">
        <v>328868.08</v>
      </c>
      <c r="K60" s="101">
        <v>0</v>
      </c>
      <c r="L60" s="101">
        <v>0</v>
      </c>
      <c r="M60" s="101">
        <v>0</v>
      </c>
      <c r="N60" s="101">
        <v>0</v>
      </c>
      <c r="O60" s="101">
        <v>0</v>
      </c>
      <c r="P60" s="102">
        <v>0</v>
      </c>
      <c r="R60" s="101">
        <v>1390</v>
      </c>
      <c r="S60" s="101">
        <v>749387.92</v>
      </c>
      <c r="T60" s="80"/>
      <c r="U60" s="80"/>
      <c r="V60" s="81"/>
      <c r="W60" s="81"/>
      <c r="X60" s="81"/>
      <c r="Y60" s="80"/>
      <c r="Z60" s="80"/>
      <c r="AA60" s="80"/>
      <c r="AB60" s="80"/>
    </row>
    <row r="61" spans="1:28" ht="18.5" thickBot="1" x14ac:dyDescent="0.25">
      <c r="A61" s="108"/>
      <c r="B61" s="109" t="s">
        <v>218</v>
      </c>
      <c r="C61" s="110" t="s">
        <v>219</v>
      </c>
      <c r="D61" s="110" t="s">
        <v>114</v>
      </c>
      <c r="E61" s="111">
        <v>1</v>
      </c>
      <c r="F61" s="111">
        <v>539.12800000000004</v>
      </c>
      <c r="G61" s="77">
        <v>610</v>
      </c>
      <c r="H61" s="77">
        <v>610</v>
      </c>
      <c r="I61" s="77">
        <v>328868.08</v>
      </c>
      <c r="J61" s="77">
        <v>328868.08</v>
      </c>
      <c r="K61" s="77"/>
      <c r="L61" s="77"/>
      <c r="M61" s="77"/>
      <c r="N61" s="77"/>
      <c r="O61" s="77"/>
      <c r="P61" s="77"/>
      <c r="R61" s="77">
        <v>1390</v>
      </c>
      <c r="S61" s="77">
        <v>749387.92</v>
      </c>
      <c r="T61" s="80">
        <f t="shared" si="0"/>
        <v>2.278688524590164</v>
      </c>
      <c r="U61" s="80">
        <f t="shared" si="1"/>
        <v>2.2530365130513306</v>
      </c>
      <c r="V61" s="81">
        <f t="shared" si="2"/>
        <v>1374.3522729613117</v>
      </c>
      <c r="W61" s="81">
        <f t="shared" si="3"/>
        <v>764.35227296131166</v>
      </c>
      <c r="X61" s="81">
        <f t="shared" si="4"/>
        <v>412083.71221708605</v>
      </c>
      <c r="Y61" s="80">
        <f t="shared" si="5"/>
        <v>4.5848355451969969E-2</v>
      </c>
      <c r="Z61" s="80">
        <f t="shared" si="6"/>
        <v>1.1992624151289988E-2</v>
      </c>
      <c r="AA61" s="80">
        <f t="shared" si="7"/>
        <v>1.9115055013239957E-2</v>
      </c>
      <c r="AB61" s="80">
        <f t="shared" si="8"/>
        <v>2.5652011538833303E-2</v>
      </c>
    </row>
    <row r="62" spans="1:28" ht="20.5" thickBot="1" x14ac:dyDescent="0.25">
      <c r="A62" s="96">
        <v>39</v>
      </c>
      <c r="B62" s="97" t="s">
        <v>220</v>
      </c>
      <c r="C62" s="99" t="s">
        <v>221</v>
      </c>
      <c r="D62" s="99" t="s">
        <v>114</v>
      </c>
      <c r="E62" s="100">
        <v>0</v>
      </c>
      <c r="F62" s="100">
        <v>758.51400000000001</v>
      </c>
      <c r="G62" s="101">
        <v>1138.58</v>
      </c>
      <c r="H62" s="101">
        <v>1600</v>
      </c>
      <c r="I62" s="101">
        <v>1213622.3999999999</v>
      </c>
      <c r="J62" s="101">
        <v>1213622.3999999999</v>
      </c>
      <c r="K62" s="101">
        <v>0</v>
      </c>
      <c r="L62" s="101">
        <v>0</v>
      </c>
      <c r="M62" s="101">
        <v>0</v>
      </c>
      <c r="N62" s="101">
        <v>0</v>
      </c>
      <c r="O62" s="101">
        <v>0</v>
      </c>
      <c r="P62" s="102">
        <v>0</v>
      </c>
      <c r="R62" s="101">
        <v>1700</v>
      </c>
      <c r="S62" s="101">
        <v>1289473.8</v>
      </c>
      <c r="T62" s="80"/>
      <c r="U62" s="80"/>
      <c r="V62" s="81"/>
      <c r="W62" s="81"/>
      <c r="X62" s="81"/>
      <c r="Y62" s="80"/>
      <c r="Z62" s="80"/>
      <c r="AA62" s="80"/>
      <c r="AB62" s="80"/>
    </row>
    <row r="63" spans="1:28" ht="18.5" thickBot="1" x14ac:dyDescent="0.25">
      <c r="A63" s="108"/>
      <c r="B63" s="109" t="s">
        <v>222</v>
      </c>
      <c r="C63" s="110" t="s">
        <v>223</v>
      </c>
      <c r="D63" s="110" t="s">
        <v>114</v>
      </c>
      <c r="E63" s="111">
        <v>1</v>
      </c>
      <c r="F63" s="111">
        <v>758.51400000000001</v>
      </c>
      <c r="G63" s="77">
        <v>1600</v>
      </c>
      <c r="H63" s="77">
        <v>1600</v>
      </c>
      <c r="I63" s="77">
        <v>1213622.3999999999</v>
      </c>
      <c r="J63" s="77">
        <v>1213622.3999999999</v>
      </c>
      <c r="K63" s="77"/>
      <c r="L63" s="77"/>
      <c r="M63" s="77"/>
      <c r="N63" s="77"/>
      <c r="O63" s="77"/>
      <c r="P63" s="77"/>
      <c r="R63" s="77">
        <v>1700</v>
      </c>
      <c r="S63" s="77">
        <v>1289473.8</v>
      </c>
      <c r="T63" s="80">
        <f t="shared" si="0"/>
        <v>1.0625</v>
      </c>
      <c r="U63" s="80">
        <f t="shared" si="1"/>
        <v>1.0368479884611668</v>
      </c>
      <c r="V63" s="81">
        <f t="shared" si="2"/>
        <v>1658.9567815378668</v>
      </c>
      <c r="W63" s="81">
        <f t="shared" si="3"/>
        <v>58.956781537866846</v>
      </c>
      <c r="X63" s="81">
        <f t="shared" si="4"/>
        <v>44719.54419141353</v>
      </c>
      <c r="Y63" s="80">
        <f t="shared" si="5"/>
        <v>4.5848355451969969E-2</v>
      </c>
      <c r="Z63" s="80">
        <f t="shared" si="6"/>
        <v>1.1992624151289988E-2</v>
      </c>
      <c r="AA63" s="80">
        <f t="shared" si="7"/>
        <v>1.9115055013239957E-2</v>
      </c>
      <c r="AB63" s="80">
        <f t="shared" si="8"/>
        <v>2.5652011538833303E-2</v>
      </c>
    </row>
    <row r="64" spans="1:28" ht="20.5" thickBot="1" x14ac:dyDescent="0.25">
      <c r="A64" s="96">
        <v>40</v>
      </c>
      <c r="B64" s="97" t="s">
        <v>224</v>
      </c>
      <c r="C64" s="99" t="s">
        <v>225</v>
      </c>
      <c r="D64" s="99" t="s">
        <v>114</v>
      </c>
      <c r="E64" s="100">
        <v>0</v>
      </c>
      <c r="F64" s="100">
        <v>32.548000000000002</v>
      </c>
      <c r="G64" s="101">
        <v>552.04</v>
      </c>
      <c r="H64" s="101">
        <v>1120</v>
      </c>
      <c r="I64" s="101">
        <v>36453.760000000002</v>
      </c>
      <c r="J64" s="101">
        <v>36453.760000000002</v>
      </c>
      <c r="K64" s="101">
        <v>0</v>
      </c>
      <c r="L64" s="101">
        <v>0</v>
      </c>
      <c r="M64" s="101">
        <v>0</v>
      </c>
      <c r="N64" s="101">
        <v>0</v>
      </c>
      <c r="O64" s="101">
        <v>0</v>
      </c>
      <c r="P64" s="102">
        <v>0</v>
      </c>
      <c r="R64" s="101">
        <v>2420</v>
      </c>
      <c r="S64" s="101">
        <v>78766.16</v>
      </c>
      <c r="T64" s="80"/>
      <c r="U64" s="80"/>
      <c r="V64" s="81"/>
      <c r="W64" s="81"/>
      <c r="X64" s="81"/>
      <c r="Y64" s="80"/>
      <c r="Z64" s="80"/>
      <c r="AA64" s="80"/>
      <c r="AB64" s="80"/>
    </row>
    <row r="65" spans="1:28" ht="18.5" thickBot="1" x14ac:dyDescent="0.25">
      <c r="A65" s="108"/>
      <c r="B65" s="109" t="s">
        <v>226</v>
      </c>
      <c r="C65" s="110" t="s">
        <v>227</v>
      </c>
      <c r="D65" s="110" t="s">
        <v>114</v>
      </c>
      <c r="E65" s="111">
        <v>1</v>
      </c>
      <c r="F65" s="111">
        <v>32.548000000000002</v>
      </c>
      <c r="G65" s="77">
        <v>1120</v>
      </c>
      <c r="H65" s="77">
        <v>1120</v>
      </c>
      <c r="I65" s="77">
        <v>36453.760000000002</v>
      </c>
      <c r="J65" s="77">
        <v>36453.760000000002</v>
      </c>
      <c r="K65" s="77"/>
      <c r="L65" s="77"/>
      <c r="M65" s="77"/>
      <c r="N65" s="77"/>
      <c r="O65" s="77"/>
      <c r="P65" s="77"/>
      <c r="R65" s="77">
        <v>2420</v>
      </c>
      <c r="S65" s="77">
        <v>78766.16</v>
      </c>
      <c r="T65" s="80">
        <f t="shared" si="0"/>
        <v>2.1607142857142856</v>
      </c>
      <c r="U65" s="80">
        <f t="shared" si="1"/>
        <v>2.1350622741754521</v>
      </c>
      <c r="V65" s="81">
        <f t="shared" si="2"/>
        <v>2391.2697470765065</v>
      </c>
      <c r="W65" s="81">
        <f t="shared" si="3"/>
        <v>1271.2697470765065</v>
      </c>
      <c r="X65" s="81">
        <f t="shared" si="4"/>
        <v>41377.287727846138</v>
      </c>
      <c r="Y65" s="80">
        <f t="shared" si="5"/>
        <v>4.5848355451969969E-2</v>
      </c>
      <c r="Z65" s="80">
        <f t="shared" si="6"/>
        <v>1.1992624151289988E-2</v>
      </c>
      <c r="AA65" s="80">
        <f t="shared" si="7"/>
        <v>1.9115055013239957E-2</v>
      </c>
      <c r="AB65" s="80">
        <f t="shared" si="8"/>
        <v>2.5652011538833303E-2</v>
      </c>
    </row>
    <row r="66" spans="1:28" ht="20.5" thickBot="1" x14ac:dyDescent="0.25">
      <c r="A66" s="96">
        <v>41</v>
      </c>
      <c r="B66" s="97" t="s">
        <v>228</v>
      </c>
      <c r="C66" s="99" t="s">
        <v>229</v>
      </c>
      <c r="D66" s="99" t="s">
        <v>114</v>
      </c>
      <c r="E66" s="100">
        <v>0</v>
      </c>
      <c r="F66" s="100">
        <v>77.72</v>
      </c>
      <c r="G66" s="101">
        <v>299.02</v>
      </c>
      <c r="H66" s="101">
        <v>650</v>
      </c>
      <c r="I66" s="101">
        <v>50518</v>
      </c>
      <c r="J66" s="101">
        <v>50518</v>
      </c>
      <c r="K66" s="101">
        <v>0</v>
      </c>
      <c r="L66" s="101">
        <v>0</v>
      </c>
      <c r="M66" s="101">
        <v>0</v>
      </c>
      <c r="N66" s="101">
        <v>0</v>
      </c>
      <c r="O66" s="101">
        <v>0</v>
      </c>
      <c r="P66" s="102">
        <v>0</v>
      </c>
      <c r="R66" s="101">
        <v>1330</v>
      </c>
      <c r="S66" s="101">
        <v>103367.6</v>
      </c>
      <c r="T66" s="80"/>
      <c r="U66" s="80"/>
      <c r="V66" s="81"/>
      <c r="W66" s="81"/>
      <c r="X66" s="81"/>
      <c r="Y66" s="80"/>
      <c r="Z66" s="80"/>
      <c r="AA66" s="80"/>
      <c r="AB66" s="80"/>
    </row>
    <row r="67" spans="1:28" ht="18" x14ac:dyDescent="0.2">
      <c r="A67" s="108"/>
      <c r="B67" s="109" t="s">
        <v>230</v>
      </c>
      <c r="C67" s="110" t="s">
        <v>231</v>
      </c>
      <c r="D67" s="110" t="s">
        <v>114</v>
      </c>
      <c r="E67" s="111">
        <v>1</v>
      </c>
      <c r="F67" s="111">
        <v>77.72</v>
      </c>
      <c r="G67" s="77">
        <v>650</v>
      </c>
      <c r="H67" s="77">
        <v>650</v>
      </c>
      <c r="I67" s="77">
        <v>50518</v>
      </c>
      <c r="J67" s="77">
        <v>50518</v>
      </c>
      <c r="K67" s="77"/>
      <c r="L67" s="77"/>
      <c r="M67" s="77"/>
      <c r="N67" s="77"/>
      <c r="O67" s="77"/>
      <c r="P67" s="77"/>
      <c r="R67" s="77">
        <v>1330</v>
      </c>
      <c r="S67" s="77">
        <v>103367.6</v>
      </c>
      <c r="T67" s="80">
        <f t="shared" si="0"/>
        <v>2.046153846153846</v>
      </c>
      <c r="U67" s="80">
        <f t="shared" si="1"/>
        <v>2.0205018346150125</v>
      </c>
      <c r="V67" s="81">
        <f t="shared" si="2"/>
        <v>1313.3261924997582</v>
      </c>
      <c r="W67" s="81">
        <f t="shared" si="3"/>
        <v>663.32619249975824</v>
      </c>
      <c r="X67" s="81">
        <f t="shared" si="4"/>
        <v>51553.711681081208</v>
      </c>
      <c r="Y67" s="80">
        <f t="shared" si="5"/>
        <v>4.5848355451969969E-2</v>
      </c>
      <c r="Z67" s="80">
        <f t="shared" si="6"/>
        <v>1.1992624151289988E-2</v>
      </c>
      <c r="AA67" s="80">
        <f t="shared" si="7"/>
        <v>1.9115055013239957E-2</v>
      </c>
      <c r="AB67" s="80">
        <f t="shared" si="8"/>
        <v>2.5652011538833303E-2</v>
      </c>
    </row>
    <row r="68" spans="1:28" x14ac:dyDescent="0.3">
      <c r="A68" s="146"/>
      <c r="B68" s="147" t="s">
        <v>232</v>
      </c>
      <c r="C68" s="148" t="s">
        <v>233</v>
      </c>
      <c r="D68" s="148"/>
      <c r="E68" s="149"/>
      <c r="F68" s="149"/>
      <c r="G68" s="150"/>
      <c r="H68" s="150"/>
      <c r="I68" s="150">
        <v>23001.61</v>
      </c>
      <c r="J68" s="150">
        <v>0</v>
      </c>
      <c r="K68" s="150">
        <v>0</v>
      </c>
      <c r="L68" s="150">
        <v>0</v>
      </c>
      <c r="M68" s="150">
        <v>0</v>
      </c>
      <c r="N68" s="150">
        <v>0</v>
      </c>
      <c r="O68" s="150">
        <v>0</v>
      </c>
      <c r="P68" s="150">
        <v>0</v>
      </c>
      <c r="R68" s="150"/>
      <c r="S68" s="150">
        <v>0</v>
      </c>
      <c r="T68" s="80"/>
      <c r="U68" s="80"/>
      <c r="V68" s="81"/>
      <c r="W68" s="81"/>
      <c r="X68" s="81"/>
      <c r="Y68" s="80"/>
      <c r="Z68" s="80"/>
      <c r="AA68" s="80"/>
      <c r="AB68" s="80"/>
    </row>
    <row r="69" spans="1:28" ht="15" thickBot="1" x14ac:dyDescent="0.35">
      <c r="A69" s="151"/>
      <c r="B69" s="152" t="s">
        <v>234</v>
      </c>
      <c r="C69" s="153" t="s">
        <v>235</v>
      </c>
      <c r="D69" s="153"/>
      <c r="E69" s="154"/>
      <c r="F69" s="154"/>
      <c r="G69" s="155"/>
      <c r="H69" s="155"/>
      <c r="I69" s="155">
        <v>5750.4</v>
      </c>
      <c r="J69" s="155">
        <v>0</v>
      </c>
      <c r="K69" s="155">
        <v>0</v>
      </c>
      <c r="L69" s="155">
        <v>0</v>
      </c>
      <c r="M69" s="155">
        <v>0</v>
      </c>
      <c r="N69" s="155">
        <v>0</v>
      </c>
      <c r="O69" s="155">
        <v>0</v>
      </c>
      <c r="P69" s="155">
        <v>0</v>
      </c>
      <c r="R69" s="155"/>
      <c r="S69" s="155">
        <v>0</v>
      </c>
      <c r="T69" s="80"/>
      <c r="U69" s="80"/>
      <c r="V69" s="81"/>
      <c r="W69" s="81"/>
      <c r="X69" s="81"/>
      <c r="Y69" s="80"/>
      <c r="Z69" s="80"/>
      <c r="AA69" s="80"/>
      <c r="AB69" s="80"/>
    </row>
    <row r="70" spans="1:28" ht="15" thickBot="1" x14ac:dyDescent="0.25">
      <c r="A70" s="96">
        <v>42</v>
      </c>
      <c r="B70" s="97" t="s">
        <v>236</v>
      </c>
      <c r="C70" s="99" t="s">
        <v>237</v>
      </c>
      <c r="D70" s="99" t="s">
        <v>139</v>
      </c>
      <c r="E70" s="100">
        <v>0</v>
      </c>
      <c r="F70" s="100">
        <v>1</v>
      </c>
      <c r="G70" s="101">
        <v>5750.4</v>
      </c>
      <c r="H70" s="101"/>
      <c r="I70" s="101">
        <v>5750.4</v>
      </c>
      <c r="J70" s="101">
        <v>0</v>
      </c>
      <c r="K70" s="101">
        <v>0</v>
      </c>
      <c r="L70" s="101">
        <v>0</v>
      </c>
      <c r="M70" s="101">
        <v>0</v>
      </c>
      <c r="N70" s="101">
        <v>0</v>
      </c>
      <c r="O70" s="101">
        <v>0</v>
      </c>
      <c r="P70" s="102">
        <v>0</v>
      </c>
      <c r="R70" s="101"/>
      <c r="S70" s="101">
        <v>0</v>
      </c>
      <c r="T70" s="80"/>
      <c r="U70" s="80"/>
      <c r="V70" s="81"/>
      <c r="W70" s="81"/>
      <c r="X70" s="81"/>
      <c r="Y70" s="80"/>
      <c r="Z70" s="80"/>
      <c r="AA70" s="80"/>
      <c r="AB70" s="80"/>
    </row>
    <row r="71" spans="1:28" ht="15" thickBot="1" x14ac:dyDescent="0.35">
      <c r="A71" s="151"/>
      <c r="B71" s="152" t="s">
        <v>238</v>
      </c>
      <c r="C71" s="153" t="s">
        <v>239</v>
      </c>
      <c r="D71" s="153"/>
      <c r="E71" s="154"/>
      <c r="F71" s="154"/>
      <c r="G71" s="155"/>
      <c r="H71" s="155"/>
      <c r="I71" s="155">
        <v>17251.21</v>
      </c>
      <c r="J71" s="155">
        <v>0</v>
      </c>
      <c r="K71" s="155">
        <v>0</v>
      </c>
      <c r="L71" s="155">
        <v>0</v>
      </c>
      <c r="M71" s="155">
        <v>0</v>
      </c>
      <c r="N71" s="155">
        <v>0</v>
      </c>
      <c r="O71" s="155">
        <v>0</v>
      </c>
      <c r="P71" s="155">
        <v>0</v>
      </c>
      <c r="R71" s="155"/>
      <c r="S71" s="155">
        <v>0</v>
      </c>
      <c r="T71" s="80"/>
      <c r="U71" s="80"/>
      <c r="V71" s="81"/>
      <c r="W71" s="81"/>
      <c r="X71" s="81"/>
      <c r="Y71" s="80"/>
      <c r="Z71" s="80"/>
      <c r="AA71" s="80"/>
      <c r="AB71" s="80"/>
    </row>
    <row r="72" spans="1:28" ht="15" thickBot="1" x14ac:dyDescent="0.25">
      <c r="A72" s="96">
        <v>43</v>
      </c>
      <c r="B72" s="97" t="s">
        <v>240</v>
      </c>
      <c r="C72" s="99" t="s">
        <v>241</v>
      </c>
      <c r="D72" s="99" t="s">
        <v>41</v>
      </c>
      <c r="E72" s="100">
        <v>0</v>
      </c>
      <c r="F72" s="100">
        <v>1</v>
      </c>
      <c r="G72" s="101">
        <v>17251.21</v>
      </c>
      <c r="H72" s="101"/>
      <c r="I72" s="101">
        <v>17251.21</v>
      </c>
      <c r="J72" s="101">
        <v>0</v>
      </c>
      <c r="K72" s="101">
        <v>0</v>
      </c>
      <c r="L72" s="101">
        <v>0</v>
      </c>
      <c r="M72" s="101">
        <v>0</v>
      </c>
      <c r="N72" s="101">
        <v>0</v>
      </c>
      <c r="O72" s="101">
        <v>0</v>
      </c>
      <c r="P72" s="102">
        <v>0</v>
      </c>
      <c r="R72" s="101"/>
      <c r="S72" s="101">
        <v>0</v>
      </c>
      <c r="T72" s="80"/>
      <c r="U72" s="80"/>
      <c r="V72" s="81"/>
      <c r="W72" s="81"/>
      <c r="X72" s="81"/>
      <c r="Y72" s="80"/>
      <c r="Z72" s="80"/>
      <c r="AA72" s="80"/>
      <c r="AB72" s="80"/>
    </row>
  </sheetData>
  <mergeCells count="8">
    <mergeCell ref="Y8:AB8"/>
    <mergeCell ref="A1:P1"/>
    <mergeCell ref="J3:K3"/>
    <mergeCell ref="J4:K4"/>
    <mergeCell ref="J5:K5"/>
    <mergeCell ref="J6:K6"/>
    <mergeCell ref="J7:K7"/>
    <mergeCell ref="H8:R8"/>
  </mergeCells>
  <conditionalFormatting sqref="W8:X8 W10">
    <cfRule type="cellIs" dxfId="469" priority="5" operator="lessThan">
      <formula>0</formula>
    </cfRule>
  </conditionalFormatting>
  <conditionalFormatting sqref="W14:X14">
    <cfRule type="cellIs" dxfId="468" priority="4" operator="lessThan">
      <formula>0</formula>
    </cfRule>
  </conditionalFormatting>
  <conditionalFormatting sqref="W15:X72">
    <cfRule type="cellIs" dxfId="467" priority="3" operator="lessThan">
      <formula>0</formula>
    </cfRule>
  </conditionalFormatting>
  <conditionalFormatting sqref="X10">
    <cfRule type="cellIs" dxfId="466" priority="2" operator="lessThan">
      <formula>0</formula>
    </cfRule>
  </conditionalFormatting>
  <conditionalFormatting sqref="X12">
    <cfRule type="cellIs" dxfId="465" priority="1" operator="lessThan">
      <formula>0</formula>
    </cfRule>
  </conditionalFormatting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918"/>
  <sheetViews>
    <sheetView zoomScale="115" zoomScaleNormal="115" workbookViewId="0">
      <selection activeCell="C88" sqref="C88"/>
    </sheetView>
  </sheetViews>
  <sheetFormatPr defaultColWidth="9" defaultRowHeight="14.5" x14ac:dyDescent="0.35"/>
  <cols>
    <col min="1" max="1" width="6.90625" style="193" customWidth="1"/>
    <col min="2" max="2" width="13.36328125" style="79" customWidth="1"/>
    <col min="3" max="3" width="45.08984375" style="194" customWidth="1"/>
    <col min="4" max="4" width="6.54296875" style="194" customWidth="1"/>
    <col min="5" max="5" width="7.08984375" style="195" hidden="1" customWidth="1"/>
    <col min="6" max="6" width="9.36328125" style="195" customWidth="1"/>
    <col min="7" max="8" width="10.54296875" style="78" customWidth="1"/>
    <col min="9" max="9" width="15.453125" style="78" hidden="1" customWidth="1"/>
    <col min="10" max="10" width="15.54296875" style="78" hidden="1" customWidth="1"/>
    <col min="11" max="11" width="14.54296875" style="78" hidden="1" customWidth="1"/>
    <col min="12" max="13" width="14" style="78" hidden="1" customWidth="1"/>
    <col min="14" max="14" width="14.54296875" style="78" hidden="1" customWidth="1"/>
    <col min="15" max="15" width="14.36328125" style="78" hidden="1" customWidth="1"/>
    <col min="16" max="16" width="16" style="78" hidden="1" customWidth="1"/>
    <col min="17" max="17" width="0" style="79" hidden="1" customWidth="1"/>
    <col min="18" max="18" width="9.54296875" style="78" customWidth="1"/>
    <col min="19" max="19" width="14.08984375" style="78" hidden="1" customWidth="1"/>
    <col min="20" max="20" width="12.90625" style="79" bestFit="1" customWidth="1"/>
    <col min="21" max="21" width="14.36328125" style="79" customWidth="1"/>
    <col min="22" max="22" width="11.36328125" style="79" customWidth="1"/>
    <col min="23" max="23" width="9.08984375" style="79" customWidth="1"/>
    <col min="24" max="24" width="12.08984375" style="79" customWidth="1"/>
    <col min="25" max="25" width="9" style="79"/>
    <col min="26" max="27" width="6.453125" style="79" bestFit="1" customWidth="1"/>
    <col min="28" max="28" width="9" style="79"/>
    <col min="29" max="29" width="46.453125" style="79" customWidth="1"/>
    <col min="30" max="30" width="19.6328125" style="79" customWidth="1"/>
    <col min="31" max="31" width="11.54296875" style="79" bestFit="1" customWidth="1"/>
    <col min="32" max="256" width="9" style="79"/>
    <col min="257" max="257" width="3.6328125" style="79" customWidth="1"/>
    <col min="258" max="258" width="13.36328125" style="79" customWidth="1"/>
    <col min="259" max="259" width="45.08984375" style="79" customWidth="1"/>
    <col min="260" max="260" width="3.90625" style="79" customWidth="1"/>
    <col min="261" max="261" width="7.08984375" style="79" customWidth="1"/>
    <col min="262" max="262" width="9.36328125" style="79" customWidth="1"/>
    <col min="263" max="263" width="10.54296875" style="79" customWidth="1"/>
    <col min="264" max="264" width="15.453125" style="79" customWidth="1"/>
    <col min="265" max="265" width="15.54296875" style="79" customWidth="1"/>
    <col min="266" max="266" width="14.54296875" style="79" customWidth="1"/>
    <col min="267" max="268" width="14" style="79" customWidth="1"/>
    <col min="269" max="269" width="14.54296875" style="79" customWidth="1"/>
    <col min="270" max="270" width="14.36328125" style="79" customWidth="1"/>
    <col min="271" max="271" width="16" style="79" customWidth="1"/>
    <col min="272" max="512" width="9" style="79"/>
    <col min="513" max="513" width="3.6328125" style="79" customWidth="1"/>
    <col min="514" max="514" width="13.36328125" style="79" customWidth="1"/>
    <col min="515" max="515" width="45.08984375" style="79" customWidth="1"/>
    <col min="516" max="516" width="3.90625" style="79" customWidth="1"/>
    <col min="517" max="517" width="7.08984375" style="79" customWidth="1"/>
    <col min="518" max="518" width="9.36328125" style="79" customWidth="1"/>
    <col min="519" max="519" width="10.54296875" style="79" customWidth="1"/>
    <col min="520" max="520" width="15.453125" style="79" customWidth="1"/>
    <col min="521" max="521" width="15.54296875" style="79" customWidth="1"/>
    <col min="522" max="522" width="14.54296875" style="79" customWidth="1"/>
    <col min="523" max="524" width="14" style="79" customWidth="1"/>
    <col min="525" max="525" width="14.54296875" style="79" customWidth="1"/>
    <col min="526" max="526" width="14.36328125" style="79" customWidth="1"/>
    <col min="527" max="527" width="16" style="79" customWidth="1"/>
    <col min="528" max="768" width="9" style="79"/>
    <col min="769" max="769" width="3.6328125" style="79" customWidth="1"/>
    <col min="770" max="770" width="13.36328125" style="79" customWidth="1"/>
    <col min="771" max="771" width="45.08984375" style="79" customWidth="1"/>
    <col min="772" max="772" width="3.90625" style="79" customWidth="1"/>
    <col min="773" max="773" width="7.08984375" style="79" customWidth="1"/>
    <col min="774" max="774" width="9.36328125" style="79" customWidth="1"/>
    <col min="775" max="775" width="10.54296875" style="79" customWidth="1"/>
    <col min="776" max="776" width="15.453125" style="79" customWidth="1"/>
    <col min="777" max="777" width="15.54296875" style="79" customWidth="1"/>
    <col min="778" max="778" width="14.54296875" style="79" customWidth="1"/>
    <col min="779" max="780" width="14" style="79" customWidth="1"/>
    <col min="781" max="781" width="14.54296875" style="79" customWidth="1"/>
    <col min="782" max="782" width="14.36328125" style="79" customWidth="1"/>
    <col min="783" max="783" width="16" style="79" customWidth="1"/>
    <col min="784" max="1024" width="9" style="79"/>
    <col min="1025" max="1025" width="3.6328125" style="79" customWidth="1"/>
    <col min="1026" max="1026" width="13.36328125" style="79" customWidth="1"/>
    <col min="1027" max="1027" width="45.08984375" style="79" customWidth="1"/>
    <col min="1028" max="1028" width="3.90625" style="79" customWidth="1"/>
    <col min="1029" max="1029" width="7.08984375" style="79" customWidth="1"/>
    <col min="1030" max="1030" width="9.36328125" style="79" customWidth="1"/>
    <col min="1031" max="1031" width="10.54296875" style="79" customWidth="1"/>
    <col min="1032" max="1032" width="15.453125" style="79" customWidth="1"/>
    <col min="1033" max="1033" width="15.54296875" style="79" customWidth="1"/>
    <col min="1034" max="1034" width="14.54296875" style="79" customWidth="1"/>
    <col min="1035" max="1036" width="14" style="79" customWidth="1"/>
    <col min="1037" max="1037" width="14.54296875" style="79" customWidth="1"/>
    <col min="1038" max="1038" width="14.36328125" style="79" customWidth="1"/>
    <col min="1039" max="1039" width="16" style="79" customWidth="1"/>
    <col min="1040" max="1280" width="9" style="79"/>
    <col min="1281" max="1281" width="3.6328125" style="79" customWidth="1"/>
    <col min="1282" max="1282" width="13.36328125" style="79" customWidth="1"/>
    <col min="1283" max="1283" width="45.08984375" style="79" customWidth="1"/>
    <col min="1284" max="1284" width="3.90625" style="79" customWidth="1"/>
    <col min="1285" max="1285" width="7.08984375" style="79" customWidth="1"/>
    <col min="1286" max="1286" width="9.36328125" style="79" customWidth="1"/>
    <col min="1287" max="1287" width="10.54296875" style="79" customWidth="1"/>
    <col min="1288" max="1288" width="15.453125" style="79" customWidth="1"/>
    <col min="1289" max="1289" width="15.54296875" style="79" customWidth="1"/>
    <col min="1290" max="1290" width="14.54296875" style="79" customWidth="1"/>
    <col min="1291" max="1292" width="14" style="79" customWidth="1"/>
    <col min="1293" max="1293" width="14.54296875" style="79" customWidth="1"/>
    <col min="1294" max="1294" width="14.36328125" style="79" customWidth="1"/>
    <col min="1295" max="1295" width="16" style="79" customWidth="1"/>
    <col min="1296" max="1536" width="9" style="79"/>
    <col min="1537" max="1537" width="3.6328125" style="79" customWidth="1"/>
    <col min="1538" max="1538" width="13.36328125" style="79" customWidth="1"/>
    <col min="1539" max="1539" width="45.08984375" style="79" customWidth="1"/>
    <col min="1540" max="1540" width="3.90625" style="79" customWidth="1"/>
    <col min="1541" max="1541" width="7.08984375" style="79" customWidth="1"/>
    <col min="1542" max="1542" width="9.36328125" style="79" customWidth="1"/>
    <col min="1543" max="1543" width="10.54296875" style="79" customWidth="1"/>
    <col min="1544" max="1544" width="15.453125" style="79" customWidth="1"/>
    <col min="1545" max="1545" width="15.54296875" style="79" customWidth="1"/>
    <col min="1546" max="1546" width="14.54296875" style="79" customWidth="1"/>
    <col min="1547" max="1548" width="14" style="79" customWidth="1"/>
    <col min="1549" max="1549" width="14.54296875" style="79" customWidth="1"/>
    <col min="1550" max="1550" width="14.36328125" style="79" customWidth="1"/>
    <col min="1551" max="1551" width="16" style="79" customWidth="1"/>
    <col min="1552" max="1792" width="9" style="79"/>
    <col min="1793" max="1793" width="3.6328125" style="79" customWidth="1"/>
    <col min="1794" max="1794" width="13.36328125" style="79" customWidth="1"/>
    <col min="1795" max="1795" width="45.08984375" style="79" customWidth="1"/>
    <col min="1796" max="1796" width="3.90625" style="79" customWidth="1"/>
    <col min="1797" max="1797" width="7.08984375" style="79" customWidth="1"/>
    <col min="1798" max="1798" width="9.36328125" style="79" customWidth="1"/>
    <col min="1799" max="1799" width="10.54296875" style="79" customWidth="1"/>
    <col min="1800" max="1800" width="15.453125" style="79" customWidth="1"/>
    <col min="1801" max="1801" width="15.54296875" style="79" customWidth="1"/>
    <col min="1802" max="1802" width="14.54296875" style="79" customWidth="1"/>
    <col min="1803" max="1804" width="14" style="79" customWidth="1"/>
    <col min="1805" max="1805" width="14.54296875" style="79" customWidth="1"/>
    <col min="1806" max="1806" width="14.36328125" style="79" customWidth="1"/>
    <col min="1807" max="1807" width="16" style="79" customWidth="1"/>
    <col min="1808" max="2048" width="9" style="79"/>
    <col min="2049" max="2049" width="3.6328125" style="79" customWidth="1"/>
    <col min="2050" max="2050" width="13.36328125" style="79" customWidth="1"/>
    <col min="2051" max="2051" width="45.08984375" style="79" customWidth="1"/>
    <col min="2052" max="2052" width="3.90625" style="79" customWidth="1"/>
    <col min="2053" max="2053" width="7.08984375" style="79" customWidth="1"/>
    <col min="2054" max="2054" width="9.36328125" style="79" customWidth="1"/>
    <col min="2055" max="2055" width="10.54296875" style="79" customWidth="1"/>
    <col min="2056" max="2056" width="15.453125" style="79" customWidth="1"/>
    <col min="2057" max="2057" width="15.54296875" style="79" customWidth="1"/>
    <col min="2058" max="2058" width="14.54296875" style="79" customWidth="1"/>
    <col min="2059" max="2060" width="14" style="79" customWidth="1"/>
    <col min="2061" max="2061" width="14.54296875" style="79" customWidth="1"/>
    <col min="2062" max="2062" width="14.36328125" style="79" customWidth="1"/>
    <col min="2063" max="2063" width="16" style="79" customWidth="1"/>
    <col min="2064" max="2304" width="9" style="79"/>
    <col min="2305" max="2305" width="3.6328125" style="79" customWidth="1"/>
    <col min="2306" max="2306" width="13.36328125" style="79" customWidth="1"/>
    <col min="2307" max="2307" width="45.08984375" style="79" customWidth="1"/>
    <col min="2308" max="2308" width="3.90625" style="79" customWidth="1"/>
    <col min="2309" max="2309" width="7.08984375" style="79" customWidth="1"/>
    <col min="2310" max="2310" width="9.36328125" style="79" customWidth="1"/>
    <col min="2311" max="2311" width="10.54296875" style="79" customWidth="1"/>
    <col min="2312" max="2312" width="15.453125" style="79" customWidth="1"/>
    <col min="2313" max="2313" width="15.54296875" style="79" customWidth="1"/>
    <col min="2314" max="2314" width="14.54296875" style="79" customWidth="1"/>
    <col min="2315" max="2316" width="14" style="79" customWidth="1"/>
    <col min="2317" max="2317" width="14.54296875" style="79" customWidth="1"/>
    <col min="2318" max="2318" width="14.36328125" style="79" customWidth="1"/>
    <col min="2319" max="2319" width="16" style="79" customWidth="1"/>
    <col min="2320" max="2560" width="9" style="79"/>
    <col min="2561" max="2561" width="3.6328125" style="79" customWidth="1"/>
    <col min="2562" max="2562" width="13.36328125" style="79" customWidth="1"/>
    <col min="2563" max="2563" width="45.08984375" style="79" customWidth="1"/>
    <col min="2564" max="2564" width="3.90625" style="79" customWidth="1"/>
    <col min="2565" max="2565" width="7.08984375" style="79" customWidth="1"/>
    <col min="2566" max="2566" width="9.36328125" style="79" customWidth="1"/>
    <col min="2567" max="2567" width="10.54296875" style="79" customWidth="1"/>
    <col min="2568" max="2568" width="15.453125" style="79" customWidth="1"/>
    <col min="2569" max="2569" width="15.54296875" style="79" customWidth="1"/>
    <col min="2570" max="2570" width="14.54296875" style="79" customWidth="1"/>
    <col min="2571" max="2572" width="14" style="79" customWidth="1"/>
    <col min="2573" max="2573" width="14.54296875" style="79" customWidth="1"/>
    <col min="2574" max="2574" width="14.36328125" style="79" customWidth="1"/>
    <col min="2575" max="2575" width="16" style="79" customWidth="1"/>
    <col min="2576" max="2816" width="9" style="79"/>
    <col min="2817" max="2817" width="3.6328125" style="79" customWidth="1"/>
    <col min="2818" max="2818" width="13.36328125" style="79" customWidth="1"/>
    <col min="2819" max="2819" width="45.08984375" style="79" customWidth="1"/>
    <col min="2820" max="2820" width="3.90625" style="79" customWidth="1"/>
    <col min="2821" max="2821" width="7.08984375" style="79" customWidth="1"/>
    <col min="2822" max="2822" width="9.36328125" style="79" customWidth="1"/>
    <col min="2823" max="2823" width="10.54296875" style="79" customWidth="1"/>
    <col min="2824" max="2824" width="15.453125" style="79" customWidth="1"/>
    <col min="2825" max="2825" width="15.54296875" style="79" customWidth="1"/>
    <col min="2826" max="2826" width="14.54296875" style="79" customWidth="1"/>
    <col min="2827" max="2828" width="14" style="79" customWidth="1"/>
    <col min="2829" max="2829" width="14.54296875" style="79" customWidth="1"/>
    <col min="2830" max="2830" width="14.36328125" style="79" customWidth="1"/>
    <col min="2831" max="2831" width="16" style="79" customWidth="1"/>
    <col min="2832" max="3072" width="9" style="79"/>
    <col min="3073" max="3073" width="3.6328125" style="79" customWidth="1"/>
    <col min="3074" max="3074" width="13.36328125" style="79" customWidth="1"/>
    <col min="3075" max="3075" width="45.08984375" style="79" customWidth="1"/>
    <col min="3076" max="3076" width="3.90625" style="79" customWidth="1"/>
    <col min="3077" max="3077" width="7.08984375" style="79" customWidth="1"/>
    <col min="3078" max="3078" width="9.36328125" style="79" customWidth="1"/>
    <col min="3079" max="3079" width="10.54296875" style="79" customWidth="1"/>
    <col min="3080" max="3080" width="15.453125" style="79" customWidth="1"/>
    <col min="3081" max="3081" width="15.54296875" style="79" customWidth="1"/>
    <col min="3082" max="3082" width="14.54296875" style="79" customWidth="1"/>
    <col min="3083" max="3084" width="14" style="79" customWidth="1"/>
    <col min="3085" max="3085" width="14.54296875" style="79" customWidth="1"/>
    <col min="3086" max="3086" width="14.36328125" style="79" customWidth="1"/>
    <col min="3087" max="3087" width="16" style="79" customWidth="1"/>
    <col min="3088" max="3328" width="9" style="79"/>
    <col min="3329" max="3329" width="3.6328125" style="79" customWidth="1"/>
    <col min="3330" max="3330" width="13.36328125" style="79" customWidth="1"/>
    <col min="3331" max="3331" width="45.08984375" style="79" customWidth="1"/>
    <col min="3332" max="3332" width="3.90625" style="79" customWidth="1"/>
    <col min="3333" max="3333" width="7.08984375" style="79" customWidth="1"/>
    <col min="3334" max="3334" width="9.36328125" style="79" customWidth="1"/>
    <col min="3335" max="3335" width="10.54296875" style="79" customWidth="1"/>
    <col min="3336" max="3336" width="15.453125" style="79" customWidth="1"/>
    <col min="3337" max="3337" width="15.54296875" style="79" customWidth="1"/>
    <col min="3338" max="3338" width="14.54296875" style="79" customWidth="1"/>
    <col min="3339" max="3340" width="14" style="79" customWidth="1"/>
    <col min="3341" max="3341" width="14.54296875" style="79" customWidth="1"/>
    <col min="3342" max="3342" width="14.36328125" style="79" customWidth="1"/>
    <col min="3343" max="3343" width="16" style="79" customWidth="1"/>
    <col min="3344" max="3584" width="9" style="79"/>
    <col min="3585" max="3585" width="3.6328125" style="79" customWidth="1"/>
    <col min="3586" max="3586" width="13.36328125" style="79" customWidth="1"/>
    <col min="3587" max="3587" width="45.08984375" style="79" customWidth="1"/>
    <col min="3588" max="3588" width="3.90625" style="79" customWidth="1"/>
    <col min="3589" max="3589" width="7.08984375" style="79" customWidth="1"/>
    <col min="3590" max="3590" width="9.36328125" style="79" customWidth="1"/>
    <col min="3591" max="3591" width="10.54296875" style="79" customWidth="1"/>
    <col min="3592" max="3592" width="15.453125" style="79" customWidth="1"/>
    <col min="3593" max="3593" width="15.54296875" style="79" customWidth="1"/>
    <col min="3594" max="3594" width="14.54296875" style="79" customWidth="1"/>
    <col min="3595" max="3596" width="14" style="79" customWidth="1"/>
    <col min="3597" max="3597" width="14.54296875" style="79" customWidth="1"/>
    <col min="3598" max="3598" width="14.36328125" style="79" customWidth="1"/>
    <col min="3599" max="3599" width="16" style="79" customWidth="1"/>
    <col min="3600" max="3840" width="9" style="79"/>
    <col min="3841" max="3841" width="3.6328125" style="79" customWidth="1"/>
    <col min="3842" max="3842" width="13.36328125" style="79" customWidth="1"/>
    <col min="3843" max="3843" width="45.08984375" style="79" customWidth="1"/>
    <col min="3844" max="3844" width="3.90625" style="79" customWidth="1"/>
    <col min="3845" max="3845" width="7.08984375" style="79" customWidth="1"/>
    <col min="3846" max="3846" width="9.36328125" style="79" customWidth="1"/>
    <col min="3847" max="3847" width="10.54296875" style="79" customWidth="1"/>
    <col min="3848" max="3848" width="15.453125" style="79" customWidth="1"/>
    <col min="3849" max="3849" width="15.54296875" style="79" customWidth="1"/>
    <col min="3850" max="3850" width="14.54296875" style="79" customWidth="1"/>
    <col min="3851" max="3852" width="14" style="79" customWidth="1"/>
    <col min="3853" max="3853" width="14.54296875" style="79" customWidth="1"/>
    <col min="3854" max="3854" width="14.36328125" style="79" customWidth="1"/>
    <col min="3855" max="3855" width="16" style="79" customWidth="1"/>
    <col min="3856" max="4096" width="9" style="79"/>
    <col min="4097" max="4097" width="3.6328125" style="79" customWidth="1"/>
    <col min="4098" max="4098" width="13.36328125" style="79" customWidth="1"/>
    <col min="4099" max="4099" width="45.08984375" style="79" customWidth="1"/>
    <col min="4100" max="4100" width="3.90625" style="79" customWidth="1"/>
    <col min="4101" max="4101" width="7.08984375" style="79" customWidth="1"/>
    <col min="4102" max="4102" width="9.36328125" style="79" customWidth="1"/>
    <col min="4103" max="4103" width="10.54296875" style="79" customWidth="1"/>
    <col min="4104" max="4104" width="15.453125" style="79" customWidth="1"/>
    <col min="4105" max="4105" width="15.54296875" style="79" customWidth="1"/>
    <col min="4106" max="4106" width="14.54296875" style="79" customWidth="1"/>
    <col min="4107" max="4108" width="14" style="79" customWidth="1"/>
    <col min="4109" max="4109" width="14.54296875" style="79" customWidth="1"/>
    <col min="4110" max="4110" width="14.36328125" style="79" customWidth="1"/>
    <col min="4111" max="4111" width="16" style="79" customWidth="1"/>
    <col min="4112" max="4352" width="9" style="79"/>
    <col min="4353" max="4353" width="3.6328125" style="79" customWidth="1"/>
    <col min="4354" max="4354" width="13.36328125" style="79" customWidth="1"/>
    <col min="4355" max="4355" width="45.08984375" style="79" customWidth="1"/>
    <col min="4356" max="4356" width="3.90625" style="79" customWidth="1"/>
    <col min="4357" max="4357" width="7.08984375" style="79" customWidth="1"/>
    <col min="4358" max="4358" width="9.36328125" style="79" customWidth="1"/>
    <col min="4359" max="4359" width="10.54296875" style="79" customWidth="1"/>
    <col min="4360" max="4360" width="15.453125" style="79" customWidth="1"/>
    <col min="4361" max="4361" width="15.54296875" style="79" customWidth="1"/>
    <col min="4362" max="4362" width="14.54296875" style="79" customWidth="1"/>
    <col min="4363" max="4364" width="14" style="79" customWidth="1"/>
    <col min="4365" max="4365" width="14.54296875" style="79" customWidth="1"/>
    <col min="4366" max="4366" width="14.36328125" style="79" customWidth="1"/>
    <col min="4367" max="4367" width="16" style="79" customWidth="1"/>
    <col min="4368" max="4608" width="9" style="79"/>
    <col min="4609" max="4609" width="3.6328125" style="79" customWidth="1"/>
    <col min="4610" max="4610" width="13.36328125" style="79" customWidth="1"/>
    <col min="4611" max="4611" width="45.08984375" style="79" customWidth="1"/>
    <col min="4612" max="4612" width="3.90625" style="79" customWidth="1"/>
    <col min="4613" max="4613" width="7.08984375" style="79" customWidth="1"/>
    <col min="4614" max="4614" width="9.36328125" style="79" customWidth="1"/>
    <col min="4615" max="4615" width="10.54296875" style="79" customWidth="1"/>
    <col min="4616" max="4616" width="15.453125" style="79" customWidth="1"/>
    <col min="4617" max="4617" width="15.54296875" style="79" customWidth="1"/>
    <col min="4618" max="4618" width="14.54296875" style="79" customWidth="1"/>
    <col min="4619" max="4620" width="14" style="79" customWidth="1"/>
    <col min="4621" max="4621" width="14.54296875" style="79" customWidth="1"/>
    <col min="4622" max="4622" width="14.36328125" style="79" customWidth="1"/>
    <col min="4623" max="4623" width="16" style="79" customWidth="1"/>
    <col min="4624" max="4864" width="9" style="79"/>
    <col min="4865" max="4865" width="3.6328125" style="79" customWidth="1"/>
    <col min="4866" max="4866" width="13.36328125" style="79" customWidth="1"/>
    <col min="4867" max="4867" width="45.08984375" style="79" customWidth="1"/>
    <col min="4868" max="4868" width="3.90625" style="79" customWidth="1"/>
    <col min="4869" max="4869" width="7.08984375" style="79" customWidth="1"/>
    <col min="4870" max="4870" width="9.36328125" style="79" customWidth="1"/>
    <col min="4871" max="4871" width="10.54296875" style="79" customWidth="1"/>
    <col min="4872" max="4872" width="15.453125" style="79" customWidth="1"/>
    <col min="4873" max="4873" width="15.54296875" style="79" customWidth="1"/>
    <col min="4874" max="4874" width="14.54296875" style="79" customWidth="1"/>
    <col min="4875" max="4876" width="14" style="79" customWidth="1"/>
    <col min="4877" max="4877" width="14.54296875" style="79" customWidth="1"/>
    <col min="4878" max="4878" width="14.36328125" style="79" customWidth="1"/>
    <col min="4879" max="4879" width="16" style="79" customWidth="1"/>
    <col min="4880" max="5120" width="9" style="79"/>
    <col min="5121" max="5121" width="3.6328125" style="79" customWidth="1"/>
    <col min="5122" max="5122" width="13.36328125" style="79" customWidth="1"/>
    <col min="5123" max="5123" width="45.08984375" style="79" customWidth="1"/>
    <col min="5124" max="5124" width="3.90625" style="79" customWidth="1"/>
    <col min="5125" max="5125" width="7.08984375" style="79" customWidth="1"/>
    <col min="5126" max="5126" width="9.36328125" style="79" customWidth="1"/>
    <col min="5127" max="5127" width="10.54296875" style="79" customWidth="1"/>
    <col min="5128" max="5128" width="15.453125" style="79" customWidth="1"/>
    <col min="5129" max="5129" width="15.54296875" style="79" customWidth="1"/>
    <col min="5130" max="5130" width="14.54296875" style="79" customWidth="1"/>
    <col min="5131" max="5132" width="14" style="79" customWidth="1"/>
    <col min="5133" max="5133" width="14.54296875" style="79" customWidth="1"/>
    <col min="5134" max="5134" width="14.36328125" style="79" customWidth="1"/>
    <col min="5135" max="5135" width="16" style="79" customWidth="1"/>
    <col min="5136" max="5376" width="9" style="79"/>
    <col min="5377" max="5377" width="3.6328125" style="79" customWidth="1"/>
    <col min="5378" max="5378" width="13.36328125" style="79" customWidth="1"/>
    <col min="5379" max="5379" width="45.08984375" style="79" customWidth="1"/>
    <col min="5380" max="5380" width="3.90625" style="79" customWidth="1"/>
    <col min="5381" max="5381" width="7.08984375" style="79" customWidth="1"/>
    <col min="5382" max="5382" width="9.36328125" style="79" customWidth="1"/>
    <col min="5383" max="5383" width="10.54296875" style="79" customWidth="1"/>
    <col min="5384" max="5384" width="15.453125" style="79" customWidth="1"/>
    <col min="5385" max="5385" width="15.54296875" style="79" customWidth="1"/>
    <col min="5386" max="5386" width="14.54296875" style="79" customWidth="1"/>
    <col min="5387" max="5388" width="14" style="79" customWidth="1"/>
    <col min="5389" max="5389" width="14.54296875" style="79" customWidth="1"/>
    <col min="5390" max="5390" width="14.36328125" style="79" customWidth="1"/>
    <col min="5391" max="5391" width="16" style="79" customWidth="1"/>
    <col min="5392" max="5632" width="9" style="79"/>
    <col min="5633" max="5633" width="3.6328125" style="79" customWidth="1"/>
    <col min="5634" max="5634" width="13.36328125" style="79" customWidth="1"/>
    <col min="5635" max="5635" width="45.08984375" style="79" customWidth="1"/>
    <col min="5636" max="5636" width="3.90625" style="79" customWidth="1"/>
    <col min="5637" max="5637" width="7.08984375" style="79" customWidth="1"/>
    <col min="5638" max="5638" width="9.36328125" style="79" customWidth="1"/>
    <col min="5639" max="5639" width="10.54296875" style="79" customWidth="1"/>
    <col min="5640" max="5640" width="15.453125" style="79" customWidth="1"/>
    <col min="5641" max="5641" width="15.54296875" style="79" customWidth="1"/>
    <col min="5642" max="5642" width="14.54296875" style="79" customWidth="1"/>
    <col min="5643" max="5644" width="14" style="79" customWidth="1"/>
    <col min="5645" max="5645" width="14.54296875" style="79" customWidth="1"/>
    <col min="5646" max="5646" width="14.36328125" style="79" customWidth="1"/>
    <col min="5647" max="5647" width="16" style="79" customWidth="1"/>
    <col min="5648" max="5888" width="9" style="79"/>
    <col min="5889" max="5889" width="3.6328125" style="79" customWidth="1"/>
    <col min="5890" max="5890" width="13.36328125" style="79" customWidth="1"/>
    <col min="5891" max="5891" width="45.08984375" style="79" customWidth="1"/>
    <col min="5892" max="5892" width="3.90625" style="79" customWidth="1"/>
    <col min="5893" max="5893" width="7.08984375" style="79" customWidth="1"/>
    <col min="5894" max="5894" width="9.36328125" style="79" customWidth="1"/>
    <col min="5895" max="5895" width="10.54296875" style="79" customWidth="1"/>
    <col min="5896" max="5896" width="15.453125" style="79" customWidth="1"/>
    <col min="5897" max="5897" width="15.54296875" style="79" customWidth="1"/>
    <col min="5898" max="5898" width="14.54296875" style="79" customWidth="1"/>
    <col min="5899" max="5900" width="14" style="79" customWidth="1"/>
    <col min="5901" max="5901" width="14.54296875" style="79" customWidth="1"/>
    <col min="5902" max="5902" width="14.36328125" style="79" customWidth="1"/>
    <col min="5903" max="5903" width="16" style="79" customWidth="1"/>
    <col min="5904" max="6144" width="9" style="79"/>
    <col min="6145" max="6145" width="3.6328125" style="79" customWidth="1"/>
    <col min="6146" max="6146" width="13.36328125" style="79" customWidth="1"/>
    <col min="6147" max="6147" width="45.08984375" style="79" customWidth="1"/>
    <col min="6148" max="6148" width="3.90625" style="79" customWidth="1"/>
    <col min="6149" max="6149" width="7.08984375" style="79" customWidth="1"/>
    <col min="6150" max="6150" width="9.36328125" style="79" customWidth="1"/>
    <col min="6151" max="6151" width="10.54296875" style="79" customWidth="1"/>
    <col min="6152" max="6152" width="15.453125" style="79" customWidth="1"/>
    <col min="6153" max="6153" width="15.54296875" style="79" customWidth="1"/>
    <col min="6154" max="6154" width="14.54296875" style="79" customWidth="1"/>
    <col min="6155" max="6156" width="14" style="79" customWidth="1"/>
    <col min="6157" max="6157" width="14.54296875" style="79" customWidth="1"/>
    <col min="6158" max="6158" width="14.36328125" style="79" customWidth="1"/>
    <col min="6159" max="6159" width="16" style="79" customWidth="1"/>
    <col min="6160" max="6400" width="9" style="79"/>
    <col min="6401" max="6401" width="3.6328125" style="79" customWidth="1"/>
    <col min="6402" max="6402" width="13.36328125" style="79" customWidth="1"/>
    <col min="6403" max="6403" width="45.08984375" style="79" customWidth="1"/>
    <col min="6404" max="6404" width="3.90625" style="79" customWidth="1"/>
    <col min="6405" max="6405" width="7.08984375" style="79" customWidth="1"/>
    <col min="6406" max="6406" width="9.36328125" style="79" customWidth="1"/>
    <col min="6407" max="6407" width="10.54296875" style="79" customWidth="1"/>
    <col min="6408" max="6408" width="15.453125" style="79" customWidth="1"/>
    <col min="6409" max="6409" width="15.54296875" style="79" customWidth="1"/>
    <col min="6410" max="6410" width="14.54296875" style="79" customWidth="1"/>
    <col min="6411" max="6412" width="14" style="79" customWidth="1"/>
    <col min="6413" max="6413" width="14.54296875" style="79" customWidth="1"/>
    <col min="6414" max="6414" width="14.36328125" style="79" customWidth="1"/>
    <col min="6415" max="6415" width="16" style="79" customWidth="1"/>
    <col min="6416" max="6656" width="9" style="79"/>
    <col min="6657" max="6657" width="3.6328125" style="79" customWidth="1"/>
    <col min="6658" max="6658" width="13.36328125" style="79" customWidth="1"/>
    <col min="6659" max="6659" width="45.08984375" style="79" customWidth="1"/>
    <col min="6660" max="6660" width="3.90625" style="79" customWidth="1"/>
    <col min="6661" max="6661" width="7.08984375" style="79" customWidth="1"/>
    <col min="6662" max="6662" width="9.36328125" style="79" customWidth="1"/>
    <col min="6663" max="6663" width="10.54296875" style="79" customWidth="1"/>
    <col min="6664" max="6664" width="15.453125" style="79" customWidth="1"/>
    <col min="6665" max="6665" width="15.54296875" style="79" customWidth="1"/>
    <col min="6666" max="6666" width="14.54296875" style="79" customWidth="1"/>
    <col min="6667" max="6668" width="14" style="79" customWidth="1"/>
    <col min="6669" max="6669" width="14.54296875" style="79" customWidth="1"/>
    <col min="6670" max="6670" width="14.36328125" style="79" customWidth="1"/>
    <col min="6671" max="6671" width="16" style="79" customWidth="1"/>
    <col min="6672" max="6912" width="9" style="79"/>
    <col min="6913" max="6913" width="3.6328125" style="79" customWidth="1"/>
    <col min="6914" max="6914" width="13.36328125" style="79" customWidth="1"/>
    <col min="6915" max="6915" width="45.08984375" style="79" customWidth="1"/>
    <col min="6916" max="6916" width="3.90625" style="79" customWidth="1"/>
    <col min="6917" max="6917" width="7.08984375" style="79" customWidth="1"/>
    <col min="6918" max="6918" width="9.36328125" style="79" customWidth="1"/>
    <col min="6919" max="6919" width="10.54296875" style="79" customWidth="1"/>
    <col min="6920" max="6920" width="15.453125" style="79" customWidth="1"/>
    <col min="6921" max="6921" width="15.54296875" style="79" customWidth="1"/>
    <col min="6922" max="6922" width="14.54296875" style="79" customWidth="1"/>
    <col min="6923" max="6924" width="14" style="79" customWidth="1"/>
    <col min="6925" max="6925" width="14.54296875" style="79" customWidth="1"/>
    <col min="6926" max="6926" width="14.36328125" style="79" customWidth="1"/>
    <col min="6927" max="6927" width="16" style="79" customWidth="1"/>
    <col min="6928" max="7168" width="9" style="79"/>
    <col min="7169" max="7169" width="3.6328125" style="79" customWidth="1"/>
    <col min="7170" max="7170" width="13.36328125" style="79" customWidth="1"/>
    <col min="7171" max="7171" width="45.08984375" style="79" customWidth="1"/>
    <col min="7172" max="7172" width="3.90625" style="79" customWidth="1"/>
    <col min="7173" max="7173" width="7.08984375" style="79" customWidth="1"/>
    <col min="7174" max="7174" width="9.36328125" style="79" customWidth="1"/>
    <col min="7175" max="7175" width="10.54296875" style="79" customWidth="1"/>
    <col min="7176" max="7176" width="15.453125" style="79" customWidth="1"/>
    <col min="7177" max="7177" width="15.54296875" style="79" customWidth="1"/>
    <col min="7178" max="7178" width="14.54296875" style="79" customWidth="1"/>
    <col min="7179" max="7180" width="14" style="79" customWidth="1"/>
    <col min="7181" max="7181" width="14.54296875" style="79" customWidth="1"/>
    <col min="7182" max="7182" width="14.36328125" style="79" customWidth="1"/>
    <col min="7183" max="7183" width="16" style="79" customWidth="1"/>
    <col min="7184" max="7424" width="9" style="79"/>
    <col min="7425" max="7425" width="3.6328125" style="79" customWidth="1"/>
    <col min="7426" max="7426" width="13.36328125" style="79" customWidth="1"/>
    <col min="7427" max="7427" width="45.08984375" style="79" customWidth="1"/>
    <col min="7428" max="7428" width="3.90625" style="79" customWidth="1"/>
    <col min="7429" max="7429" width="7.08984375" style="79" customWidth="1"/>
    <col min="7430" max="7430" width="9.36328125" style="79" customWidth="1"/>
    <col min="7431" max="7431" width="10.54296875" style="79" customWidth="1"/>
    <col min="7432" max="7432" width="15.453125" style="79" customWidth="1"/>
    <col min="7433" max="7433" width="15.54296875" style="79" customWidth="1"/>
    <col min="7434" max="7434" width="14.54296875" style="79" customWidth="1"/>
    <col min="7435" max="7436" width="14" style="79" customWidth="1"/>
    <col min="7437" max="7437" width="14.54296875" style="79" customWidth="1"/>
    <col min="7438" max="7438" width="14.36328125" style="79" customWidth="1"/>
    <col min="7439" max="7439" width="16" style="79" customWidth="1"/>
    <col min="7440" max="7680" width="9" style="79"/>
    <col min="7681" max="7681" width="3.6328125" style="79" customWidth="1"/>
    <col min="7682" max="7682" width="13.36328125" style="79" customWidth="1"/>
    <col min="7683" max="7683" width="45.08984375" style="79" customWidth="1"/>
    <col min="7684" max="7684" width="3.90625" style="79" customWidth="1"/>
    <col min="7685" max="7685" width="7.08984375" style="79" customWidth="1"/>
    <col min="7686" max="7686" width="9.36328125" style="79" customWidth="1"/>
    <col min="7687" max="7687" width="10.54296875" style="79" customWidth="1"/>
    <col min="7688" max="7688" width="15.453125" style="79" customWidth="1"/>
    <col min="7689" max="7689" width="15.54296875" style="79" customWidth="1"/>
    <col min="7690" max="7690" width="14.54296875" style="79" customWidth="1"/>
    <col min="7691" max="7692" width="14" style="79" customWidth="1"/>
    <col min="7693" max="7693" width="14.54296875" style="79" customWidth="1"/>
    <col min="7694" max="7694" width="14.36328125" style="79" customWidth="1"/>
    <col min="7695" max="7695" width="16" style="79" customWidth="1"/>
    <col min="7696" max="7936" width="9" style="79"/>
    <col min="7937" max="7937" width="3.6328125" style="79" customWidth="1"/>
    <col min="7938" max="7938" width="13.36328125" style="79" customWidth="1"/>
    <col min="7939" max="7939" width="45.08984375" style="79" customWidth="1"/>
    <col min="7940" max="7940" width="3.90625" style="79" customWidth="1"/>
    <col min="7941" max="7941" width="7.08984375" style="79" customWidth="1"/>
    <col min="7942" max="7942" width="9.36328125" style="79" customWidth="1"/>
    <col min="7943" max="7943" width="10.54296875" style="79" customWidth="1"/>
    <col min="7944" max="7944" width="15.453125" style="79" customWidth="1"/>
    <col min="7945" max="7945" width="15.54296875" style="79" customWidth="1"/>
    <col min="7946" max="7946" width="14.54296875" style="79" customWidth="1"/>
    <col min="7947" max="7948" width="14" style="79" customWidth="1"/>
    <col min="7949" max="7949" width="14.54296875" style="79" customWidth="1"/>
    <col min="7950" max="7950" width="14.36328125" style="79" customWidth="1"/>
    <col min="7951" max="7951" width="16" style="79" customWidth="1"/>
    <col min="7952" max="8192" width="9" style="79"/>
    <col min="8193" max="8193" width="3.6328125" style="79" customWidth="1"/>
    <col min="8194" max="8194" width="13.36328125" style="79" customWidth="1"/>
    <col min="8195" max="8195" width="45.08984375" style="79" customWidth="1"/>
    <col min="8196" max="8196" width="3.90625" style="79" customWidth="1"/>
    <col min="8197" max="8197" width="7.08984375" style="79" customWidth="1"/>
    <col min="8198" max="8198" width="9.36328125" style="79" customWidth="1"/>
    <col min="8199" max="8199" width="10.54296875" style="79" customWidth="1"/>
    <col min="8200" max="8200" width="15.453125" style="79" customWidth="1"/>
    <col min="8201" max="8201" width="15.54296875" style="79" customWidth="1"/>
    <col min="8202" max="8202" width="14.54296875" style="79" customWidth="1"/>
    <col min="8203" max="8204" width="14" style="79" customWidth="1"/>
    <col min="8205" max="8205" width="14.54296875" style="79" customWidth="1"/>
    <col min="8206" max="8206" width="14.36328125" style="79" customWidth="1"/>
    <col min="8207" max="8207" width="16" style="79" customWidth="1"/>
    <col min="8208" max="8448" width="9" style="79"/>
    <col min="8449" max="8449" width="3.6328125" style="79" customWidth="1"/>
    <col min="8450" max="8450" width="13.36328125" style="79" customWidth="1"/>
    <col min="8451" max="8451" width="45.08984375" style="79" customWidth="1"/>
    <col min="8452" max="8452" width="3.90625" style="79" customWidth="1"/>
    <col min="8453" max="8453" width="7.08984375" style="79" customWidth="1"/>
    <col min="8454" max="8454" width="9.36328125" style="79" customWidth="1"/>
    <col min="8455" max="8455" width="10.54296875" style="79" customWidth="1"/>
    <col min="8456" max="8456" width="15.453125" style="79" customWidth="1"/>
    <col min="8457" max="8457" width="15.54296875" style="79" customWidth="1"/>
    <col min="8458" max="8458" width="14.54296875" style="79" customWidth="1"/>
    <col min="8459" max="8460" width="14" style="79" customWidth="1"/>
    <col min="8461" max="8461" width="14.54296875" style="79" customWidth="1"/>
    <col min="8462" max="8462" width="14.36328125" style="79" customWidth="1"/>
    <col min="8463" max="8463" width="16" style="79" customWidth="1"/>
    <col min="8464" max="8704" width="9" style="79"/>
    <col min="8705" max="8705" width="3.6328125" style="79" customWidth="1"/>
    <col min="8706" max="8706" width="13.36328125" style="79" customWidth="1"/>
    <col min="8707" max="8707" width="45.08984375" style="79" customWidth="1"/>
    <col min="8708" max="8708" width="3.90625" style="79" customWidth="1"/>
    <col min="8709" max="8709" width="7.08984375" style="79" customWidth="1"/>
    <col min="8710" max="8710" width="9.36328125" style="79" customWidth="1"/>
    <col min="8711" max="8711" width="10.54296875" style="79" customWidth="1"/>
    <col min="8712" max="8712" width="15.453125" style="79" customWidth="1"/>
    <col min="8713" max="8713" width="15.54296875" style="79" customWidth="1"/>
    <col min="8714" max="8714" width="14.54296875" style="79" customWidth="1"/>
    <col min="8715" max="8716" width="14" style="79" customWidth="1"/>
    <col min="8717" max="8717" width="14.54296875" style="79" customWidth="1"/>
    <col min="8718" max="8718" width="14.36328125" style="79" customWidth="1"/>
    <col min="8719" max="8719" width="16" style="79" customWidth="1"/>
    <col min="8720" max="8960" width="9" style="79"/>
    <col min="8961" max="8961" width="3.6328125" style="79" customWidth="1"/>
    <col min="8962" max="8962" width="13.36328125" style="79" customWidth="1"/>
    <col min="8963" max="8963" width="45.08984375" style="79" customWidth="1"/>
    <col min="8964" max="8964" width="3.90625" style="79" customWidth="1"/>
    <col min="8965" max="8965" width="7.08984375" style="79" customWidth="1"/>
    <col min="8966" max="8966" width="9.36328125" style="79" customWidth="1"/>
    <col min="8967" max="8967" width="10.54296875" style="79" customWidth="1"/>
    <col min="8968" max="8968" width="15.453125" style="79" customWidth="1"/>
    <col min="8969" max="8969" width="15.54296875" style="79" customWidth="1"/>
    <col min="8970" max="8970" width="14.54296875" style="79" customWidth="1"/>
    <col min="8971" max="8972" width="14" style="79" customWidth="1"/>
    <col min="8973" max="8973" width="14.54296875" style="79" customWidth="1"/>
    <col min="8974" max="8974" width="14.36328125" style="79" customWidth="1"/>
    <col min="8975" max="8975" width="16" style="79" customWidth="1"/>
    <col min="8976" max="9216" width="9" style="79"/>
    <col min="9217" max="9217" width="3.6328125" style="79" customWidth="1"/>
    <col min="9218" max="9218" width="13.36328125" style="79" customWidth="1"/>
    <col min="9219" max="9219" width="45.08984375" style="79" customWidth="1"/>
    <col min="9220" max="9220" width="3.90625" style="79" customWidth="1"/>
    <col min="9221" max="9221" width="7.08984375" style="79" customWidth="1"/>
    <col min="9222" max="9222" width="9.36328125" style="79" customWidth="1"/>
    <col min="9223" max="9223" width="10.54296875" style="79" customWidth="1"/>
    <col min="9224" max="9224" width="15.453125" style="79" customWidth="1"/>
    <col min="9225" max="9225" width="15.54296875" style="79" customWidth="1"/>
    <col min="9226" max="9226" width="14.54296875" style="79" customWidth="1"/>
    <col min="9227" max="9228" width="14" style="79" customWidth="1"/>
    <col min="9229" max="9229" width="14.54296875" style="79" customWidth="1"/>
    <col min="9230" max="9230" width="14.36328125" style="79" customWidth="1"/>
    <col min="9231" max="9231" width="16" style="79" customWidth="1"/>
    <col min="9232" max="9472" width="9" style="79"/>
    <col min="9473" max="9473" width="3.6328125" style="79" customWidth="1"/>
    <col min="9474" max="9474" width="13.36328125" style="79" customWidth="1"/>
    <col min="9475" max="9475" width="45.08984375" style="79" customWidth="1"/>
    <col min="9476" max="9476" width="3.90625" style="79" customWidth="1"/>
    <col min="9477" max="9477" width="7.08984375" style="79" customWidth="1"/>
    <col min="9478" max="9478" width="9.36328125" style="79" customWidth="1"/>
    <col min="9479" max="9479" width="10.54296875" style="79" customWidth="1"/>
    <col min="9480" max="9480" width="15.453125" style="79" customWidth="1"/>
    <col min="9481" max="9481" width="15.54296875" style="79" customWidth="1"/>
    <col min="9482" max="9482" width="14.54296875" style="79" customWidth="1"/>
    <col min="9483" max="9484" width="14" style="79" customWidth="1"/>
    <col min="9485" max="9485" width="14.54296875" style="79" customWidth="1"/>
    <col min="9486" max="9486" width="14.36328125" style="79" customWidth="1"/>
    <col min="9487" max="9487" width="16" style="79" customWidth="1"/>
    <col min="9488" max="9728" width="9" style="79"/>
    <col min="9729" max="9729" width="3.6328125" style="79" customWidth="1"/>
    <col min="9730" max="9730" width="13.36328125" style="79" customWidth="1"/>
    <col min="9731" max="9731" width="45.08984375" style="79" customWidth="1"/>
    <col min="9732" max="9732" width="3.90625" style="79" customWidth="1"/>
    <col min="9733" max="9733" width="7.08984375" style="79" customWidth="1"/>
    <col min="9734" max="9734" width="9.36328125" style="79" customWidth="1"/>
    <col min="9735" max="9735" width="10.54296875" style="79" customWidth="1"/>
    <col min="9736" max="9736" width="15.453125" style="79" customWidth="1"/>
    <col min="9737" max="9737" width="15.54296875" style="79" customWidth="1"/>
    <col min="9738" max="9738" width="14.54296875" style="79" customWidth="1"/>
    <col min="9739" max="9740" width="14" style="79" customWidth="1"/>
    <col min="9741" max="9741" width="14.54296875" style="79" customWidth="1"/>
    <col min="9742" max="9742" width="14.36328125" style="79" customWidth="1"/>
    <col min="9743" max="9743" width="16" style="79" customWidth="1"/>
    <col min="9744" max="9984" width="9" style="79"/>
    <col min="9985" max="9985" width="3.6328125" style="79" customWidth="1"/>
    <col min="9986" max="9986" width="13.36328125" style="79" customWidth="1"/>
    <col min="9987" max="9987" width="45.08984375" style="79" customWidth="1"/>
    <col min="9988" max="9988" width="3.90625" style="79" customWidth="1"/>
    <col min="9989" max="9989" width="7.08984375" style="79" customWidth="1"/>
    <col min="9990" max="9990" width="9.36328125" style="79" customWidth="1"/>
    <col min="9991" max="9991" width="10.54296875" style="79" customWidth="1"/>
    <col min="9992" max="9992" width="15.453125" style="79" customWidth="1"/>
    <col min="9993" max="9993" width="15.54296875" style="79" customWidth="1"/>
    <col min="9994" max="9994" width="14.54296875" style="79" customWidth="1"/>
    <col min="9995" max="9996" width="14" style="79" customWidth="1"/>
    <col min="9997" max="9997" width="14.54296875" style="79" customWidth="1"/>
    <col min="9998" max="9998" width="14.36328125" style="79" customWidth="1"/>
    <col min="9999" max="9999" width="16" style="79" customWidth="1"/>
    <col min="10000" max="10240" width="9" style="79"/>
    <col min="10241" max="10241" width="3.6328125" style="79" customWidth="1"/>
    <col min="10242" max="10242" width="13.36328125" style="79" customWidth="1"/>
    <col min="10243" max="10243" width="45.08984375" style="79" customWidth="1"/>
    <col min="10244" max="10244" width="3.90625" style="79" customWidth="1"/>
    <col min="10245" max="10245" width="7.08984375" style="79" customWidth="1"/>
    <col min="10246" max="10246" width="9.36328125" style="79" customWidth="1"/>
    <col min="10247" max="10247" width="10.54296875" style="79" customWidth="1"/>
    <col min="10248" max="10248" width="15.453125" style="79" customWidth="1"/>
    <col min="10249" max="10249" width="15.54296875" style="79" customWidth="1"/>
    <col min="10250" max="10250" width="14.54296875" style="79" customWidth="1"/>
    <col min="10251" max="10252" width="14" style="79" customWidth="1"/>
    <col min="10253" max="10253" width="14.54296875" style="79" customWidth="1"/>
    <col min="10254" max="10254" width="14.36328125" style="79" customWidth="1"/>
    <col min="10255" max="10255" width="16" style="79" customWidth="1"/>
    <col min="10256" max="10496" width="9" style="79"/>
    <col min="10497" max="10497" width="3.6328125" style="79" customWidth="1"/>
    <col min="10498" max="10498" width="13.36328125" style="79" customWidth="1"/>
    <col min="10499" max="10499" width="45.08984375" style="79" customWidth="1"/>
    <col min="10500" max="10500" width="3.90625" style="79" customWidth="1"/>
    <col min="10501" max="10501" width="7.08984375" style="79" customWidth="1"/>
    <col min="10502" max="10502" width="9.36328125" style="79" customWidth="1"/>
    <col min="10503" max="10503" width="10.54296875" style="79" customWidth="1"/>
    <col min="10504" max="10504" width="15.453125" style="79" customWidth="1"/>
    <col min="10505" max="10505" width="15.54296875" style="79" customWidth="1"/>
    <col min="10506" max="10506" width="14.54296875" style="79" customWidth="1"/>
    <col min="10507" max="10508" width="14" style="79" customWidth="1"/>
    <col min="10509" max="10509" width="14.54296875" style="79" customWidth="1"/>
    <col min="10510" max="10510" width="14.36328125" style="79" customWidth="1"/>
    <col min="10511" max="10511" width="16" style="79" customWidth="1"/>
    <col min="10512" max="10752" width="9" style="79"/>
    <col min="10753" max="10753" width="3.6328125" style="79" customWidth="1"/>
    <col min="10754" max="10754" width="13.36328125" style="79" customWidth="1"/>
    <col min="10755" max="10755" width="45.08984375" style="79" customWidth="1"/>
    <col min="10756" max="10756" width="3.90625" style="79" customWidth="1"/>
    <col min="10757" max="10757" width="7.08984375" style="79" customWidth="1"/>
    <col min="10758" max="10758" width="9.36328125" style="79" customWidth="1"/>
    <col min="10759" max="10759" width="10.54296875" style="79" customWidth="1"/>
    <col min="10760" max="10760" width="15.453125" style="79" customWidth="1"/>
    <col min="10761" max="10761" width="15.54296875" style="79" customWidth="1"/>
    <col min="10762" max="10762" width="14.54296875" style="79" customWidth="1"/>
    <col min="10763" max="10764" width="14" style="79" customWidth="1"/>
    <col min="10765" max="10765" width="14.54296875" style="79" customWidth="1"/>
    <col min="10766" max="10766" width="14.36328125" style="79" customWidth="1"/>
    <col min="10767" max="10767" width="16" style="79" customWidth="1"/>
    <col min="10768" max="11008" width="9" style="79"/>
    <col min="11009" max="11009" width="3.6328125" style="79" customWidth="1"/>
    <col min="11010" max="11010" width="13.36328125" style="79" customWidth="1"/>
    <col min="11011" max="11011" width="45.08984375" style="79" customWidth="1"/>
    <col min="11012" max="11012" width="3.90625" style="79" customWidth="1"/>
    <col min="11013" max="11013" width="7.08984375" style="79" customWidth="1"/>
    <col min="11014" max="11014" width="9.36328125" style="79" customWidth="1"/>
    <col min="11015" max="11015" width="10.54296875" style="79" customWidth="1"/>
    <col min="11016" max="11016" width="15.453125" style="79" customWidth="1"/>
    <col min="11017" max="11017" width="15.54296875" style="79" customWidth="1"/>
    <col min="11018" max="11018" width="14.54296875" style="79" customWidth="1"/>
    <col min="11019" max="11020" width="14" style="79" customWidth="1"/>
    <col min="11021" max="11021" width="14.54296875" style="79" customWidth="1"/>
    <col min="11022" max="11022" width="14.36328125" style="79" customWidth="1"/>
    <col min="11023" max="11023" width="16" style="79" customWidth="1"/>
    <col min="11024" max="11264" width="9" style="79"/>
    <col min="11265" max="11265" width="3.6328125" style="79" customWidth="1"/>
    <col min="11266" max="11266" width="13.36328125" style="79" customWidth="1"/>
    <col min="11267" max="11267" width="45.08984375" style="79" customWidth="1"/>
    <col min="11268" max="11268" width="3.90625" style="79" customWidth="1"/>
    <col min="11269" max="11269" width="7.08984375" style="79" customWidth="1"/>
    <col min="11270" max="11270" width="9.36328125" style="79" customWidth="1"/>
    <col min="11271" max="11271" width="10.54296875" style="79" customWidth="1"/>
    <col min="11272" max="11272" width="15.453125" style="79" customWidth="1"/>
    <col min="11273" max="11273" width="15.54296875" style="79" customWidth="1"/>
    <col min="11274" max="11274" width="14.54296875" style="79" customWidth="1"/>
    <col min="11275" max="11276" width="14" style="79" customWidth="1"/>
    <col min="11277" max="11277" width="14.54296875" style="79" customWidth="1"/>
    <col min="11278" max="11278" width="14.36328125" style="79" customWidth="1"/>
    <col min="11279" max="11279" width="16" style="79" customWidth="1"/>
    <col min="11280" max="11520" width="9" style="79"/>
    <col min="11521" max="11521" width="3.6328125" style="79" customWidth="1"/>
    <col min="11522" max="11522" width="13.36328125" style="79" customWidth="1"/>
    <col min="11523" max="11523" width="45.08984375" style="79" customWidth="1"/>
    <col min="11524" max="11524" width="3.90625" style="79" customWidth="1"/>
    <col min="11525" max="11525" width="7.08984375" style="79" customWidth="1"/>
    <col min="11526" max="11526" width="9.36328125" style="79" customWidth="1"/>
    <col min="11527" max="11527" width="10.54296875" style="79" customWidth="1"/>
    <col min="11528" max="11528" width="15.453125" style="79" customWidth="1"/>
    <col min="11529" max="11529" width="15.54296875" style="79" customWidth="1"/>
    <col min="11530" max="11530" width="14.54296875" style="79" customWidth="1"/>
    <col min="11531" max="11532" width="14" style="79" customWidth="1"/>
    <col min="11533" max="11533" width="14.54296875" style="79" customWidth="1"/>
    <col min="11534" max="11534" width="14.36328125" style="79" customWidth="1"/>
    <col min="11535" max="11535" width="16" style="79" customWidth="1"/>
    <col min="11536" max="11776" width="9" style="79"/>
    <col min="11777" max="11777" width="3.6328125" style="79" customWidth="1"/>
    <col min="11778" max="11778" width="13.36328125" style="79" customWidth="1"/>
    <col min="11779" max="11779" width="45.08984375" style="79" customWidth="1"/>
    <col min="11780" max="11780" width="3.90625" style="79" customWidth="1"/>
    <col min="11781" max="11781" width="7.08984375" style="79" customWidth="1"/>
    <col min="11782" max="11782" width="9.36328125" style="79" customWidth="1"/>
    <col min="11783" max="11783" width="10.54296875" style="79" customWidth="1"/>
    <col min="11784" max="11784" width="15.453125" style="79" customWidth="1"/>
    <col min="11785" max="11785" width="15.54296875" style="79" customWidth="1"/>
    <col min="11786" max="11786" width="14.54296875" style="79" customWidth="1"/>
    <col min="11787" max="11788" width="14" style="79" customWidth="1"/>
    <col min="11789" max="11789" width="14.54296875" style="79" customWidth="1"/>
    <col min="11790" max="11790" width="14.36328125" style="79" customWidth="1"/>
    <col min="11791" max="11791" width="16" style="79" customWidth="1"/>
    <col min="11792" max="12032" width="9" style="79"/>
    <col min="12033" max="12033" width="3.6328125" style="79" customWidth="1"/>
    <col min="12034" max="12034" width="13.36328125" style="79" customWidth="1"/>
    <col min="12035" max="12035" width="45.08984375" style="79" customWidth="1"/>
    <col min="12036" max="12036" width="3.90625" style="79" customWidth="1"/>
    <col min="12037" max="12037" width="7.08984375" style="79" customWidth="1"/>
    <col min="12038" max="12038" width="9.36328125" style="79" customWidth="1"/>
    <col min="12039" max="12039" width="10.54296875" style="79" customWidth="1"/>
    <col min="12040" max="12040" width="15.453125" style="79" customWidth="1"/>
    <col min="12041" max="12041" width="15.54296875" style="79" customWidth="1"/>
    <col min="12042" max="12042" width="14.54296875" style="79" customWidth="1"/>
    <col min="12043" max="12044" width="14" style="79" customWidth="1"/>
    <col min="12045" max="12045" width="14.54296875" style="79" customWidth="1"/>
    <col min="12046" max="12046" width="14.36328125" style="79" customWidth="1"/>
    <col min="12047" max="12047" width="16" style="79" customWidth="1"/>
    <col min="12048" max="12288" width="9" style="79"/>
    <col min="12289" max="12289" width="3.6328125" style="79" customWidth="1"/>
    <col min="12290" max="12290" width="13.36328125" style="79" customWidth="1"/>
    <col min="12291" max="12291" width="45.08984375" style="79" customWidth="1"/>
    <col min="12292" max="12292" width="3.90625" style="79" customWidth="1"/>
    <col min="12293" max="12293" width="7.08984375" style="79" customWidth="1"/>
    <col min="12294" max="12294" width="9.36328125" style="79" customWidth="1"/>
    <col min="12295" max="12295" width="10.54296875" style="79" customWidth="1"/>
    <col min="12296" max="12296" width="15.453125" style="79" customWidth="1"/>
    <col min="12297" max="12297" width="15.54296875" style="79" customWidth="1"/>
    <col min="12298" max="12298" width="14.54296875" style="79" customWidth="1"/>
    <col min="12299" max="12300" width="14" style="79" customWidth="1"/>
    <col min="12301" max="12301" width="14.54296875" style="79" customWidth="1"/>
    <col min="12302" max="12302" width="14.36328125" style="79" customWidth="1"/>
    <col min="12303" max="12303" width="16" style="79" customWidth="1"/>
    <col min="12304" max="12544" width="9" style="79"/>
    <col min="12545" max="12545" width="3.6328125" style="79" customWidth="1"/>
    <col min="12546" max="12546" width="13.36328125" style="79" customWidth="1"/>
    <col min="12547" max="12547" width="45.08984375" style="79" customWidth="1"/>
    <col min="12548" max="12548" width="3.90625" style="79" customWidth="1"/>
    <col min="12549" max="12549" width="7.08984375" style="79" customWidth="1"/>
    <col min="12550" max="12550" width="9.36328125" style="79" customWidth="1"/>
    <col min="12551" max="12551" width="10.54296875" style="79" customWidth="1"/>
    <col min="12552" max="12552" width="15.453125" style="79" customWidth="1"/>
    <col min="12553" max="12553" width="15.54296875" style="79" customWidth="1"/>
    <col min="12554" max="12554" width="14.54296875" style="79" customWidth="1"/>
    <col min="12555" max="12556" width="14" style="79" customWidth="1"/>
    <col min="12557" max="12557" width="14.54296875" style="79" customWidth="1"/>
    <col min="12558" max="12558" width="14.36328125" style="79" customWidth="1"/>
    <col min="12559" max="12559" width="16" style="79" customWidth="1"/>
    <col min="12560" max="12800" width="9" style="79"/>
    <col min="12801" max="12801" width="3.6328125" style="79" customWidth="1"/>
    <col min="12802" max="12802" width="13.36328125" style="79" customWidth="1"/>
    <col min="12803" max="12803" width="45.08984375" style="79" customWidth="1"/>
    <col min="12804" max="12804" width="3.90625" style="79" customWidth="1"/>
    <col min="12805" max="12805" width="7.08984375" style="79" customWidth="1"/>
    <col min="12806" max="12806" width="9.36328125" style="79" customWidth="1"/>
    <col min="12807" max="12807" width="10.54296875" style="79" customWidth="1"/>
    <col min="12808" max="12808" width="15.453125" style="79" customWidth="1"/>
    <col min="12809" max="12809" width="15.54296875" style="79" customWidth="1"/>
    <col min="12810" max="12810" width="14.54296875" style="79" customWidth="1"/>
    <col min="12811" max="12812" width="14" style="79" customWidth="1"/>
    <col min="12813" max="12813" width="14.54296875" style="79" customWidth="1"/>
    <col min="12814" max="12814" width="14.36328125" style="79" customWidth="1"/>
    <col min="12815" max="12815" width="16" style="79" customWidth="1"/>
    <col min="12816" max="13056" width="9" style="79"/>
    <col min="13057" max="13057" width="3.6328125" style="79" customWidth="1"/>
    <col min="13058" max="13058" width="13.36328125" style="79" customWidth="1"/>
    <col min="13059" max="13059" width="45.08984375" style="79" customWidth="1"/>
    <col min="13060" max="13060" width="3.90625" style="79" customWidth="1"/>
    <col min="13061" max="13061" width="7.08984375" style="79" customWidth="1"/>
    <col min="13062" max="13062" width="9.36328125" style="79" customWidth="1"/>
    <col min="13063" max="13063" width="10.54296875" style="79" customWidth="1"/>
    <col min="13064" max="13064" width="15.453125" style="79" customWidth="1"/>
    <col min="13065" max="13065" width="15.54296875" style="79" customWidth="1"/>
    <col min="13066" max="13066" width="14.54296875" style="79" customWidth="1"/>
    <col min="13067" max="13068" width="14" style="79" customWidth="1"/>
    <col min="13069" max="13069" width="14.54296875" style="79" customWidth="1"/>
    <col min="13070" max="13070" width="14.36328125" style="79" customWidth="1"/>
    <col min="13071" max="13071" width="16" style="79" customWidth="1"/>
    <col min="13072" max="13312" width="9" style="79"/>
    <col min="13313" max="13313" width="3.6328125" style="79" customWidth="1"/>
    <col min="13314" max="13314" width="13.36328125" style="79" customWidth="1"/>
    <col min="13315" max="13315" width="45.08984375" style="79" customWidth="1"/>
    <col min="13316" max="13316" width="3.90625" style="79" customWidth="1"/>
    <col min="13317" max="13317" width="7.08984375" style="79" customWidth="1"/>
    <col min="13318" max="13318" width="9.36328125" style="79" customWidth="1"/>
    <col min="13319" max="13319" width="10.54296875" style="79" customWidth="1"/>
    <col min="13320" max="13320" width="15.453125" style="79" customWidth="1"/>
    <col min="13321" max="13321" width="15.54296875" style="79" customWidth="1"/>
    <col min="13322" max="13322" width="14.54296875" style="79" customWidth="1"/>
    <col min="13323" max="13324" width="14" style="79" customWidth="1"/>
    <col min="13325" max="13325" width="14.54296875" style="79" customWidth="1"/>
    <col min="13326" max="13326" width="14.36328125" style="79" customWidth="1"/>
    <col min="13327" max="13327" width="16" style="79" customWidth="1"/>
    <col min="13328" max="13568" width="9" style="79"/>
    <col min="13569" max="13569" width="3.6328125" style="79" customWidth="1"/>
    <col min="13570" max="13570" width="13.36328125" style="79" customWidth="1"/>
    <col min="13571" max="13571" width="45.08984375" style="79" customWidth="1"/>
    <col min="13572" max="13572" width="3.90625" style="79" customWidth="1"/>
    <col min="13573" max="13573" width="7.08984375" style="79" customWidth="1"/>
    <col min="13574" max="13574" width="9.36328125" style="79" customWidth="1"/>
    <col min="13575" max="13575" width="10.54296875" style="79" customWidth="1"/>
    <col min="13576" max="13576" width="15.453125" style="79" customWidth="1"/>
    <col min="13577" max="13577" width="15.54296875" style="79" customWidth="1"/>
    <col min="13578" max="13578" width="14.54296875" style="79" customWidth="1"/>
    <col min="13579" max="13580" width="14" style="79" customWidth="1"/>
    <col min="13581" max="13581" width="14.54296875" style="79" customWidth="1"/>
    <col min="13582" max="13582" width="14.36328125" style="79" customWidth="1"/>
    <col min="13583" max="13583" width="16" style="79" customWidth="1"/>
    <col min="13584" max="13824" width="9" style="79"/>
    <col min="13825" max="13825" width="3.6328125" style="79" customWidth="1"/>
    <col min="13826" max="13826" width="13.36328125" style="79" customWidth="1"/>
    <col min="13827" max="13827" width="45.08984375" style="79" customWidth="1"/>
    <col min="13828" max="13828" width="3.90625" style="79" customWidth="1"/>
    <col min="13829" max="13829" width="7.08984375" style="79" customWidth="1"/>
    <col min="13830" max="13830" width="9.36328125" style="79" customWidth="1"/>
    <col min="13831" max="13831" width="10.54296875" style="79" customWidth="1"/>
    <col min="13832" max="13832" width="15.453125" style="79" customWidth="1"/>
    <col min="13833" max="13833" width="15.54296875" style="79" customWidth="1"/>
    <col min="13834" max="13834" width="14.54296875" style="79" customWidth="1"/>
    <col min="13835" max="13836" width="14" style="79" customWidth="1"/>
    <col min="13837" max="13837" width="14.54296875" style="79" customWidth="1"/>
    <col min="13838" max="13838" width="14.36328125" style="79" customWidth="1"/>
    <col min="13839" max="13839" width="16" style="79" customWidth="1"/>
    <col min="13840" max="14080" width="9" style="79"/>
    <col min="14081" max="14081" width="3.6328125" style="79" customWidth="1"/>
    <col min="14082" max="14082" width="13.36328125" style="79" customWidth="1"/>
    <col min="14083" max="14083" width="45.08984375" style="79" customWidth="1"/>
    <col min="14084" max="14084" width="3.90625" style="79" customWidth="1"/>
    <col min="14085" max="14085" width="7.08984375" style="79" customWidth="1"/>
    <col min="14086" max="14086" width="9.36328125" style="79" customWidth="1"/>
    <col min="14087" max="14087" width="10.54296875" style="79" customWidth="1"/>
    <col min="14088" max="14088" width="15.453125" style="79" customWidth="1"/>
    <col min="14089" max="14089" width="15.54296875" style="79" customWidth="1"/>
    <col min="14090" max="14090" width="14.54296875" style="79" customWidth="1"/>
    <col min="14091" max="14092" width="14" style="79" customWidth="1"/>
    <col min="14093" max="14093" width="14.54296875" style="79" customWidth="1"/>
    <col min="14094" max="14094" width="14.36328125" style="79" customWidth="1"/>
    <col min="14095" max="14095" width="16" style="79" customWidth="1"/>
    <col min="14096" max="14336" width="9" style="79"/>
    <col min="14337" max="14337" width="3.6328125" style="79" customWidth="1"/>
    <col min="14338" max="14338" width="13.36328125" style="79" customWidth="1"/>
    <col min="14339" max="14339" width="45.08984375" style="79" customWidth="1"/>
    <col min="14340" max="14340" width="3.90625" style="79" customWidth="1"/>
    <col min="14341" max="14341" width="7.08984375" style="79" customWidth="1"/>
    <col min="14342" max="14342" width="9.36328125" style="79" customWidth="1"/>
    <col min="14343" max="14343" width="10.54296875" style="79" customWidth="1"/>
    <col min="14344" max="14344" width="15.453125" style="79" customWidth="1"/>
    <col min="14345" max="14345" width="15.54296875" style="79" customWidth="1"/>
    <col min="14346" max="14346" width="14.54296875" style="79" customWidth="1"/>
    <col min="14347" max="14348" width="14" style="79" customWidth="1"/>
    <col min="14349" max="14349" width="14.54296875" style="79" customWidth="1"/>
    <col min="14350" max="14350" width="14.36328125" style="79" customWidth="1"/>
    <col min="14351" max="14351" width="16" style="79" customWidth="1"/>
    <col min="14352" max="14592" width="9" style="79"/>
    <col min="14593" max="14593" width="3.6328125" style="79" customWidth="1"/>
    <col min="14594" max="14594" width="13.36328125" style="79" customWidth="1"/>
    <col min="14595" max="14595" width="45.08984375" style="79" customWidth="1"/>
    <col min="14596" max="14596" width="3.90625" style="79" customWidth="1"/>
    <col min="14597" max="14597" width="7.08984375" style="79" customWidth="1"/>
    <col min="14598" max="14598" width="9.36328125" style="79" customWidth="1"/>
    <col min="14599" max="14599" width="10.54296875" style="79" customWidth="1"/>
    <col min="14600" max="14600" width="15.453125" style="79" customWidth="1"/>
    <col min="14601" max="14601" width="15.54296875" style="79" customWidth="1"/>
    <col min="14602" max="14602" width="14.54296875" style="79" customWidth="1"/>
    <col min="14603" max="14604" width="14" style="79" customWidth="1"/>
    <col min="14605" max="14605" width="14.54296875" style="79" customWidth="1"/>
    <col min="14606" max="14606" width="14.36328125" style="79" customWidth="1"/>
    <col min="14607" max="14607" width="16" style="79" customWidth="1"/>
    <col min="14608" max="14848" width="9" style="79"/>
    <col min="14849" max="14849" width="3.6328125" style="79" customWidth="1"/>
    <col min="14850" max="14850" width="13.36328125" style="79" customWidth="1"/>
    <col min="14851" max="14851" width="45.08984375" style="79" customWidth="1"/>
    <col min="14852" max="14852" width="3.90625" style="79" customWidth="1"/>
    <col min="14853" max="14853" width="7.08984375" style="79" customWidth="1"/>
    <col min="14854" max="14854" width="9.36328125" style="79" customWidth="1"/>
    <col min="14855" max="14855" width="10.54296875" style="79" customWidth="1"/>
    <col min="14856" max="14856" width="15.453125" style="79" customWidth="1"/>
    <col min="14857" max="14857" width="15.54296875" style="79" customWidth="1"/>
    <col min="14858" max="14858" width="14.54296875" style="79" customWidth="1"/>
    <col min="14859" max="14860" width="14" style="79" customWidth="1"/>
    <col min="14861" max="14861" width="14.54296875" style="79" customWidth="1"/>
    <col min="14862" max="14862" width="14.36328125" style="79" customWidth="1"/>
    <col min="14863" max="14863" width="16" style="79" customWidth="1"/>
    <col min="14864" max="15104" width="9" style="79"/>
    <col min="15105" max="15105" width="3.6328125" style="79" customWidth="1"/>
    <col min="15106" max="15106" width="13.36328125" style="79" customWidth="1"/>
    <col min="15107" max="15107" width="45.08984375" style="79" customWidth="1"/>
    <col min="15108" max="15108" width="3.90625" style="79" customWidth="1"/>
    <col min="15109" max="15109" width="7.08984375" style="79" customWidth="1"/>
    <col min="15110" max="15110" width="9.36328125" style="79" customWidth="1"/>
    <col min="15111" max="15111" width="10.54296875" style="79" customWidth="1"/>
    <col min="15112" max="15112" width="15.453125" style="79" customWidth="1"/>
    <col min="15113" max="15113" width="15.54296875" style="79" customWidth="1"/>
    <col min="15114" max="15114" width="14.54296875" style="79" customWidth="1"/>
    <col min="15115" max="15116" width="14" style="79" customWidth="1"/>
    <col min="15117" max="15117" width="14.54296875" style="79" customWidth="1"/>
    <col min="15118" max="15118" width="14.36328125" style="79" customWidth="1"/>
    <col min="15119" max="15119" width="16" style="79" customWidth="1"/>
    <col min="15120" max="15360" width="9" style="79"/>
    <col min="15361" max="15361" width="3.6328125" style="79" customWidth="1"/>
    <col min="15362" max="15362" width="13.36328125" style="79" customWidth="1"/>
    <col min="15363" max="15363" width="45.08984375" style="79" customWidth="1"/>
    <col min="15364" max="15364" width="3.90625" style="79" customWidth="1"/>
    <col min="15365" max="15365" width="7.08984375" style="79" customWidth="1"/>
    <col min="15366" max="15366" width="9.36328125" style="79" customWidth="1"/>
    <col min="15367" max="15367" width="10.54296875" style="79" customWidth="1"/>
    <col min="15368" max="15368" width="15.453125" style="79" customWidth="1"/>
    <col min="15369" max="15369" width="15.54296875" style="79" customWidth="1"/>
    <col min="15370" max="15370" width="14.54296875" style="79" customWidth="1"/>
    <col min="15371" max="15372" width="14" style="79" customWidth="1"/>
    <col min="15373" max="15373" width="14.54296875" style="79" customWidth="1"/>
    <col min="15374" max="15374" width="14.36328125" style="79" customWidth="1"/>
    <col min="15375" max="15375" width="16" style="79" customWidth="1"/>
    <col min="15376" max="15616" width="9" style="79"/>
    <col min="15617" max="15617" width="3.6328125" style="79" customWidth="1"/>
    <col min="15618" max="15618" width="13.36328125" style="79" customWidth="1"/>
    <col min="15619" max="15619" width="45.08984375" style="79" customWidth="1"/>
    <col min="15620" max="15620" width="3.90625" style="79" customWidth="1"/>
    <col min="15621" max="15621" width="7.08984375" style="79" customWidth="1"/>
    <col min="15622" max="15622" width="9.36328125" style="79" customWidth="1"/>
    <col min="15623" max="15623" width="10.54296875" style="79" customWidth="1"/>
    <col min="15624" max="15624" width="15.453125" style="79" customWidth="1"/>
    <col min="15625" max="15625" width="15.54296875" style="79" customWidth="1"/>
    <col min="15626" max="15626" width="14.54296875" style="79" customWidth="1"/>
    <col min="15627" max="15628" width="14" style="79" customWidth="1"/>
    <col min="15629" max="15629" width="14.54296875" style="79" customWidth="1"/>
    <col min="15630" max="15630" width="14.36328125" style="79" customWidth="1"/>
    <col min="15631" max="15631" width="16" style="79" customWidth="1"/>
    <col min="15632" max="15872" width="9" style="79"/>
    <col min="15873" max="15873" width="3.6328125" style="79" customWidth="1"/>
    <col min="15874" max="15874" width="13.36328125" style="79" customWidth="1"/>
    <col min="15875" max="15875" width="45.08984375" style="79" customWidth="1"/>
    <col min="15876" max="15876" width="3.90625" style="79" customWidth="1"/>
    <col min="15877" max="15877" width="7.08984375" style="79" customWidth="1"/>
    <col min="15878" max="15878" width="9.36328125" style="79" customWidth="1"/>
    <col min="15879" max="15879" width="10.54296875" style="79" customWidth="1"/>
    <col min="15880" max="15880" width="15.453125" style="79" customWidth="1"/>
    <col min="15881" max="15881" width="15.54296875" style="79" customWidth="1"/>
    <col min="15882" max="15882" width="14.54296875" style="79" customWidth="1"/>
    <col min="15883" max="15884" width="14" style="79" customWidth="1"/>
    <col min="15885" max="15885" width="14.54296875" style="79" customWidth="1"/>
    <col min="15886" max="15886" width="14.36328125" style="79" customWidth="1"/>
    <col min="15887" max="15887" width="16" style="79" customWidth="1"/>
    <col min="15888" max="16128" width="9" style="79"/>
    <col min="16129" max="16129" width="3.6328125" style="79" customWidth="1"/>
    <col min="16130" max="16130" width="13.36328125" style="79" customWidth="1"/>
    <col min="16131" max="16131" width="45.08984375" style="79" customWidth="1"/>
    <col min="16132" max="16132" width="3.90625" style="79" customWidth="1"/>
    <col min="16133" max="16133" width="7.08984375" style="79" customWidth="1"/>
    <col min="16134" max="16134" width="9.36328125" style="79" customWidth="1"/>
    <col min="16135" max="16135" width="10.54296875" style="79" customWidth="1"/>
    <col min="16136" max="16136" width="15.453125" style="79" customWidth="1"/>
    <col min="16137" max="16137" width="15.54296875" style="79" customWidth="1"/>
    <col min="16138" max="16138" width="14.54296875" style="79" customWidth="1"/>
    <col min="16139" max="16140" width="14" style="79" customWidth="1"/>
    <col min="16141" max="16141" width="14.54296875" style="79" customWidth="1"/>
    <col min="16142" max="16142" width="14.36328125" style="79" customWidth="1"/>
    <col min="16143" max="16143" width="16" style="79" customWidth="1"/>
    <col min="16144" max="16384" width="9" style="79"/>
  </cols>
  <sheetData>
    <row r="1" spans="1:30" ht="18" x14ac:dyDescent="0.35">
      <c r="A1" s="253" t="s">
        <v>0</v>
      </c>
      <c r="B1" s="253"/>
      <c r="C1" s="254"/>
      <c r="D1" s="253"/>
      <c r="E1" s="253"/>
      <c r="F1" s="253"/>
      <c r="G1" s="253"/>
      <c r="H1" s="253"/>
      <c r="I1" s="253"/>
      <c r="J1" s="253"/>
      <c r="K1" s="253"/>
      <c r="L1" s="253"/>
      <c r="M1" s="253"/>
      <c r="N1" s="253"/>
      <c r="O1" s="253"/>
      <c r="P1" s="253"/>
      <c r="R1" s="117"/>
      <c r="S1" s="117"/>
    </row>
    <row r="2" spans="1:30" x14ac:dyDescent="0.25">
      <c r="A2" s="118" t="s">
        <v>1</v>
      </c>
      <c r="B2" s="119"/>
      <c r="C2" s="7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R2" s="119"/>
      <c r="S2" s="119"/>
    </row>
    <row r="3" spans="1:30" x14ac:dyDescent="0.25">
      <c r="A3" s="118" t="s">
        <v>242</v>
      </c>
      <c r="B3" s="119"/>
      <c r="C3" s="79"/>
      <c r="D3" s="119"/>
      <c r="E3" s="119"/>
      <c r="F3" s="119"/>
      <c r="G3" s="119"/>
      <c r="H3" s="119"/>
      <c r="I3" s="119"/>
      <c r="J3" s="255"/>
      <c r="K3" s="256"/>
      <c r="L3" s="120"/>
      <c r="M3" s="119"/>
      <c r="N3" s="119"/>
      <c r="O3" s="119"/>
      <c r="P3" s="119"/>
      <c r="R3" s="119"/>
      <c r="S3" s="119"/>
    </row>
    <row r="4" spans="1:30" x14ac:dyDescent="0.25">
      <c r="A4" s="118" t="s">
        <v>243</v>
      </c>
      <c r="B4" s="119"/>
      <c r="C4" s="79"/>
      <c r="D4" s="119"/>
      <c r="E4" s="119"/>
      <c r="F4" s="119"/>
      <c r="G4" s="119"/>
      <c r="H4" s="119"/>
      <c r="I4" s="119"/>
      <c r="J4" s="255"/>
      <c r="K4" s="256"/>
      <c r="L4" s="120"/>
      <c r="M4" s="119"/>
      <c r="N4" s="119"/>
      <c r="O4" s="119"/>
      <c r="P4" s="119"/>
      <c r="R4" s="119"/>
      <c r="S4" s="119"/>
    </row>
    <row r="5" spans="1:30" x14ac:dyDescent="0.35">
      <c r="A5" s="121"/>
      <c r="B5" s="122"/>
      <c r="C5" s="79"/>
      <c r="D5" s="123"/>
      <c r="E5" s="124"/>
      <c r="F5" s="124"/>
      <c r="G5" s="125"/>
      <c r="H5" s="125"/>
      <c r="I5" s="125"/>
      <c r="J5" s="257"/>
      <c r="K5" s="258"/>
      <c r="L5" s="125"/>
      <c r="M5" s="125"/>
      <c r="N5" s="125"/>
      <c r="O5" s="125"/>
      <c r="P5" s="125"/>
      <c r="R5" s="125"/>
      <c r="S5" s="125"/>
    </row>
    <row r="6" spans="1:30" x14ac:dyDescent="0.25">
      <c r="A6" s="126" t="s">
        <v>4</v>
      </c>
      <c r="B6" s="119"/>
      <c r="C6" s="79"/>
      <c r="D6" s="127"/>
      <c r="E6" s="128"/>
      <c r="F6" s="128"/>
      <c r="G6" s="129"/>
      <c r="H6" s="129"/>
      <c r="I6" s="129"/>
      <c r="J6" s="259"/>
      <c r="K6" s="260"/>
      <c r="L6" s="129"/>
      <c r="M6" s="129"/>
      <c r="N6" s="129"/>
      <c r="O6" s="129"/>
      <c r="P6" s="129"/>
      <c r="R6" s="129"/>
      <c r="S6" s="129"/>
    </row>
    <row r="7" spans="1:30" x14ac:dyDescent="0.25">
      <c r="A7" s="126" t="s">
        <v>5</v>
      </c>
      <c r="B7" s="119"/>
      <c r="C7" s="79"/>
      <c r="D7" s="127"/>
      <c r="E7" s="128"/>
      <c r="F7" s="128"/>
      <c r="G7" s="129"/>
      <c r="H7" s="129"/>
      <c r="I7" s="129"/>
      <c r="J7" s="259"/>
      <c r="K7" s="260"/>
      <c r="L7" s="129"/>
      <c r="M7" s="129"/>
      <c r="N7" s="126" t="s">
        <v>6</v>
      </c>
      <c r="O7" s="129"/>
      <c r="P7" s="129"/>
      <c r="R7" s="129"/>
      <c r="S7" s="129"/>
    </row>
    <row r="8" spans="1:30" s="132" customFormat="1" ht="13" x14ac:dyDescent="0.3">
      <c r="A8" s="130" t="s">
        <v>7</v>
      </c>
      <c r="B8" s="131"/>
      <c r="D8" s="133"/>
      <c r="E8" s="134"/>
      <c r="F8" s="135"/>
      <c r="G8" s="136"/>
      <c r="H8" s="261" t="s">
        <v>3238</v>
      </c>
      <c r="I8" s="262"/>
      <c r="J8" s="262"/>
      <c r="K8" s="262"/>
      <c r="L8" s="262"/>
      <c r="M8" s="262"/>
      <c r="N8" s="262"/>
      <c r="O8" s="262"/>
      <c r="P8" s="262"/>
      <c r="Q8" s="262"/>
      <c r="R8" s="263"/>
      <c r="S8" s="136"/>
      <c r="T8" s="137"/>
      <c r="U8" s="137"/>
      <c r="V8" s="137"/>
      <c r="W8" s="137"/>
      <c r="X8" s="137"/>
      <c r="Y8" s="250" t="s">
        <v>3239</v>
      </c>
      <c r="Z8" s="251"/>
      <c r="AA8" s="251"/>
      <c r="AB8" s="252"/>
      <c r="AC8" s="138"/>
    </row>
    <row r="9" spans="1:30" s="132" customFormat="1" ht="13" x14ac:dyDescent="0.3">
      <c r="F9" s="139" t="s">
        <v>3240</v>
      </c>
      <c r="G9" s="139" t="s">
        <v>3241</v>
      </c>
      <c r="H9" s="139" t="s">
        <v>3242</v>
      </c>
      <c r="I9" s="139"/>
      <c r="J9" s="139"/>
      <c r="K9" s="139"/>
      <c r="L9" s="139"/>
      <c r="M9" s="139"/>
      <c r="N9" s="139"/>
      <c r="O9" s="139"/>
      <c r="P9" s="139"/>
      <c r="Q9" s="139"/>
      <c r="R9" s="139" t="s">
        <v>3243</v>
      </c>
      <c r="S9" s="139"/>
      <c r="T9" s="139" t="s">
        <v>3244</v>
      </c>
      <c r="U9" s="139" t="s">
        <v>3245</v>
      </c>
      <c r="V9" s="139" t="s">
        <v>3246</v>
      </c>
      <c r="W9" s="139" t="s">
        <v>3247</v>
      </c>
      <c r="X9" s="139" t="s">
        <v>3248</v>
      </c>
      <c r="Y9" s="139" t="s">
        <v>3249</v>
      </c>
      <c r="Z9" s="139" t="s">
        <v>3250</v>
      </c>
      <c r="AA9" s="139" t="s">
        <v>3251</v>
      </c>
      <c r="AB9" s="139" t="s">
        <v>98</v>
      </c>
      <c r="AC9" s="139" t="s">
        <v>3252</v>
      </c>
    </row>
    <row r="10" spans="1:30" s="132" customFormat="1" ht="91.5" thickBot="1" x14ac:dyDescent="0.4">
      <c r="A10" s="140" t="s">
        <v>3253</v>
      </c>
      <c r="B10" s="140" t="s">
        <v>3254</v>
      </c>
      <c r="C10" s="140" t="s">
        <v>3255</v>
      </c>
      <c r="D10" s="140" t="s">
        <v>8</v>
      </c>
      <c r="E10" s="140" t="s">
        <v>9</v>
      </c>
      <c r="F10" s="141" t="s">
        <v>3256</v>
      </c>
      <c r="G10" s="142" t="s">
        <v>3257</v>
      </c>
      <c r="H10" s="92" t="s">
        <v>3258</v>
      </c>
      <c r="I10" s="140" t="s">
        <v>10</v>
      </c>
      <c r="J10" s="140" t="s">
        <v>11</v>
      </c>
      <c r="K10" s="140" t="s">
        <v>12</v>
      </c>
      <c r="L10" s="140" t="s">
        <v>13</v>
      </c>
      <c r="M10" s="140" t="s">
        <v>14</v>
      </c>
      <c r="N10" s="140" t="s">
        <v>15</v>
      </c>
      <c r="O10" s="140" t="s">
        <v>16</v>
      </c>
      <c r="P10" s="140" t="s">
        <v>17</v>
      </c>
      <c r="R10" s="143" t="s">
        <v>3259</v>
      </c>
      <c r="S10" s="140" t="s">
        <v>11</v>
      </c>
      <c r="T10" s="92" t="s">
        <v>3260</v>
      </c>
      <c r="U10" s="92" t="s">
        <v>3261</v>
      </c>
      <c r="V10" s="92" t="s">
        <v>3262</v>
      </c>
      <c r="W10" s="92" t="s">
        <v>3263</v>
      </c>
      <c r="X10" s="92" t="s">
        <v>3264</v>
      </c>
      <c r="Y10" s="92">
        <v>2018</v>
      </c>
      <c r="Z10" s="92">
        <v>2019</v>
      </c>
      <c r="AA10" s="92">
        <v>2020</v>
      </c>
      <c r="AB10" s="92" t="s">
        <v>3265</v>
      </c>
      <c r="AC10" s="144" t="s">
        <v>3266</v>
      </c>
    </row>
    <row r="11" spans="1:30" ht="15" thickBot="1" x14ac:dyDescent="0.4">
      <c r="A11" s="79"/>
      <c r="C11" s="79"/>
      <c r="D11" s="79"/>
      <c r="E11" s="79"/>
      <c r="F11" s="79"/>
      <c r="G11" s="79"/>
      <c r="H11" s="79"/>
      <c r="I11" s="79"/>
      <c r="J11" s="79"/>
      <c r="K11" s="79"/>
      <c r="L11" s="79"/>
      <c r="M11" s="79"/>
      <c r="N11" s="79"/>
      <c r="O11" s="79"/>
      <c r="P11" s="79"/>
      <c r="R11" s="79"/>
      <c r="S11" s="79"/>
      <c r="X11" s="145">
        <f>SUBTOTAL(9,X12:X977)</f>
        <v>5295406.2418971974</v>
      </c>
    </row>
    <row r="12" spans="1:30" x14ac:dyDescent="0.3">
      <c r="A12" s="146"/>
      <c r="B12" s="147" t="s">
        <v>33</v>
      </c>
      <c r="C12" s="148" t="s">
        <v>34</v>
      </c>
      <c r="D12" s="148"/>
      <c r="E12" s="149"/>
      <c r="F12" s="149"/>
      <c r="G12" s="150"/>
      <c r="H12" s="150"/>
      <c r="I12" s="150">
        <v>15238687.51</v>
      </c>
      <c r="J12" s="150">
        <v>4727036.0671423096</v>
      </c>
      <c r="K12" s="150">
        <v>1378979.8394176001</v>
      </c>
      <c r="L12" s="150">
        <v>296151.53137416998</v>
      </c>
      <c r="M12" s="150">
        <v>5483.8061699999998</v>
      </c>
      <c r="N12" s="150">
        <v>466095.18572314898</v>
      </c>
      <c r="O12" s="150">
        <v>1293101.31529574</v>
      </c>
      <c r="P12" s="150">
        <v>510538.08198423998</v>
      </c>
      <c r="R12" s="150"/>
      <c r="S12" s="150">
        <v>6188047.7638870096</v>
      </c>
    </row>
    <row r="13" spans="1:30" ht="15" thickBot="1" x14ac:dyDescent="0.35">
      <c r="A13" s="151"/>
      <c r="B13" s="152" t="s">
        <v>18</v>
      </c>
      <c r="C13" s="153" t="s">
        <v>35</v>
      </c>
      <c r="D13" s="153"/>
      <c r="E13" s="154"/>
      <c r="F13" s="154"/>
      <c r="G13" s="155"/>
      <c r="H13" s="155"/>
      <c r="I13" s="155">
        <v>945354.54</v>
      </c>
      <c r="J13" s="155">
        <v>397500.35</v>
      </c>
      <c r="K13" s="155">
        <v>56208.6275609</v>
      </c>
      <c r="L13" s="155">
        <v>3760.9660800000001</v>
      </c>
      <c r="M13" s="155">
        <v>0</v>
      </c>
      <c r="N13" s="155">
        <v>18998.5161155842</v>
      </c>
      <c r="O13" s="155">
        <v>76170.332854597102</v>
      </c>
      <c r="P13" s="155">
        <v>39485.053625707398</v>
      </c>
      <c r="R13" s="155"/>
      <c r="S13" s="155">
        <v>813346.87</v>
      </c>
    </row>
    <row r="14" spans="1:30" ht="20.5" thickBot="1" x14ac:dyDescent="0.25">
      <c r="A14" s="96">
        <v>1</v>
      </c>
      <c r="B14" s="97" t="s">
        <v>244</v>
      </c>
      <c r="C14" s="99" t="s">
        <v>245</v>
      </c>
      <c r="D14" s="99" t="s">
        <v>95</v>
      </c>
      <c r="E14" s="100">
        <v>0</v>
      </c>
      <c r="F14" s="100">
        <v>382.21199999999999</v>
      </c>
      <c r="G14" s="101">
        <v>241.62</v>
      </c>
      <c r="H14" s="101">
        <v>303.32</v>
      </c>
      <c r="I14" s="101">
        <v>115932.54</v>
      </c>
      <c r="J14" s="101">
        <v>0</v>
      </c>
      <c r="K14" s="101">
        <v>26456.8293036</v>
      </c>
      <c r="L14" s="101">
        <v>0</v>
      </c>
      <c r="M14" s="101">
        <v>0</v>
      </c>
      <c r="N14" s="101">
        <v>8942.4083046167998</v>
      </c>
      <c r="O14" s="101">
        <v>27464.898057336199</v>
      </c>
      <c r="P14" s="102">
        <v>14237.2093172894</v>
      </c>
      <c r="R14" s="101">
        <v>338.71</v>
      </c>
      <c r="S14" s="101">
        <v>0</v>
      </c>
      <c r="T14" s="80"/>
      <c r="U14" s="80"/>
      <c r="V14" s="81"/>
      <c r="W14" s="81"/>
      <c r="X14" s="81"/>
      <c r="Y14" s="80"/>
      <c r="Z14" s="80"/>
      <c r="AA14" s="80"/>
      <c r="AB14" s="80"/>
      <c r="AD14" s="82"/>
    </row>
    <row r="15" spans="1:30" ht="20.5" thickBot="1" x14ac:dyDescent="0.25">
      <c r="A15" s="96">
        <v>3</v>
      </c>
      <c r="B15" s="97" t="s">
        <v>246</v>
      </c>
      <c r="C15" s="99" t="s">
        <v>247</v>
      </c>
      <c r="D15" s="99" t="s">
        <v>95</v>
      </c>
      <c r="E15" s="100">
        <v>0</v>
      </c>
      <c r="F15" s="100">
        <v>382.21199999999999</v>
      </c>
      <c r="G15" s="101">
        <v>375.39</v>
      </c>
      <c r="H15" s="101">
        <v>249.58</v>
      </c>
      <c r="I15" s="101">
        <v>95392.47</v>
      </c>
      <c r="J15" s="101">
        <v>0</v>
      </c>
      <c r="K15" s="101">
        <v>4957.9394003999996</v>
      </c>
      <c r="L15" s="101">
        <v>0</v>
      </c>
      <c r="M15" s="101">
        <v>0</v>
      </c>
      <c r="N15" s="101">
        <v>1675.7835173352</v>
      </c>
      <c r="O15" s="101">
        <v>22599.053434866</v>
      </c>
      <c r="P15" s="102">
        <v>11714.8606724522</v>
      </c>
      <c r="R15" s="101">
        <v>297.85000000000002</v>
      </c>
      <c r="S15" s="101">
        <v>0</v>
      </c>
      <c r="T15" s="80"/>
      <c r="U15" s="80"/>
      <c r="V15" s="81"/>
      <c r="W15" s="81"/>
      <c r="X15" s="81"/>
      <c r="Y15" s="80"/>
      <c r="Z15" s="80"/>
      <c r="AA15" s="80"/>
      <c r="AB15" s="80"/>
      <c r="AD15" s="82"/>
    </row>
    <row r="16" spans="1:30" ht="20.5" thickBot="1" x14ac:dyDescent="0.25">
      <c r="A16" s="96">
        <v>4</v>
      </c>
      <c r="B16" s="97" t="s">
        <v>248</v>
      </c>
      <c r="C16" s="99" t="s">
        <v>249</v>
      </c>
      <c r="D16" s="99" t="s">
        <v>95</v>
      </c>
      <c r="E16" s="100">
        <v>0</v>
      </c>
      <c r="F16" s="100">
        <v>1911.06</v>
      </c>
      <c r="G16" s="101">
        <v>27.37</v>
      </c>
      <c r="H16" s="101">
        <v>18.91</v>
      </c>
      <c r="I16" s="101">
        <v>36138.14</v>
      </c>
      <c r="J16" s="101">
        <v>0</v>
      </c>
      <c r="K16" s="101">
        <v>1424.69523</v>
      </c>
      <c r="L16" s="101">
        <v>0</v>
      </c>
      <c r="M16" s="101">
        <v>0</v>
      </c>
      <c r="N16" s="101">
        <v>481.54698774000002</v>
      </c>
      <c r="O16" s="101">
        <v>8561.8110547638007</v>
      </c>
      <c r="P16" s="102">
        <v>4438.2577305505301</v>
      </c>
      <c r="R16" s="101">
        <v>23.05</v>
      </c>
      <c r="S16" s="101">
        <v>0</v>
      </c>
      <c r="T16" s="80"/>
      <c r="U16" s="80"/>
      <c r="V16" s="81"/>
      <c r="W16" s="81"/>
      <c r="X16" s="81"/>
      <c r="Y16" s="80"/>
      <c r="Z16" s="80"/>
      <c r="AA16" s="80"/>
      <c r="AB16" s="80"/>
      <c r="AD16" s="82"/>
    </row>
    <row r="17" spans="1:30" ht="20.5" thickBot="1" x14ac:dyDescent="0.25">
      <c r="A17" s="96">
        <v>5</v>
      </c>
      <c r="B17" s="97" t="s">
        <v>250</v>
      </c>
      <c r="C17" s="99" t="s">
        <v>229</v>
      </c>
      <c r="D17" s="99" t="s">
        <v>114</v>
      </c>
      <c r="E17" s="100">
        <v>0</v>
      </c>
      <c r="F17" s="100">
        <v>611.53899999999999</v>
      </c>
      <c r="G17" s="101">
        <v>394.13</v>
      </c>
      <c r="H17" s="101">
        <v>650</v>
      </c>
      <c r="I17" s="101">
        <v>397500.35</v>
      </c>
      <c r="J17" s="101">
        <v>397500.35</v>
      </c>
      <c r="K17" s="101">
        <v>0</v>
      </c>
      <c r="L17" s="101">
        <v>0</v>
      </c>
      <c r="M17" s="101">
        <v>0</v>
      </c>
      <c r="N17" s="101">
        <v>0</v>
      </c>
      <c r="O17" s="101">
        <v>0</v>
      </c>
      <c r="P17" s="102">
        <v>0</v>
      </c>
      <c r="R17" s="101">
        <v>1330</v>
      </c>
      <c r="S17" s="101">
        <v>813346.87</v>
      </c>
      <c r="T17" s="80"/>
      <c r="U17" s="80"/>
      <c r="V17" s="81"/>
      <c r="W17" s="81"/>
      <c r="X17" s="81"/>
      <c r="Y17" s="80"/>
      <c r="Z17" s="80"/>
      <c r="AA17" s="80"/>
      <c r="AB17" s="80"/>
      <c r="AD17" s="82"/>
    </row>
    <row r="18" spans="1:30" ht="18.5" thickBot="1" x14ac:dyDescent="0.25">
      <c r="A18" s="108"/>
      <c r="B18" s="109" t="s">
        <v>230</v>
      </c>
      <c r="C18" s="110" t="s">
        <v>231</v>
      </c>
      <c r="D18" s="110" t="s">
        <v>114</v>
      </c>
      <c r="E18" s="111">
        <v>1</v>
      </c>
      <c r="F18" s="111">
        <v>611.53899999999999</v>
      </c>
      <c r="G18" s="77">
        <v>650</v>
      </c>
      <c r="H18" s="77">
        <v>650</v>
      </c>
      <c r="I18" s="77">
        <v>397500.35</v>
      </c>
      <c r="J18" s="77">
        <v>397500.35</v>
      </c>
      <c r="K18" s="77"/>
      <c r="L18" s="77"/>
      <c r="M18" s="77"/>
      <c r="N18" s="77"/>
      <c r="O18" s="77"/>
      <c r="P18" s="77"/>
      <c r="R18" s="77">
        <v>1330</v>
      </c>
      <c r="S18" s="77">
        <v>813346.87</v>
      </c>
      <c r="T18" s="80">
        <f t="shared" ref="T18:T78" si="0">R18/H18</f>
        <v>2.046153846153846</v>
      </c>
      <c r="U18" s="80">
        <f t="shared" ref="U18:U78" si="1">T18-AB18</f>
        <v>2.0205018346150125</v>
      </c>
      <c r="V18" s="81">
        <f t="shared" ref="V18:V78" si="2">G18*U18</f>
        <v>1313.3261924997582</v>
      </c>
      <c r="W18" s="81">
        <f t="shared" ref="W18:W78" si="3">V18-G18</f>
        <v>663.32619249975824</v>
      </c>
      <c r="X18" s="81">
        <f t="shared" ref="X18:X78" si="4">F18*W18</f>
        <v>405649.83643510967</v>
      </c>
      <c r="Y18" s="80">
        <f t="shared" ref="Y18:Y77" si="5">104.584835545197%-100%</f>
        <v>4.5848355451969969E-2</v>
      </c>
      <c r="Z18" s="80">
        <f t="shared" ref="Z18:Z77" si="6">101.199262415129%-100%</f>
        <v>1.1992624151289988E-2</v>
      </c>
      <c r="AA18" s="80">
        <f t="shared" ref="AA18:AA77" si="7">101.911505501324%-100%</f>
        <v>1.9115055013239957E-2</v>
      </c>
      <c r="AB18" s="80">
        <f t="shared" ref="AB18:AB78" si="8">AVERAGE(Y18:AA18)</f>
        <v>2.5652011538833303E-2</v>
      </c>
      <c r="AD18" s="82"/>
    </row>
    <row r="19" spans="1:30" x14ac:dyDescent="0.2">
      <c r="A19" s="156">
        <v>377</v>
      </c>
      <c r="B19" s="157" t="s">
        <v>251</v>
      </c>
      <c r="C19" s="158" t="s">
        <v>252</v>
      </c>
      <c r="D19" s="158" t="s">
        <v>95</v>
      </c>
      <c r="E19" s="159">
        <v>0</v>
      </c>
      <c r="F19" s="159">
        <v>382.21199999999999</v>
      </c>
      <c r="G19" s="160">
        <v>22.43</v>
      </c>
      <c r="H19" s="160">
        <v>18.170000000000002</v>
      </c>
      <c r="I19" s="160">
        <v>6944.79</v>
      </c>
      <c r="J19" s="160">
        <v>0</v>
      </c>
      <c r="K19" s="160">
        <v>512.89028280000002</v>
      </c>
      <c r="L19" s="160">
        <v>3760.9660800000001</v>
      </c>
      <c r="M19" s="160">
        <v>0</v>
      </c>
      <c r="N19" s="160">
        <v>173.35691558639999</v>
      </c>
      <c r="O19" s="160">
        <v>1645.4689130029701</v>
      </c>
      <c r="P19" s="161">
        <v>852.97550679451103</v>
      </c>
      <c r="R19" s="160">
        <v>20.72</v>
      </c>
      <c r="S19" s="160">
        <v>0</v>
      </c>
      <c r="T19" s="80"/>
      <c r="U19" s="80"/>
      <c r="V19" s="81"/>
      <c r="W19" s="81"/>
      <c r="X19" s="81"/>
      <c r="Y19" s="80"/>
      <c r="Z19" s="80"/>
      <c r="AA19" s="80"/>
      <c r="AB19" s="80"/>
      <c r="AD19" s="82"/>
    </row>
    <row r="20" spans="1:30" ht="15" thickBot="1" x14ac:dyDescent="0.25">
      <c r="A20" s="162">
        <v>6</v>
      </c>
      <c r="B20" s="163" t="s">
        <v>253</v>
      </c>
      <c r="C20" s="164" t="s">
        <v>254</v>
      </c>
      <c r="D20" s="164" t="s">
        <v>95</v>
      </c>
      <c r="E20" s="165">
        <v>0</v>
      </c>
      <c r="F20" s="165">
        <v>516.74900000000002</v>
      </c>
      <c r="G20" s="112">
        <v>165.84</v>
      </c>
      <c r="H20" s="112">
        <v>129.87</v>
      </c>
      <c r="I20" s="112">
        <v>67110.19</v>
      </c>
      <c r="J20" s="112">
        <v>0</v>
      </c>
      <c r="K20" s="112">
        <v>22856.273344099998</v>
      </c>
      <c r="L20" s="112">
        <v>0</v>
      </c>
      <c r="M20" s="112">
        <v>0</v>
      </c>
      <c r="N20" s="112">
        <v>7725.4203903057996</v>
      </c>
      <c r="O20" s="112">
        <v>15899.1013946281</v>
      </c>
      <c r="P20" s="166">
        <v>8241.7503986207503</v>
      </c>
      <c r="R20" s="112">
        <v>143.35</v>
      </c>
      <c r="S20" s="112">
        <v>0</v>
      </c>
      <c r="T20" s="80"/>
      <c r="U20" s="80"/>
      <c r="V20" s="81"/>
      <c r="W20" s="81"/>
      <c r="X20" s="81"/>
      <c r="Y20" s="80"/>
      <c r="Z20" s="80"/>
      <c r="AA20" s="80"/>
      <c r="AB20" s="80"/>
      <c r="AD20" s="82"/>
    </row>
    <row r="21" spans="1:30" x14ac:dyDescent="0.2">
      <c r="A21" s="103">
        <v>7</v>
      </c>
      <c r="B21" s="104" t="s">
        <v>255</v>
      </c>
      <c r="C21" s="105" t="s">
        <v>256</v>
      </c>
      <c r="D21" s="105" t="s">
        <v>114</v>
      </c>
      <c r="E21" s="106">
        <v>0</v>
      </c>
      <c r="F21" s="106">
        <v>1033.498</v>
      </c>
      <c r="G21" s="107">
        <v>761.24</v>
      </c>
      <c r="H21" s="107">
        <v>219</v>
      </c>
      <c r="I21" s="107">
        <v>226336.06</v>
      </c>
      <c r="J21" s="107">
        <v>0</v>
      </c>
      <c r="K21" s="107">
        <v>0</v>
      </c>
      <c r="L21" s="107">
        <v>0</v>
      </c>
      <c r="M21" s="107">
        <v>0</v>
      </c>
      <c r="N21" s="107">
        <v>0</v>
      </c>
      <c r="O21" s="107">
        <v>0</v>
      </c>
      <c r="P21" s="107">
        <v>0</v>
      </c>
      <c r="R21" s="107">
        <v>288</v>
      </c>
      <c r="S21" s="107">
        <v>0</v>
      </c>
      <c r="T21" s="80">
        <f t="shared" si="0"/>
        <v>1.3150684931506849</v>
      </c>
      <c r="U21" s="80">
        <f t="shared" si="1"/>
        <v>1.2894164816118516</v>
      </c>
      <c r="V21" s="81">
        <f t="shared" si="2"/>
        <v>981.55540246220596</v>
      </c>
      <c r="W21" s="81">
        <f t="shared" si="3"/>
        <v>220.31540246220595</v>
      </c>
      <c r="X21" s="81">
        <f t="shared" si="4"/>
        <v>227695.52781388492</v>
      </c>
      <c r="Y21" s="80">
        <f t="shared" si="5"/>
        <v>4.5848355451969969E-2</v>
      </c>
      <c r="Z21" s="80">
        <f t="shared" si="6"/>
        <v>1.1992624151289988E-2</v>
      </c>
      <c r="AA21" s="80">
        <f t="shared" si="7"/>
        <v>1.9115055013239957E-2</v>
      </c>
      <c r="AB21" s="80">
        <f t="shared" si="8"/>
        <v>2.5652011538833303E-2</v>
      </c>
      <c r="AD21" s="82"/>
    </row>
    <row r="22" spans="1:30" ht="15" thickBot="1" x14ac:dyDescent="0.35">
      <c r="A22" s="151"/>
      <c r="B22" s="152" t="s">
        <v>19</v>
      </c>
      <c r="C22" s="153" t="s">
        <v>257</v>
      </c>
      <c r="D22" s="153"/>
      <c r="E22" s="154"/>
      <c r="F22" s="154"/>
      <c r="G22" s="155"/>
      <c r="H22" s="155"/>
      <c r="I22" s="155">
        <v>1270962.49</v>
      </c>
      <c r="J22" s="155">
        <v>932043.64228419401</v>
      </c>
      <c r="K22" s="155">
        <v>125739.9563888</v>
      </c>
      <c r="L22" s="155">
        <v>2160.0140120000001</v>
      </c>
      <c r="M22" s="155">
        <v>1308.88472</v>
      </c>
      <c r="N22" s="155">
        <v>42500.105259414398</v>
      </c>
      <c r="O22" s="155">
        <v>107934.821159962</v>
      </c>
      <c r="P22" s="155">
        <v>41621.181913964298</v>
      </c>
      <c r="R22" s="155"/>
      <c r="S22" s="155">
        <v>1141006.1159184901</v>
      </c>
      <c r="T22" s="80"/>
      <c r="U22" s="80"/>
      <c r="V22" s="81"/>
      <c r="W22" s="81"/>
      <c r="X22" s="81"/>
      <c r="Y22" s="80"/>
      <c r="Z22" s="80"/>
      <c r="AA22" s="80"/>
      <c r="AB22" s="80"/>
      <c r="AD22" s="82"/>
    </row>
    <row r="23" spans="1:30" ht="20.5" thickBot="1" x14ac:dyDescent="0.25">
      <c r="A23" s="96">
        <v>8</v>
      </c>
      <c r="B23" s="97" t="s">
        <v>258</v>
      </c>
      <c r="C23" s="99" t="s">
        <v>259</v>
      </c>
      <c r="D23" s="99" t="s">
        <v>95</v>
      </c>
      <c r="E23" s="100">
        <v>0</v>
      </c>
      <c r="F23" s="100">
        <v>501.947</v>
      </c>
      <c r="G23" s="101">
        <v>436.11</v>
      </c>
      <c r="H23" s="101">
        <v>1031.22</v>
      </c>
      <c r="I23" s="101">
        <v>517617.79</v>
      </c>
      <c r="J23" s="101">
        <v>345861.56088</v>
      </c>
      <c r="K23" s="101">
        <v>64818.172924500002</v>
      </c>
      <c r="L23" s="101">
        <v>0</v>
      </c>
      <c r="M23" s="101">
        <v>0</v>
      </c>
      <c r="N23" s="101">
        <v>21908.542448480999</v>
      </c>
      <c r="O23" s="101">
        <v>54698.647898599098</v>
      </c>
      <c r="P23" s="102">
        <v>21092.5663300212</v>
      </c>
      <c r="R23" s="101">
        <v>1216.46</v>
      </c>
      <c r="S23" s="101">
        <v>397542.02399999998</v>
      </c>
      <c r="T23" s="80"/>
      <c r="U23" s="80"/>
      <c r="V23" s="81"/>
      <c r="W23" s="81"/>
      <c r="X23" s="81"/>
      <c r="Y23" s="80"/>
      <c r="Z23" s="80"/>
      <c r="AA23" s="80"/>
      <c r="AB23" s="80"/>
      <c r="AD23" s="82"/>
    </row>
    <row r="24" spans="1:30" ht="15" thickBot="1" x14ac:dyDescent="0.25">
      <c r="A24" s="108"/>
      <c r="B24" s="109" t="s">
        <v>260</v>
      </c>
      <c r="C24" s="110" t="s">
        <v>261</v>
      </c>
      <c r="D24" s="110" t="s">
        <v>114</v>
      </c>
      <c r="E24" s="111">
        <v>1.98</v>
      </c>
      <c r="F24" s="111">
        <v>993.85505999999998</v>
      </c>
      <c r="G24" s="77">
        <v>348</v>
      </c>
      <c r="H24" s="77">
        <v>348</v>
      </c>
      <c r="I24" s="77">
        <v>345861.56088</v>
      </c>
      <c r="J24" s="77">
        <v>345861.56088</v>
      </c>
      <c r="K24" s="77"/>
      <c r="L24" s="77"/>
      <c r="M24" s="77"/>
      <c r="N24" s="77"/>
      <c r="O24" s="77"/>
      <c r="P24" s="77"/>
      <c r="R24" s="77">
        <v>400</v>
      </c>
      <c r="S24" s="77">
        <v>397542.02399999998</v>
      </c>
      <c r="T24" s="80">
        <f t="shared" si="0"/>
        <v>1.1494252873563218</v>
      </c>
      <c r="U24" s="80">
        <f t="shared" si="1"/>
        <v>1.1237732758174885</v>
      </c>
      <c r="V24" s="81">
        <f t="shared" si="2"/>
        <v>391.07309998448602</v>
      </c>
      <c r="W24" s="81">
        <f t="shared" si="3"/>
        <v>43.073099984486021</v>
      </c>
      <c r="X24" s="81">
        <f t="shared" si="4"/>
        <v>42808.418369467356</v>
      </c>
      <c r="Y24" s="80">
        <f t="shared" si="5"/>
        <v>4.5848355451969969E-2</v>
      </c>
      <c r="Z24" s="80">
        <f t="shared" si="6"/>
        <v>1.1992624151289988E-2</v>
      </c>
      <c r="AA24" s="80">
        <f t="shared" si="7"/>
        <v>1.9115055013239957E-2</v>
      </c>
      <c r="AB24" s="80">
        <f t="shared" si="8"/>
        <v>2.5652011538833303E-2</v>
      </c>
      <c r="AD24" s="82"/>
    </row>
    <row r="25" spans="1:30" ht="15" thickBot="1" x14ac:dyDescent="0.25">
      <c r="A25" s="96">
        <v>9</v>
      </c>
      <c r="B25" s="97" t="s">
        <v>262</v>
      </c>
      <c r="C25" s="99" t="s">
        <v>263</v>
      </c>
      <c r="D25" s="99" t="s">
        <v>95</v>
      </c>
      <c r="E25" s="100">
        <v>0</v>
      </c>
      <c r="F25" s="100">
        <v>1.0049999999999999</v>
      </c>
      <c r="G25" s="101">
        <v>5175.3599999999997</v>
      </c>
      <c r="H25" s="101">
        <v>3345.75</v>
      </c>
      <c r="I25" s="101">
        <v>3362.48</v>
      </c>
      <c r="J25" s="101">
        <v>3130.6965577649999</v>
      </c>
      <c r="K25" s="101">
        <v>91.505551499999996</v>
      </c>
      <c r="L25" s="101">
        <v>0</v>
      </c>
      <c r="M25" s="101">
        <v>0</v>
      </c>
      <c r="N25" s="101">
        <v>30.928876407000001</v>
      </c>
      <c r="O25" s="101">
        <v>73.815905106990002</v>
      </c>
      <c r="P25" s="102">
        <v>28.4644490219586</v>
      </c>
      <c r="R25" s="101">
        <v>3721.75</v>
      </c>
      <c r="S25" s="101">
        <v>3462.4318963350001</v>
      </c>
      <c r="T25" s="80"/>
      <c r="U25" s="80"/>
      <c r="V25" s="81"/>
      <c r="W25" s="81"/>
      <c r="X25" s="81"/>
      <c r="Y25" s="80"/>
      <c r="Z25" s="80"/>
      <c r="AA25" s="80"/>
      <c r="AB25" s="80"/>
      <c r="AD25" s="82"/>
    </row>
    <row r="26" spans="1:30" x14ac:dyDescent="0.2">
      <c r="A26" s="108"/>
      <c r="B26" s="109" t="s">
        <v>204</v>
      </c>
      <c r="C26" s="110" t="s">
        <v>205</v>
      </c>
      <c r="D26" s="110" t="s">
        <v>95</v>
      </c>
      <c r="E26" s="111">
        <v>9.1499999999999998E-2</v>
      </c>
      <c r="F26" s="111">
        <v>9.1957499999999998E-2</v>
      </c>
      <c r="G26" s="77">
        <v>45.7</v>
      </c>
      <c r="H26" s="77">
        <v>45.7</v>
      </c>
      <c r="I26" s="77">
        <v>4.2024577499999998</v>
      </c>
      <c r="J26" s="77">
        <v>4.2024577499999998</v>
      </c>
      <c r="K26" s="77"/>
      <c r="L26" s="77"/>
      <c r="M26" s="77"/>
      <c r="N26" s="77"/>
      <c r="O26" s="77"/>
      <c r="P26" s="77"/>
      <c r="R26" s="77">
        <v>52.8</v>
      </c>
      <c r="S26" s="77">
        <v>4.8553559999999996</v>
      </c>
      <c r="T26" s="80">
        <f t="shared" si="0"/>
        <v>1.1553610503282274</v>
      </c>
      <c r="U26" s="80">
        <f t="shared" si="1"/>
        <v>1.1297090387893942</v>
      </c>
      <c r="V26" s="81">
        <f t="shared" si="2"/>
        <v>51.627703072675317</v>
      </c>
      <c r="W26" s="81">
        <f t="shared" si="3"/>
        <v>5.9277030726753139</v>
      </c>
      <c r="X26" s="81">
        <f t="shared" si="4"/>
        <v>0.54509675530554014</v>
      </c>
      <c r="Y26" s="80">
        <f t="shared" si="5"/>
        <v>4.5848355451969969E-2</v>
      </c>
      <c r="Z26" s="80">
        <f t="shared" si="6"/>
        <v>1.1992624151289988E-2</v>
      </c>
      <c r="AA26" s="80">
        <f t="shared" si="7"/>
        <v>1.9115055013239957E-2</v>
      </c>
      <c r="AB26" s="80">
        <f t="shared" si="8"/>
        <v>2.5652011538833303E-2</v>
      </c>
      <c r="AD26" s="82"/>
    </row>
    <row r="27" spans="1:30" x14ac:dyDescent="0.2">
      <c r="A27" s="108"/>
      <c r="B27" s="109" t="s">
        <v>264</v>
      </c>
      <c r="C27" s="110" t="s">
        <v>265</v>
      </c>
      <c r="D27" s="110" t="s">
        <v>95</v>
      </c>
      <c r="E27" s="111">
        <v>1.01</v>
      </c>
      <c r="F27" s="111">
        <v>1.01505</v>
      </c>
      <c r="G27" s="77">
        <v>3080</v>
      </c>
      <c r="H27" s="77">
        <v>3080</v>
      </c>
      <c r="I27" s="77">
        <v>3126.3539999999998</v>
      </c>
      <c r="J27" s="77">
        <v>3126.3539999999998</v>
      </c>
      <c r="K27" s="77"/>
      <c r="L27" s="77"/>
      <c r="M27" s="77"/>
      <c r="N27" s="77"/>
      <c r="O27" s="77"/>
      <c r="P27" s="77"/>
      <c r="R27" s="77">
        <v>3340</v>
      </c>
      <c r="S27" s="77">
        <v>3457.4009999999998</v>
      </c>
      <c r="T27" s="80">
        <f t="shared" si="0"/>
        <v>1.0844155844155845</v>
      </c>
      <c r="U27" s="80">
        <f t="shared" si="1"/>
        <v>1.0587635728767513</v>
      </c>
      <c r="V27" s="81">
        <f t="shared" si="2"/>
        <v>3260.9918044603937</v>
      </c>
      <c r="W27" s="81">
        <f t="shared" si="3"/>
        <v>180.99180446039372</v>
      </c>
      <c r="X27" s="81">
        <f t="shared" si="4"/>
        <v>183.71573111752264</v>
      </c>
      <c r="Y27" s="80">
        <f t="shared" si="5"/>
        <v>4.5848355451969969E-2</v>
      </c>
      <c r="Z27" s="80">
        <f t="shared" si="6"/>
        <v>1.1992624151289988E-2</v>
      </c>
      <c r="AA27" s="80">
        <f t="shared" si="7"/>
        <v>1.9115055013239957E-2</v>
      </c>
      <c r="AB27" s="80">
        <f t="shared" si="8"/>
        <v>2.5652011538833303E-2</v>
      </c>
      <c r="AD27" s="82"/>
    </row>
    <row r="28" spans="1:30" ht="18.5" thickBot="1" x14ac:dyDescent="0.25">
      <c r="A28" s="108"/>
      <c r="B28" s="109" t="s">
        <v>266</v>
      </c>
      <c r="C28" s="110" t="s">
        <v>267</v>
      </c>
      <c r="D28" s="110" t="s">
        <v>38</v>
      </c>
      <c r="E28" s="111">
        <v>5.5100000000000001E-3</v>
      </c>
      <c r="F28" s="111">
        <v>5.5375499999999996E-3</v>
      </c>
      <c r="G28" s="77">
        <v>25.3</v>
      </c>
      <c r="H28" s="77">
        <v>25.3</v>
      </c>
      <c r="I28" s="77">
        <v>0.14010001499999999</v>
      </c>
      <c r="J28" s="77">
        <v>0.14010001499999999</v>
      </c>
      <c r="K28" s="77"/>
      <c r="L28" s="77"/>
      <c r="M28" s="77"/>
      <c r="N28" s="77"/>
      <c r="O28" s="77"/>
      <c r="P28" s="77"/>
      <c r="R28" s="77">
        <v>31.7</v>
      </c>
      <c r="S28" s="77">
        <v>0.17554033499999999</v>
      </c>
      <c r="T28" s="80">
        <f t="shared" si="0"/>
        <v>1.2529644268774702</v>
      </c>
      <c r="U28" s="80">
        <f t="shared" si="1"/>
        <v>1.227312415338637</v>
      </c>
      <c r="V28" s="81">
        <f t="shared" si="2"/>
        <v>31.051004108067517</v>
      </c>
      <c r="W28" s="81">
        <f t="shared" si="3"/>
        <v>5.7510041080675158</v>
      </c>
      <c r="X28" s="81">
        <f t="shared" si="4"/>
        <v>3.1846472798629268E-2</v>
      </c>
      <c r="Y28" s="80">
        <f t="shared" si="5"/>
        <v>4.5848355451969969E-2</v>
      </c>
      <c r="Z28" s="80">
        <f t="shared" si="6"/>
        <v>1.1992624151289988E-2</v>
      </c>
      <c r="AA28" s="80">
        <f t="shared" si="7"/>
        <v>1.9115055013239957E-2</v>
      </c>
      <c r="AB28" s="80">
        <f t="shared" si="8"/>
        <v>2.5652011538833303E-2</v>
      </c>
      <c r="AD28" s="82"/>
    </row>
    <row r="29" spans="1:30" ht="15" thickBot="1" x14ac:dyDescent="0.25">
      <c r="A29" s="96">
        <v>10</v>
      </c>
      <c r="B29" s="97" t="s">
        <v>268</v>
      </c>
      <c r="C29" s="99" t="s">
        <v>269</v>
      </c>
      <c r="D29" s="99" t="s">
        <v>38</v>
      </c>
      <c r="E29" s="100">
        <v>0</v>
      </c>
      <c r="F29" s="100">
        <v>1.38</v>
      </c>
      <c r="G29" s="101">
        <v>690.05</v>
      </c>
      <c r="H29" s="101">
        <v>386.96</v>
      </c>
      <c r="I29" s="101">
        <v>534</v>
      </c>
      <c r="J29" s="101">
        <v>319.30991999999998</v>
      </c>
      <c r="K29" s="101">
        <v>60.291096000000003</v>
      </c>
      <c r="L29" s="101">
        <v>0</v>
      </c>
      <c r="M29" s="101">
        <v>0</v>
      </c>
      <c r="N29" s="101">
        <v>20.378390448000001</v>
      </c>
      <c r="O29" s="101">
        <v>68.374536075359998</v>
      </c>
      <c r="P29" s="102">
        <v>26.366180753270399</v>
      </c>
      <c r="R29" s="101">
        <v>502.97</v>
      </c>
      <c r="S29" s="101">
        <v>435.24648000000002</v>
      </c>
      <c r="T29" s="80"/>
      <c r="U29" s="80"/>
      <c r="V29" s="81"/>
      <c r="W29" s="81"/>
      <c r="X29" s="81"/>
      <c r="Y29" s="80"/>
      <c r="Z29" s="80"/>
      <c r="AA29" s="80"/>
      <c r="AB29" s="80"/>
      <c r="AD29" s="82"/>
    </row>
    <row r="30" spans="1:30" x14ac:dyDescent="0.2">
      <c r="A30" s="108"/>
      <c r="B30" s="109" t="s">
        <v>270</v>
      </c>
      <c r="C30" s="110" t="s">
        <v>271</v>
      </c>
      <c r="D30" s="110" t="s">
        <v>38</v>
      </c>
      <c r="E30" s="111">
        <v>7.6699999999999997E-3</v>
      </c>
      <c r="F30" s="111">
        <v>1.05846E-2</v>
      </c>
      <c r="G30" s="77">
        <v>15300</v>
      </c>
      <c r="H30" s="77">
        <v>15300</v>
      </c>
      <c r="I30" s="77">
        <v>161.94438</v>
      </c>
      <c r="J30" s="77">
        <v>161.94438</v>
      </c>
      <c r="K30" s="77"/>
      <c r="L30" s="77"/>
      <c r="M30" s="77"/>
      <c r="N30" s="77"/>
      <c r="O30" s="77"/>
      <c r="P30" s="77"/>
      <c r="R30" s="77">
        <v>19800</v>
      </c>
      <c r="S30" s="77">
        <v>209.57508000000001</v>
      </c>
      <c r="T30" s="80">
        <f t="shared" si="0"/>
        <v>1.2941176470588236</v>
      </c>
      <c r="U30" s="80">
        <f t="shared" si="1"/>
        <v>1.2684656355199904</v>
      </c>
      <c r="V30" s="81">
        <f t="shared" si="2"/>
        <v>19407.524223455854</v>
      </c>
      <c r="W30" s="81">
        <f t="shared" si="3"/>
        <v>4107.5242234558536</v>
      </c>
      <c r="X30" s="81">
        <f t="shared" si="4"/>
        <v>43.476500895590824</v>
      </c>
      <c r="Y30" s="80">
        <f t="shared" si="5"/>
        <v>4.5848355451969969E-2</v>
      </c>
      <c r="Z30" s="80">
        <f t="shared" si="6"/>
        <v>1.1992624151289988E-2</v>
      </c>
      <c r="AA30" s="80">
        <f t="shared" si="7"/>
        <v>1.9115055013239957E-2</v>
      </c>
      <c r="AB30" s="80">
        <f t="shared" si="8"/>
        <v>2.5652011538833303E-2</v>
      </c>
      <c r="AD30" s="82"/>
    </row>
    <row r="31" spans="1:30" x14ac:dyDescent="0.2">
      <c r="A31" s="108"/>
      <c r="B31" s="109" t="s">
        <v>272</v>
      </c>
      <c r="C31" s="110" t="s">
        <v>273</v>
      </c>
      <c r="D31" s="110" t="s">
        <v>38</v>
      </c>
      <c r="E31" s="111">
        <v>1</v>
      </c>
      <c r="F31" s="111">
        <v>1.38</v>
      </c>
      <c r="G31" s="77">
        <v>103</v>
      </c>
      <c r="H31" s="77">
        <v>103</v>
      </c>
      <c r="I31" s="77">
        <v>142.13999999999999</v>
      </c>
      <c r="J31" s="77">
        <v>142.13999999999999</v>
      </c>
      <c r="K31" s="77"/>
      <c r="L31" s="77"/>
      <c r="M31" s="77"/>
      <c r="N31" s="77"/>
      <c r="O31" s="77"/>
      <c r="P31" s="77"/>
      <c r="R31" s="77">
        <v>145</v>
      </c>
      <c r="S31" s="77">
        <v>200.1</v>
      </c>
      <c r="T31" s="80">
        <f t="shared" si="0"/>
        <v>1.4077669902912622</v>
      </c>
      <c r="U31" s="80">
        <f t="shared" si="1"/>
        <v>1.3821149787524289</v>
      </c>
      <c r="V31" s="81">
        <f t="shared" si="2"/>
        <v>142.35784281150018</v>
      </c>
      <c r="W31" s="81">
        <f t="shared" si="3"/>
        <v>39.357842811500177</v>
      </c>
      <c r="X31" s="81">
        <f t="shared" si="4"/>
        <v>54.313823079870239</v>
      </c>
      <c r="Y31" s="80">
        <f t="shared" si="5"/>
        <v>4.5848355451969969E-2</v>
      </c>
      <c r="Z31" s="80">
        <f t="shared" si="6"/>
        <v>1.1992624151289988E-2</v>
      </c>
      <c r="AA31" s="80">
        <f t="shared" si="7"/>
        <v>1.9115055013239957E-2</v>
      </c>
      <c r="AB31" s="80">
        <f t="shared" si="8"/>
        <v>2.5652011538833303E-2</v>
      </c>
      <c r="AD31" s="82"/>
    </row>
    <row r="32" spans="1:30" ht="15" thickBot="1" x14ac:dyDescent="0.25">
      <c r="A32" s="108"/>
      <c r="B32" s="109" t="s">
        <v>106</v>
      </c>
      <c r="C32" s="110" t="s">
        <v>107</v>
      </c>
      <c r="D32" s="110" t="s">
        <v>95</v>
      </c>
      <c r="E32" s="111">
        <v>1.6999999999999999E-3</v>
      </c>
      <c r="F32" s="111">
        <v>2.346E-3</v>
      </c>
      <c r="G32" s="77">
        <v>6490</v>
      </c>
      <c r="H32" s="77">
        <v>6490</v>
      </c>
      <c r="I32" s="77">
        <v>15.225540000000001</v>
      </c>
      <c r="J32" s="77">
        <v>15.225540000000001</v>
      </c>
      <c r="K32" s="77"/>
      <c r="L32" s="77"/>
      <c r="M32" s="77"/>
      <c r="N32" s="77"/>
      <c r="O32" s="77"/>
      <c r="P32" s="77"/>
      <c r="R32" s="77">
        <v>10900</v>
      </c>
      <c r="S32" s="77">
        <v>25.571400000000001</v>
      </c>
      <c r="T32" s="80">
        <f t="shared" si="0"/>
        <v>1.6795069337442219</v>
      </c>
      <c r="U32" s="80">
        <f t="shared" si="1"/>
        <v>1.6538549222053887</v>
      </c>
      <c r="V32" s="81">
        <f t="shared" si="2"/>
        <v>10733.518445112972</v>
      </c>
      <c r="W32" s="81">
        <f t="shared" si="3"/>
        <v>4243.5184451129717</v>
      </c>
      <c r="X32" s="81">
        <f t="shared" si="4"/>
        <v>9.9552942722350313</v>
      </c>
      <c r="Y32" s="80">
        <f t="shared" si="5"/>
        <v>4.5848355451969969E-2</v>
      </c>
      <c r="Z32" s="80">
        <f t="shared" si="6"/>
        <v>1.1992624151289988E-2</v>
      </c>
      <c r="AA32" s="80">
        <f t="shared" si="7"/>
        <v>1.9115055013239957E-2</v>
      </c>
      <c r="AB32" s="80">
        <f t="shared" si="8"/>
        <v>2.5652011538833303E-2</v>
      </c>
      <c r="AD32" s="82"/>
    </row>
    <row r="33" spans="1:30" x14ac:dyDescent="0.2">
      <c r="A33" s="156">
        <v>11</v>
      </c>
      <c r="B33" s="157" t="s">
        <v>274</v>
      </c>
      <c r="C33" s="158" t="s">
        <v>275</v>
      </c>
      <c r="D33" s="158" t="s">
        <v>38</v>
      </c>
      <c r="E33" s="159">
        <v>0</v>
      </c>
      <c r="F33" s="159">
        <v>1.38</v>
      </c>
      <c r="G33" s="160">
        <v>207.01</v>
      </c>
      <c r="H33" s="160">
        <v>107.08</v>
      </c>
      <c r="I33" s="160">
        <v>147.77000000000001</v>
      </c>
      <c r="J33" s="160">
        <v>0</v>
      </c>
      <c r="K33" s="160">
        <v>31.13832</v>
      </c>
      <c r="L33" s="160">
        <v>31.56888</v>
      </c>
      <c r="M33" s="160">
        <v>9.3287999999999993</v>
      </c>
      <c r="N33" s="160">
        <v>10.52475216</v>
      </c>
      <c r="O33" s="160">
        <v>47.0596287312</v>
      </c>
      <c r="P33" s="161">
        <v>18.146853324767999</v>
      </c>
      <c r="R33" s="160">
        <v>128.38</v>
      </c>
      <c r="S33" s="160">
        <v>0</v>
      </c>
      <c r="T33" s="80"/>
      <c r="U33" s="80"/>
      <c r="V33" s="81"/>
      <c r="W33" s="81"/>
      <c r="X33" s="81"/>
      <c r="Y33" s="80"/>
      <c r="Z33" s="80"/>
      <c r="AA33" s="80"/>
      <c r="AB33" s="80"/>
      <c r="AD33" s="82"/>
    </row>
    <row r="34" spans="1:30" ht="15" thickBot="1" x14ac:dyDescent="0.25">
      <c r="A34" s="162">
        <v>12</v>
      </c>
      <c r="B34" s="163" t="s">
        <v>276</v>
      </c>
      <c r="C34" s="164" t="s">
        <v>277</v>
      </c>
      <c r="D34" s="164" t="s">
        <v>114</v>
      </c>
      <c r="E34" s="165">
        <v>0</v>
      </c>
      <c r="F34" s="165">
        <v>0.13100000000000001</v>
      </c>
      <c r="G34" s="112">
        <v>37377.629999999997</v>
      </c>
      <c r="H34" s="112">
        <v>41346.86</v>
      </c>
      <c r="I34" s="112">
        <v>5416.44</v>
      </c>
      <c r="J34" s="112">
        <v>4035.0699909999998</v>
      </c>
      <c r="K34" s="112">
        <v>487.04576459999998</v>
      </c>
      <c r="L34" s="112">
        <v>0</v>
      </c>
      <c r="M34" s="112">
        <v>0</v>
      </c>
      <c r="N34" s="112">
        <v>164.62146843479999</v>
      </c>
      <c r="O34" s="112">
        <v>439.92621485283598</v>
      </c>
      <c r="P34" s="166">
        <v>169.64172285026899</v>
      </c>
      <c r="R34" s="112">
        <v>61956.78</v>
      </c>
      <c r="S34" s="112">
        <v>6442.4885619999995</v>
      </c>
      <c r="T34" s="80"/>
      <c r="U34" s="80"/>
      <c r="V34" s="81"/>
      <c r="W34" s="81"/>
      <c r="X34" s="81"/>
      <c r="Y34" s="80"/>
      <c r="Z34" s="80"/>
      <c r="AA34" s="80"/>
      <c r="AB34" s="80"/>
      <c r="AD34" s="82"/>
    </row>
    <row r="35" spans="1:30" ht="18" x14ac:dyDescent="0.2">
      <c r="A35" s="108"/>
      <c r="B35" s="109" t="s">
        <v>278</v>
      </c>
      <c r="C35" s="110" t="s">
        <v>279</v>
      </c>
      <c r="D35" s="110" t="s">
        <v>114</v>
      </c>
      <c r="E35" s="111">
        <v>0.51500000000000001</v>
      </c>
      <c r="F35" s="111">
        <v>6.7464999999999997E-2</v>
      </c>
      <c r="G35" s="77">
        <v>26600</v>
      </c>
      <c r="H35" s="77">
        <v>26600</v>
      </c>
      <c r="I35" s="77">
        <v>1794.569</v>
      </c>
      <c r="J35" s="77">
        <v>1794.569</v>
      </c>
      <c r="K35" s="77"/>
      <c r="L35" s="77"/>
      <c r="M35" s="77"/>
      <c r="N35" s="77"/>
      <c r="O35" s="77"/>
      <c r="P35" s="77"/>
      <c r="R35" s="77">
        <v>43100</v>
      </c>
      <c r="S35" s="77">
        <v>2907.7415000000001</v>
      </c>
      <c r="T35" s="80">
        <f t="shared" si="0"/>
        <v>1.6203007518796992</v>
      </c>
      <c r="U35" s="80">
        <f t="shared" si="1"/>
        <v>1.594648740340866</v>
      </c>
      <c r="V35" s="81">
        <f t="shared" si="2"/>
        <v>42417.656493067036</v>
      </c>
      <c r="W35" s="81">
        <f t="shared" si="3"/>
        <v>15817.656493067036</v>
      </c>
      <c r="X35" s="81">
        <f t="shared" si="4"/>
        <v>1067.1381953047676</v>
      </c>
      <c r="Y35" s="80">
        <f t="shared" si="5"/>
        <v>4.5848355451969969E-2</v>
      </c>
      <c r="Z35" s="80">
        <f t="shared" si="6"/>
        <v>1.1992624151289988E-2</v>
      </c>
      <c r="AA35" s="80">
        <f t="shared" si="7"/>
        <v>1.9115055013239957E-2</v>
      </c>
      <c r="AB35" s="80">
        <f t="shared" si="8"/>
        <v>2.5652011538833303E-2</v>
      </c>
      <c r="AD35" s="82"/>
    </row>
    <row r="36" spans="1:30" ht="18" x14ac:dyDescent="0.2">
      <c r="A36" s="108"/>
      <c r="B36" s="109" t="s">
        <v>280</v>
      </c>
      <c r="C36" s="110" t="s">
        <v>281</v>
      </c>
      <c r="D36" s="110" t="s">
        <v>114</v>
      </c>
      <c r="E36" s="111">
        <v>0.51500000000000001</v>
      </c>
      <c r="F36" s="111">
        <v>6.7464999999999997E-2</v>
      </c>
      <c r="G36" s="77">
        <v>25900</v>
      </c>
      <c r="H36" s="77">
        <v>25900</v>
      </c>
      <c r="I36" s="77">
        <v>1747.3434999999999</v>
      </c>
      <c r="J36" s="77">
        <v>1747.3434999999999</v>
      </c>
      <c r="K36" s="77"/>
      <c r="L36" s="77"/>
      <c r="M36" s="77"/>
      <c r="N36" s="77"/>
      <c r="O36" s="77"/>
      <c r="P36" s="77"/>
      <c r="R36" s="77">
        <v>43200</v>
      </c>
      <c r="S36" s="77">
        <v>2914.4879999999998</v>
      </c>
      <c r="T36" s="80">
        <f t="shared" si="0"/>
        <v>1.667953667953668</v>
      </c>
      <c r="U36" s="80">
        <f t="shared" si="1"/>
        <v>1.6423016564148347</v>
      </c>
      <c r="V36" s="81">
        <f t="shared" si="2"/>
        <v>42535.612901144217</v>
      </c>
      <c r="W36" s="81">
        <f t="shared" si="3"/>
        <v>16635.612901144217</v>
      </c>
      <c r="X36" s="81">
        <f t="shared" si="4"/>
        <v>1122.3216243756945</v>
      </c>
      <c r="Y36" s="80">
        <f t="shared" si="5"/>
        <v>4.5848355451969969E-2</v>
      </c>
      <c r="Z36" s="80">
        <f t="shared" si="6"/>
        <v>1.1992624151289988E-2</v>
      </c>
      <c r="AA36" s="80">
        <f t="shared" si="7"/>
        <v>1.9115055013239957E-2</v>
      </c>
      <c r="AB36" s="80">
        <f t="shared" si="8"/>
        <v>2.5652011538833303E-2</v>
      </c>
      <c r="AD36" s="82"/>
    </row>
    <row r="37" spans="1:30" x14ac:dyDescent="0.2">
      <c r="A37" s="108"/>
      <c r="B37" s="109" t="s">
        <v>282</v>
      </c>
      <c r="C37" s="110" t="s">
        <v>283</v>
      </c>
      <c r="D37" s="110" t="s">
        <v>101</v>
      </c>
      <c r="E37" s="111">
        <v>10.210000000000001</v>
      </c>
      <c r="F37" s="111">
        <v>1.33751</v>
      </c>
      <c r="G37" s="77">
        <v>34.1</v>
      </c>
      <c r="H37" s="77">
        <v>34.1</v>
      </c>
      <c r="I37" s="77">
        <v>45.609090999999999</v>
      </c>
      <c r="J37" s="77">
        <v>45.609090999999999</v>
      </c>
      <c r="K37" s="77"/>
      <c r="L37" s="77"/>
      <c r="M37" s="77"/>
      <c r="N37" s="77"/>
      <c r="O37" s="77"/>
      <c r="P37" s="77"/>
      <c r="R37" s="77">
        <v>56.2</v>
      </c>
      <c r="S37" s="77">
        <v>75.168062000000006</v>
      </c>
      <c r="T37" s="80">
        <f t="shared" si="0"/>
        <v>1.6480938416422288</v>
      </c>
      <c r="U37" s="80">
        <f t="shared" si="1"/>
        <v>1.6224418301033956</v>
      </c>
      <c r="V37" s="81">
        <f t="shared" si="2"/>
        <v>55.325266406525792</v>
      </c>
      <c r="W37" s="81">
        <f t="shared" si="3"/>
        <v>21.22526640652579</v>
      </c>
      <c r="X37" s="81">
        <f t="shared" si="4"/>
        <v>28.389006071392309</v>
      </c>
      <c r="Y37" s="80">
        <f t="shared" si="5"/>
        <v>4.5848355451969969E-2</v>
      </c>
      <c r="Z37" s="80">
        <f t="shared" si="6"/>
        <v>1.1992624151289988E-2</v>
      </c>
      <c r="AA37" s="80">
        <f t="shared" si="7"/>
        <v>1.9115055013239957E-2</v>
      </c>
      <c r="AB37" s="80">
        <f t="shared" si="8"/>
        <v>2.5652011538833303E-2</v>
      </c>
      <c r="AD37" s="82"/>
    </row>
    <row r="38" spans="1:30" ht="15" thickBot="1" x14ac:dyDescent="0.25">
      <c r="A38" s="108"/>
      <c r="B38" s="109" t="s">
        <v>284</v>
      </c>
      <c r="C38" s="110" t="s">
        <v>285</v>
      </c>
      <c r="D38" s="110" t="s">
        <v>286</v>
      </c>
      <c r="E38" s="111">
        <v>2.19</v>
      </c>
      <c r="F38" s="111">
        <v>0.28688999999999998</v>
      </c>
      <c r="G38" s="77">
        <v>1560</v>
      </c>
      <c r="H38" s="77">
        <v>1560</v>
      </c>
      <c r="I38" s="77">
        <v>447.54840000000002</v>
      </c>
      <c r="J38" s="77">
        <v>447.54840000000002</v>
      </c>
      <c r="K38" s="77"/>
      <c r="L38" s="77"/>
      <c r="M38" s="77"/>
      <c r="N38" s="77"/>
      <c r="O38" s="77"/>
      <c r="P38" s="77"/>
      <c r="R38" s="77">
        <v>1900</v>
      </c>
      <c r="S38" s="77">
        <v>545.09100000000001</v>
      </c>
      <c r="T38" s="80">
        <f t="shared" si="0"/>
        <v>1.2179487179487178</v>
      </c>
      <c r="U38" s="80">
        <f t="shared" si="1"/>
        <v>1.1922967064098846</v>
      </c>
      <c r="V38" s="81">
        <f t="shared" si="2"/>
        <v>1859.98286199942</v>
      </c>
      <c r="W38" s="81">
        <f t="shared" si="3"/>
        <v>299.98286199942004</v>
      </c>
      <c r="X38" s="81">
        <f t="shared" si="4"/>
        <v>86.062083279013606</v>
      </c>
      <c r="Y38" s="80">
        <f t="shared" si="5"/>
        <v>4.5848355451969969E-2</v>
      </c>
      <c r="Z38" s="80">
        <f t="shared" si="6"/>
        <v>1.1992624151289988E-2</v>
      </c>
      <c r="AA38" s="80">
        <f t="shared" si="7"/>
        <v>1.9115055013239957E-2</v>
      </c>
      <c r="AB38" s="80">
        <f t="shared" si="8"/>
        <v>2.5652011538833303E-2</v>
      </c>
      <c r="AD38" s="82"/>
    </row>
    <row r="39" spans="1:30" ht="15" thickBot="1" x14ac:dyDescent="0.25">
      <c r="A39" s="96">
        <v>13</v>
      </c>
      <c r="B39" s="97" t="s">
        <v>287</v>
      </c>
      <c r="C39" s="99" t="s">
        <v>288</v>
      </c>
      <c r="D39" s="99" t="s">
        <v>95</v>
      </c>
      <c r="E39" s="100">
        <v>0</v>
      </c>
      <c r="F39" s="100">
        <v>67.480999999999995</v>
      </c>
      <c r="G39" s="101">
        <v>3438.74</v>
      </c>
      <c r="H39" s="101">
        <v>2797.76</v>
      </c>
      <c r="I39" s="101">
        <v>188795.64</v>
      </c>
      <c r="J39" s="101">
        <v>174884.559452293</v>
      </c>
      <c r="K39" s="101">
        <v>5454.2462984000003</v>
      </c>
      <c r="L39" s="101">
        <v>0</v>
      </c>
      <c r="M39" s="101">
        <v>0</v>
      </c>
      <c r="N39" s="101">
        <v>1843.5352488592</v>
      </c>
      <c r="O39" s="101">
        <v>4430.2155253777401</v>
      </c>
      <c r="P39" s="102">
        <v>1708.3532850491699</v>
      </c>
      <c r="R39" s="101">
        <v>3284.11</v>
      </c>
      <c r="S39" s="101">
        <v>204815.595992627</v>
      </c>
      <c r="T39" s="80"/>
      <c r="U39" s="80"/>
      <c r="V39" s="81"/>
      <c r="W39" s="81"/>
      <c r="X39" s="81"/>
      <c r="Y39" s="80"/>
      <c r="Z39" s="80"/>
      <c r="AA39" s="80"/>
      <c r="AB39" s="80"/>
      <c r="AD39" s="82"/>
    </row>
    <row r="40" spans="1:30" x14ac:dyDescent="0.2">
      <c r="A40" s="108"/>
      <c r="B40" s="109" t="s">
        <v>204</v>
      </c>
      <c r="C40" s="110" t="s">
        <v>205</v>
      </c>
      <c r="D40" s="110" t="s">
        <v>95</v>
      </c>
      <c r="E40" s="111">
        <v>0.1285</v>
      </c>
      <c r="F40" s="111">
        <v>8.6713085000000003</v>
      </c>
      <c r="G40" s="77">
        <v>45.7</v>
      </c>
      <c r="H40" s="77">
        <v>45.7</v>
      </c>
      <c r="I40" s="77">
        <v>396.27879845000001</v>
      </c>
      <c r="J40" s="77">
        <v>396.27879845000001</v>
      </c>
      <c r="K40" s="77"/>
      <c r="L40" s="77"/>
      <c r="M40" s="77"/>
      <c r="N40" s="77"/>
      <c r="O40" s="77"/>
      <c r="P40" s="77"/>
      <c r="R40" s="77">
        <v>52.8</v>
      </c>
      <c r="S40" s="77">
        <v>457.84508879999998</v>
      </c>
      <c r="T40" s="80">
        <f t="shared" si="0"/>
        <v>1.1553610503282274</v>
      </c>
      <c r="U40" s="80">
        <f t="shared" si="1"/>
        <v>1.1297090387893942</v>
      </c>
      <c r="V40" s="81">
        <f t="shared" si="2"/>
        <v>51.627703072675317</v>
      </c>
      <c r="W40" s="81">
        <f t="shared" si="3"/>
        <v>5.9277030726753139</v>
      </c>
      <c r="X40" s="81">
        <f t="shared" si="4"/>
        <v>51.400942039565571</v>
      </c>
      <c r="Y40" s="80">
        <f t="shared" si="5"/>
        <v>4.5848355451969969E-2</v>
      </c>
      <c r="Z40" s="80">
        <f t="shared" si="6"/>
        <v>1.1992624151289988E-2</v>
      </c>
      <c r="AA40" s="80">
        <f t="shared" si="7"/>
        <v>1.9115055013239957E-2</v>
      </c>
      <c r="AB40" s="80">
        <f t="shared" si="8"/>
        <v>2.5652011538833303E-2</v>
      </c>
      <c r="AD40" s="82"/>
    </row>
    <row r="41" spans="1:30" x14ac:dyDescent="0.2">
      <c r="A41" s="108"/>
      <c r="B41" s="109" t="s">
        <v>289</v>
      </c>
      <c r="C41" s="110" t="s">
        <v>290</v>
      </c>
      <c r="D41" s="110" t="s">
        <v>95</v>
      </c>
      <c r="E41" s="111">
        <v>1.01</v>
      </c>
      <c r="F41" s="111">
        <v>68.155810000000002</v>
      </c>
      <c r="G41" s="77">
        <v>2560</v>
      </c>
      <c r="H41" s="77">
        <v>2560</v>
      </c>
      <c r="I41" s="77">
        <v>174478.87359999999</v>
      </c>
      <c r="J41" s="77">
        <v>174478.87359999999</v>
      </c>
      <c r="K41" s="77"/>
      <c r="L41" s="77"/>
      <c r="M41" s="77"/>
      <c r="N41" s="77"/>
      <c r="O41" s="77"/>
      <c r="P41" s="77"/>
      <c r="R41" s="77">
        <v>2940</v>
      </c>
      <c r="S41" s="77">
        <v>204345.96419999999</v>
      </c>
      <c r="T41" s="80">
        <f t="shared" si="0"/>
        <v>1.1484375</v>
      </c>
      <c r="U41" s="80">
        <f t="shared" si="1"/>
        <v>1.1227854884611668</v>
      </c>
      <c r="V41" s="81">
        <f t="shared" si="2"/>
        <v>2874.330850460587</v>
      </c>
      <c r="W41" s="81">
        <f t="shared" si="3"/>
        <v>314.33085046058704</v>
      </c>
      <c r="X41" s="81">
        <f t="shared" si="4"/>
        <v>21423.473721130184</v>
      </c>
      <c r="Y41" s="80">
        <f t="shared" si="5"/>
        <v>4.5848355451969969E-2</v>
      </c>
      <c r="Z41" s="80">
        <f t="shared" si="6"/>
        <v>1.1992624151289988E-2</v>
      </c>
      <c r="AA41" s="80">
        <f t="shared" si="7"/>
        <v>1.9115055013239957E-2</v>
      </c>
      <c r="AB41" s="80">
        <f t="shared" si="8"/>
        <v>2.5652011538833303E-2</v>
      </c>
      <c r="AD41" s="82"/>
    </row>
    <row r="42" spans="1:30" ht="18.5" thickBot="1" x14ac:dyDescent="0.25">
      <c r="A42" s="108"/>
      <c r="B42" s="109" t="s">
        <v>266</v>
      </c>
      <c r="C42" s="110" t="s">
        <v>267</v>
      </c>
      <c r="D42" s="110" t="s">
        <v>38</v>
      </c>
      <c r="E42" s="111">
        <v>5.5100000000000001E-3</v>
      </c>
      <c r="F42" s="111">
        <v>0.37182030999999999</v>
      </c>
      <c r="G42" s="77">
        <v>25.3</v>
      </c>
      <c r="H42" s="77">
        <v>25.3</v>
      </c>
      <c r="I42" s="77">
        <v>9.4070538429999999</v>
      </c>
      <c r="J42" s="77">
        <v>9.4070538429999999</v>
      </c>
      <c r="K42" s="77"/>
      <c r="L42" s="77"/>
      <c r="M42" s="77"/>
      <c r="N42" s="77"/>
      <c r="O42" s="77"/>
      <c r="P42" s="77"/>
      <c r="R42" s="77">
        <v>31.7</v>
      </c>
      <c r="S42" s="77">
        <v>11.786703827</v>
      </c>
      <c r="T42" s="80">
        <f t="shared" si="0"/>
        <v>1.2529644268774702</v>
      </c>
      <c r="U42" s="80">
        <f t="shared" si="1"/>
        <v>1.227312415338637</v>
      </c>
      <c r="V42" s="81">
        <f t="shared" si="2"/>
        <v>31.051004108067517</v>
      </c>
      <c r="W42" s="81">
        <f t="shared" si="3"/>
        <v>5.7510041080675158</v>
      </c>
      <c r="X42" s="81">
        <f t="shared" si="4"/>
        <v>2.1383401302729372</v>
      </c>
      <c r="Y42" s="80">
        <f t="shared" si="5"/>
        <v>4.5848355451969969E-2</v>
      </c>
      <c r="Z42" s="80">
        <f t="shared" si="6"/>
        <v>1.1992624151289988E-2</v>
      </c>
      <c r="AA42" s="80">
        <f t="shared" si="7"/>
        <v>1.9115055013239957E-2</v>
      </c>
      <c r="AB42" s="80">
        <f t="shared" si="8"/>
        <v>2.5652011538833303E-2</v>
      </c>
      <c r="AD42" s="82"/>
    </row>
    <row r="43" spans="1:30" ht="15" thickBot="1" x14ac:dyDescent="0.25">
      <c r="A43" s="96">
        <v>14</v>
      </c>
      <c r="B43" s="97" t="s">
        <v>291</v>
      </c>
      <c r="C43" s="99" t="s">
        <v>292</v>
      </c>
      <c r="D43" s="99" t="s">
        <v>38</v>
      </c>
      <c r="E43" s="100">
        <v>0</v>
      </c>
      <c r="F43" s="100">
        <v>173.13200000000001</v>
      </c>
      <c r="G43" s="101">
        <v>690.05</v>
      </c>
      <c r="H43" s="101">
        <v>307.91000000000003</v>
      </c>
      <c r="I43" s="101">
        <v>53309.07</v>
      </c>
      <c r="J43" s="101">
        <v>31151.121363999999</v>
      </c>
      <c r="K43" s="101">
        <v>6203.0252356000001</v>
      </c>
      <c r="L43" s="101">
        <v>0</v>
      </c>
      <c r="M43" s="101">
        <v>0</v>
      </c>
      <c r="N43" s="101">
        <v>2096.6225296327998</v>
      </c>
      <c r="O43" s="101">
        <v>7056.4155920227004</v>
      </c>
      <c r="P43" s="102">
        <v>2721.0528896957699</v>
      </c>
      <c r="R43" s="101">
        <v>363.76</v>
      </c>
      <c r="S43" s="101">
        <v>36183.549207999997</v>
      </c>
      <c r="T43" s="80"/>
      <c r="U43" s="80"/>
      <c r="V43" s="81"/>
      <c r="W43" s="81"/>
      <c r="X43" s="81"/>
      <c r="Y43" s="80"/>
      <c r="Z43" s="80"/>
      <c r="AA43" s="80"/>
      <c r="AB43" s="80"/>
      <c r="AD43" s="82"/>
    </row>
    <row r="44" spans="1:30" x14ac:dyDescent="0.2">
      <c r="A44" s="108"/>
      <c r="B44" s="109" t="s">
        <v>293</v>
      </c>
      <c r="C44" s="110" t="s">
        <v>294</v>
      </c>
      <c r="D44" s="110" t="s">
        <v>38</v>
      </c>
      <c r="E44" s="111">
        <v>7.6699999999999997E-3</v>
      </c>
      <c r="F44" s="111">
        <v>1.32792244</v>
      </c>
      <c r="G44" s="77">
        <v>19400</v>
      </c>
      <c r="H44" s="77">
        <v>19400</v>
      </c>
      <c r="I44" s="77">
        <v>25761.695336000001</v>
      </c>
      <c r="J44" s="77">
        <v>25761.695336000001</v>
      </c>
      <c r="K44" s="77"/>
      <c r="L44" s="77"/>
      <c r="M44" s="77"/>
      <c r="N44" s="77"/>
      <c r="O44" s="77"/>
      <c r="P44" s="77"/>
      <c r="R44" s="77">
        <v>21200</v>
      </c>
      <c r="S44" s="77">
        <v>28151.955728000001</v>
      </c>
      <c r="T44" s="80">
        <f t="shared" si="0"/>
        <v>1.0927835051546391</v>
      </c>
      <c r="U44" s="80">
        <f t="shared" si="1"/>
        <v>1.0671314936158058</v>
      </c>
      <c r="V44" s="81">
        <f t="shared" si="2"/>
        <v>20702.350976146634</v>
      </c>
      <c r="W44" s="81">
        <f t="shared" si="3"/>
        <v>1302.3509761466339</v>
      </c>
      <c r="X44" s="81">
        <f t="shared" si="4"/>
        <v>1729.42108598102</v>
      </c>
      <c r="Y44" s="80">
        <f t="shared" si="5"/>
        <v>4.5848355451969969E-2</v>
      </c>
      <c r="Z44" s="80">
        <f t="shared" si="6"/>
        <v>1.1992624151289988E-2</v>
      </c>
      <c r="AA44" s="80">
        <f t="shared" si="7"/>
        <v>1.9115055013239957E-2</v>
      </c>
      <c r="AB44" s="80">
        <f t="shared" si="8"/>
        <v>2.5652011538833303E-2</v>
      </c>
      <c r="AD44" s="82"/>
    </row>
    <row r="45" spans="1:30" x14ac:dyDescent="0.2">
      <c r="A45" s="108"/>
      <c r="B45" s="109" t="s">
        <v>295</v>
      </c>
      <c r="C45" s="110" t="s">
        <v>296</v>
      </c>
      <c r="D45" s="110" t="s">
        <v>38</v>
      </c>
      <c r="E45" s="111">
        <v>1</v>
      </c>
      <c r="F45" s="111">
        <v>173.13200000000001</v>
      </c>
      <c r="G45" s="77">
        <v>17.5</v>
      </c>
      <c r="H45" s="77">
        <v>17.5</v>
      </c>
      <c r="I45" s="77">
        <v>3029.81</v>
      </c>
      <c r="J45" s="77">
        <v>3029.81</v>
      </c>
      <c r="K45" s="77"/>
      <c r="L45" s="77"/>
      <c r="M45" s="77"/>
      <c r="N45" s="77"/>
      <c r="O45" s="77"/>
      <c r="P45" s="77"/>
      <c r="R45" s="77">
        <v>23.5</v>
      </c>
      <c r="S45" s="77">
        <v>4068.6019999999999</v>
      </c>
      <c r="T45" s="80">
        <f t="shared" si="0"/>
        <v>1.3428571428571427</v>
      </c>
      <c r="U45" s="80">
        <f t="shared" si="1"/>
        <v>1.3172051313183095</v>
      </c>
      <c r="V45" s="81">
        <f t="shared" si="2"/>
        <v>23.051089798070418</v>
      </c>
      <c r="W45" s="81">
        <f t="shared" si="3"/>
        <v>5.5510897980704179</v>
      </c>
      <c r="X45" s="81">
        <f t="shared" si="4"/>
        <v>961.07127891952757</v>
      </c>
      <c r="Y45" s="80">
        <f t="shared" si="5"/>
        <v>4.5848355451969969E-2</v>
      </c>
      <c r="Z45" s="80">
        <f t="shared" si="6"/>
        <v>1.1992624151289988E-2</v>
      </c>
      <c r="AA45" s="80">
        <f t="shared" si="7"/>
        <v>1.9115055013239957E-2</v>
      </c>
      <c r="AB45" s="80">
        <f t="shared" si="8"/>
        <v>2.5652011538833303E-2</v>
      </c>
      <c r="AD45" s="82"/>
    </row>
    <row r="46" spans="1:30" ht="15" thickBot="1" x14ac:dyDescent="0.25">
      <c r="A46" s="108"/>
      <c r="B46" s="109" t="s">
        <v>106</v>
      </c>
      <c r="C46" s="110" t="s">
        <v>107</v>
      </c>
      <c r="D46" s="110" t="s">
        <v>95</v>
      </c>
      <c r="E46" s="111">
        <v>2.0999999999999999E-3</v>
      </c>
      <c r="F46" s="111">
        <v>0.36357719999999999</v>
      </c>
      <c r="G46" s="77">
        <v>6490</v>
      </c>
      <c r="H46" s="77">
        <v>6490</v>
      </c>
      <c r="I46" s="77">
        <v>2359.6160279999999</v>
      </c>
      <c r="J46" s="77">
        <v>2359.6160279999999</v>
      </c>
      <c r="K46" s="77"/>
      <c r="L46" s="77"/>
      <c r="M46" s="77"/>
      <c r="N46" s="77"/>
      <c r="O46" s="77"/>
      <c r="P46" s="77"/>
      <c r="R46" s="77">
        <v>10900</v>
      </c>
      <c r="S46" s="77">
        <v>3962.9914800000001</v>
      </c>
      <c r="T46" s="80">
        <f t="shared" si="0"/>
        <v>1.6795069337442219</v>
      </c>
      <c r="U46" s="80">
        <f t="shared" si="1"/>
        <v>1.6538549222053887</v>
      </c>
      <c r="V46" s="81">
        <f t="shared" si="2"/>
        <v>10733.518445112972</v>
      </c>
      <c r="W46" s="81">
        <f t="shared" si="3"/>
        <v>4243.5184451129717</v>
      </c>
      <c r="X46" s="81">
        <f t="shared" si="4"/>
        <v>1542.8465544225278</v>
      </c>
      <c r="Y46" s="80">
        <f t="shared" si="5"/>
        <v>4.5848355451969969E-2</v>
      </c>
      <c r="Z46" s="80">
        <f t="shared" si="6"/>
        <v>1.1992624151289988E-2</v>
      </c>
      <c r="AA46" s="80">
        <f t="shared" si="7"/>
        <v>1.9115055013239957E-2</v>
      </c>
      <c r="AB46" s="80">
        <f t="shared" si="8"/>
        <v>2.5652011538833303E-2</v>
      </c>
      <c r="AD46" s="82"/>
    </row>
    <row r="47" spans="1:30" x14ac:dyDescent="0.2">
      <c r="A47" s="156">
        <v>15</v>
      </c>
      <c r="B47" s="157" t="s">
        <v>297</v>
      </c>
      <c r="C47" s="158" t="s">
        <v>298</v>
      </c>
      <c r="D47" s="158" t="s">
        <v>38</v>
      </c>
      <c r="E47" s="159">
        <v>0</v>
      </c>
      <c r="F47" s="159">
        <v>173.13200000000001</v>
      </c>
      <c r="G47" s="160">
        <v>207.01</v>
      </c>
      <c r="H47" s="160">
        <v>60.4</v>
      </c>
      <c r="I47" s="160">
        <v>10457.17</v>
      </c>
      <c r="J47" s="160">
        <v>0</v>
      </c>
      <c r="K47" s="160">
        <v>2117.9064428000001</v>
      </c>
      <c r="L47" s="160">
        <v>1838.8349720000001</v>
      </c>
      <c r="M47" s="160">
        <v>1170.3723199999999</v>
      </c>
      <c r="N47" s="160">
        <v>715.8523776664</v>
      </c>
      <c r="O47" s="160">
        <v>3330.4906841058501</v>
      </c>
      <c r="P47" s="161">
        <v>1284.2839515201099</v>
      </c>
      <c r="R47" s="160">
        <v>73.23</v>
      </c>
      <c r="S47" s="160">
        <v>0</v>
      </c>
      <c r="T47" s="80"/>
      <c r="U47" s="80"/>
      <c r="V47" s="81"/>
      <c r="W47" s="81"/>
      <c r="X47" s="81"/>
      <c r="Y47" s="80"/>
      <c r="Z47" s="80"/>
      <c r="AA47" s="80"/>
      <c r="AB47" s="80"/>
      <c r="AD47" s="82"/>
    </row>
    <row r="48" spans="1:30" ht="15" thickBot="1" x14ac:dyDescent="0.25">
      <c r="A48" s="162">
        <v>16</v>
      </c>
      <c r="B48" s="163" t="s">
        <v>299</v>
      </c>
      <c r="C48" s="164" t="s">
        <v>300</v>
      </c>
      <c r="D48" s="164" t="s">
        <v>95</v>
      </c>
      <c r="E48" s="165">
        <v>0</v>
      </c>
      <c r="F48" s="165">
        <v>6.63</v>
      </c>
      <c r="G48" s="112">
        <v>37377.629999999997</v>
      </c>
      <c r="H48" s="112">
        <v>3345.75</v>
      </c>
      <c r="I48" s="112">
        <v>22182.32</v>
      </c>
      <c r="J48" s="112">
        <v>20653.25191839</v>
      </c>
      <c r="K48" s="112">
        <v>603.66348900000003</v>
      </c>
      <c r="L48" s="112">
        <v>0</v>
      </c>
      <c r="M48" s="112">
        <v>0</v>
      </c>
      <c r="N48" s="112">
        <v>204.03825928200001</v>
      </c>
      <c r="O48" s="112">
        <v>486.96462772074</v>
      </c>
      <c r="P48" s="166">
        <v>187.78039504038401</v>
      </c>
      <c r="R48" s="112">
        <v>3721.75</v>
      </c>
      <c r="S48" s="112">
        <v>22841.714898210001</v>
      </c>
      <c r="T48" s="80"/>
      <c r="U48" s="80"/>
      <c r="V48" s="81"/>
      <c r="W48" s="81"/>
      <c r="X48" s="81"/>
      <c r="Y48" s="80"/>
      <c r="Z48" s="80"/>
      <c r="AA48" s="80"/>
      <c r="AB48" s="80"/>
      <c r="AD48" s="82"/>
    </row>
    <row r="49" spans="1:30" x14ac:dyDescent="0.2">
      <c r="A49" s="108"/>
      <c r="B49" s="109" t="s">
        <v>204</v>
      </c>
      <c r="C49" s="110" t="s">
        <v>205</v>
      </c>
      <c r="D49" s="110" t="s">
        <v>95</v>
      </c>
      <c r="E49" s="111">
        <v>9.1499999999999998E-2</v>
      </c>
      <c r="F49" s="111">
        <v>0.60664499999999999</v>
      </c>
      <c r="G49" s="77">
        <v>45.7</v>
      </c>
      <c r="H49" s="77">
        <v>45.7</v>
      </c>
      <c r="I49" s="77">
        <v>27.7236765</v>
      </c>
      <c r="J49" s="77">
        <v>27.7236765</v>
      </c>
      <c r="K49" s="77"/>
      <c r="L49" s="77"/>
      <c r="M49" s="77"/>
      <c r="N49" s="77"/>
      <c r="O49" s="77"/>
      <c r="P49" s="77"/>
      <c r="R49" s="77">
        <v>52.8</v>
      </c>
      <c r="S49" s="77">
        <v>32.030856</v>
      </c>
      <c r="T49" s="80">
        <f t="shared" si="0"/>
        <v>1.1553610503282274</v>
      </c>
      <c r="U49" s="80">
        <f t="shared" si="1"/>
        <v>1.1297090387893942</v>
      </c>
      <c r="V49" s="81">
        <f t="shared" si="2"/>
        <v>51.627703072675317</v>
      </c>
      <c r="W49" s="81">
        <f t="shared" si="3"/>
        <v>5.9277030726753139</v>
      </c>
      <c r="X49" s="81">
        <f t="shared" si="4"/>
        <v>3.5960114305231157</v>
      </c>
      <c r="Y49" s="80">
        <f t="shared" si="5"/>
        <v>4.5848355451969969E-2</v>
      </c>
      <c r="Z49" s="80">
        <f t="shared" si="6"/>
        <v>1.1992624151289988E-2</v>
      </c>
      <c r="AA49" s="80">
        <f t="shared" si="7"/>
        <v>1.9115055013239957E-2</v>
      </c>
      <c r="AB49" s="80">
        <f t="shared" si="8"/>
        <v>2.5652011538833303E-2</v>
      </c>
      <c r="AD49" s="82"/>
    </row>
    <row r="50" spans="1:30" x14ac:dyDescent="0.2">
      <c r="A50" s="108"/>
      <c r="B50" s="109" t="s">
        <v>264</v>
      </c>
      <c r="C50" s="110" t="s">
        <v>265</v>
      </c>
      <c r="D50" s="110" t="s">
        <v>95</v>
      </c>
      <c r="E50" s="111">
        <v>1.01</v>
      </c>
      <c r="F50" s="111">
        <v>6.6962999999999999</v>
      </c>
      <c r="G50" s="77">
        <v>3080</v>
      </c>
      <c r="H50" s="77">
        <v>3080</v>
      </c>
      <c r="I50" s="77">
        <v>20624.603999999999</v>
      </c>
      <c r="J50" s="77">
        <v>20624.603999999999</v>
      </c>
      <c r="K50" s="77"/>
      <c r="L50" s="77"/>
      <c r="M50" s="77"/>
      <c r="N50" s="77"/>
      <c r="O50" s="77"/>
      <c r="P50" s="77"/>
      <c r="R50" s="77">
        <v>3340</v>
      </c>
      <c r="S50" s="77">
        <v>22808.526000000002</v>
      </c>
      <c r="T50" s="80">
        <f t="shared" si="0"/>
        <v>1.0844155844155845</v>
      </c>
      <c r="U50" s="80">
        <f t="shared" si="1"/>
        <v>1.0587635728767513</v>
      </c>
      <c r="V50" s="81">
        <f t="shared" si="2"/>
        <v>3260.9918044603937</v>
      </c>
      <c r="W50" s="81">
        <f t="shared" si="3"/>
        <v>180.99180446039372</v>
      </c>
      <c r="X50" s="81">
        <f t="shared" si="4"/>
        <v>1211.9754202081344</v>
      </c>
      <c r="Y50" s="80">
        <f t="shared" si="5"/>
        <v>4.5848355451969969E-2</v>
      </c>
      <c r="Z50" s="80">
        <f t="shared" si="6"/>
        <v>1.1992624151289988E-2</v>
      </c>
      <c r="AA50" s="80">
        <f t="shared" si="7"/>
        <v>1.9115055013239957E-2</v>
      </c>
      <c r="AB50" s="80">
        <f t="shared" si="8"/>
        <v>2.5652011538833303E-2</v>
      </c>
      <c r="AD50" s="82"/>
    </row>
    <row r="51" spans="1:30" ht="18.5" thickBot="1" x14ac:dyDescent="0.25">
      <c r="A51" s="108"/>
      <c r="B51" s="109" t="s">
        <v>266</v>
      </c>
      <c r="C51" s="110" t="s">
        <v>267</v>
      </c>
      <c r="D51" s="110" t="s">
        <v>38</v>
      </c>
      <c r="E51" s="111">
        <v>5.5100000000000001E-3</v>
      </c>
      <c r="F51" s="111">
        <v>3.6531300000000003E-2</v>
      </c>
      <c r="G51" s="77">
        <v>25.3</v>
      </c>
      <c r="H51" s="77">
        <v>25.3</v>
      </c>
      <c r="I51" s="77">
        <v>0.92424189000000001</v>
      </c>
      <c r="J51" s="77">
        <v>0.92424189000000001</v>
      </c>
      <c r="K51" s="77"/>
      <c r="L51" s="77"/>
      <c r="M51" s="77"/>
      <c r="N51" s="77"/>
      <c r="O51" s="77"/>
      <c r="P51" s="77"/>
      <c r="R51" s="77">
        <v>31.7</v>
      </c>
      <c r="S51" s="77">
        <v>1.1580422100000001</v>
      </c>
      <c r="T51" s="80">
        <f t="shared" si="0"/>
        <v>1.2529644268774702</v>
      </c>
      <c r="U51" s="80">
        <f t="shared" si="1"/>
        <v>1.227312415338637</v>
      </c>
      <c r="V51" s="81">
        <f t="shared" si="2"/>
        <v>31.051004108067517</v>
      </c>
      <c r="W51" s="81">
        <f t="shared" si="3"/>
        <v>5.7510041080675158</v>
      </c>
      <c r="X51" s="81">
        <f t="shared" si="4"/>
        <v>0.21009165637304686</v>
      </c>
      <c r="Y51" s="80">
        <f t="shared" si="5"/>
        <v>4.5848355451969969E-2</v>
      </c>
      <c r="Z51" s="80">
        <f t="shared" si="6"/>
        <v>1.1992624151289988E-2</v>
      </c>
      <c r="AA51" s="80">
        <f t="shared" si="7"/>
        <v>1.9115055013239957E-2</v>
      </c>
      <c r="AB51" s="80">
        <f t="shared" si="8"/>
        <v>2.5652011538833303E-2</v>
      </c>
      <c r="AD51" s="82"/>
    </row>
    <row r="52" spans="1:30" ht="15" thickBot="1" x14ac:dyDescent="0.25">
      <c r="A52" s="96">
        <v>17</v>
      </c>
      <c r="B52" s="97" t="s">
        <v>301</v>
      </c>
      <c r="C52" s="99" t="s">
        <v>302</v>
      </c>
      <c r="D52" s="99" t="s">
        <v>38</v>
      </c>
      <c r="E52" s="100">
        <v>0</v>
      </c>
      <c r="F52" s="100">
        <v>12.9</v>
      </c>
      <c r="G52" s="101">
        <v>690.05</v>
      </c>
      <c r="H52" s="101">
        <v>315.10000000000002</v>
      </c>
      <c r="I52" s="101">
        <v>4064.79</v>
      </c>
      <c r="J52" s="101">
        <v>2253.3204000000001</v>
      </c>
      <c r="K52" s="101">
        <v>513.49224000000004</v>
      </c>
      <c r="L52" s="101">
        <v>0</v>
      </c>
      <c r="M52" s="101">
        <v>0</v>
      </c>
      <c r="N52" s="101">
        <v>173.56037712</v>
      </c>
      <c r="O52" s="101">
        <v>576.91559175839996</v>
      </c>
      <c r="P52" s="102">
        <v>222.46674924297599</v>
      </c>
      <c r="R52" s="101">
        <v>411.28</v>
      </c>
      <c r="S52" s="101">
        <v>3117.3108000000002</v>
      </c>
      <c r="T52" s="80"/>
      <c r="U52" s="80"/>
      <c r="V52" s="81"/>
      <c r="W52" s="81"/>
      <c r="X52" s="81"/>
      <c r="Y52" s="80"/>
      <c r="Z52" s="80"/>
      <c r="AA52" s="80"/>
      <c r="AB52" s="80"/>
      <c r="AD52" s="82"/>
    </row>
    <row r="53" spans="1:30" x14ac:dyDescent="0.2">
      <c r="A53" s="108"/>
      <c r="B53" s="109" t="s">
        <v>303</v>
      </c>
      <c r="C53" s="110" t="s">
        <v>304</v>
      </c>
      <c r="D53" s="110" t="s">
        <v>38</v>
      </c>
      <c r="E53" s="111">
        <v>7.6699999999999997E-3</v>
      </c>
      <c r="F53" s="111">
        <v>9.8943000000000003E-2</v>
      </c>
      <c r="G53" s="77">
        <v>18800</v>
      </c>
      <c r="H53" s="77">
        <v>18800</v>
      </c>
      <c r="I53" s="77">
        <v>1860.1284000000001</v>
      </c>
      <c r="J53" s="77">
        <v>1860.1284000000001</v>
      </c>
      <c r="K53" s="77"/>
      <c r="L53" s="77"/>
      <c r="M53" s="77"/>
      <c r="N53" s="77"/>
      <c r="O53" s="77"/>
      <c r="P53" s="77"/>
      <c r="R53" s="77">
        <v>25600</v>
      </c>
      <c r="S53" s="77">
        <v>2532.9407999999999</v>
      </c>
      <c r="T53" s="80">
        <f t="shared" si="0"/>
        <v>1.3617021276595744</v>
      </c>
      <c r="U53" s="80">
        <f t="shared" si="1"/>
        <v>1.3360501161207412</v>
      </c>
      <c r="V53" s="81">
        <f t="shared" si="2"/>
        <v>25117.742183069935</v>
      </c>
      <c r="W53" s="81">
        <f t="shared" si="3"/>
        <v>6317.742183069935</v>
      </c>
      <c r="X53" s="81">
        <f t="shared" si="4"/>
        <v>625.0963648194886</v>
      </c>
      <c r="Y53" s="80">
        <f t="shared" si="5"/>
        <v>4.5848355451969969E-2</v>
      </c>
      <c r="Z53" s="80">
        <f t="shared" si="6"/>
        <v>1.1992624151289988E-2</v>
      </c>
      <c r="AA53" s="80">
        <f t="shared" si="7"/>
        <v>1.9115055013239957E-2</v>
      </c>
      <c r="AB53" s="80">
        <f t="shared" si="8"/>
        <v>2.5652011538833303E-2</v>
      </c>
      <c r="AD53" s="82"/>
    </row>
    <row r="54" spans="1:30" x14ac:dyDescent="0.2">
      <c r="A54" s="108"/>
      <c r="B54" s="109" t="s">
        <v>295</v>
      </c>
      <c r="C54" s="110" t="s">
        <v>296</v>
      </c>
      <c r="D54" s="110" t="s">
        <v>38</v>
      </c>
      <c r="E54" s="111">
        <v>1</v>
      </c>
      <c r="F54" s="111">
        <v>12.9</v>
      </c>
      <c r="G54" s="77">
        <v>17.5</v>
      </c>
      <c r="H54" s="77">
        <v>17.5</v>
      </c>
      <c r="I54" s="77">
        <v>225.75</v>
      </c>
      <c r="J54" s="77">
        <v>225.75</v>
      </c>
      <c r="K54" s="77"/>
      <c r="L54" s="77"/>
      <c r="M54" s="77"/>
      <c r="N54" s="77"/>
      <c r="O54" s="77"/>
      <c r="P54" s="77"/>
      <c r="R54" s="77">
        <v>23.5</v>
      </c>
      <c r="S54" s="77">
        <v>303.14999999999998</v>
      </c>
      <c r="T54" s="80">
        <f t="shared" si="0"/>
        <v>1.3428571428571427</v>
      </c>
      <c r="U54" s="80">
        <f t="shared" si="1"/>
        <v>1.3172051313183095</v>
      </c>
      <c r="V54" s="81">
        <f t="shared" si="2"/>
        <v>23.051089798070418</v>
      </c>
      <c r="W54" s="81">
        <f t="shared" si="3"/>
        <v>5.5510897980704179</v>
      </c>
      <c r="X54" s="81">
        <f t="shared" si="4"/>
        <v>71.609058395108391</v>
      </c>
      <c r="Y54" s="80">
        <f t="shared" si="5"/>
        <v>4.5848355451969969E-2</v>
      </c>
      <c r="Z54" s="80">
        <f t="shared" si="6"/>
        <v>1.1992624151289988E-2</v>
      </c>
      <c r="AA54" s="80">
        <f t="shared" si="7"/>
        <v>1.9115055013239957E-2</v>
      </c>
      <c r="AB54" s="80">
        <f t="shared" si="8"/>
        <v>2.5652011538833303E-2</v>
      </c>
      <c r="AD54" s="82"/>
    </row>
    <row r="55" spans="1:30" ht="15" thickBot="1" x14ac:dyDescent="0.25">
      <c r="A55" s="108"/>
      <c r="B55" s="109" t="s">
        <v>106</v>
      </c>
      <c r="C55" s="110" t="s">
        <v>107</v>
      </c>
      <c r="D55" s="110" t="s">
        <v>95</v>
      </c>
      <c r="E55" s="111">
        <v>2E-3</v>
      </c>
      <c r="F55" s="111">
        <v>2.58E-2</v>
      </c>
      <c r="G55" s="77">
        <v>6490</v>
      </c>
      <c r="H55" s="77">
        <v>6490</v>
      </c>
      <c r="I55" s="77">
        <v>167.44200000000001</v>
      </c>
      <c r="J55" s="77">
        <v>167.44200000000001</v>
      </c>
      <c r="K55" s="77"/>
      <c r="L55" s="77"/>
      <c r="M55" s="77"/>
      <c r="N55" s="77"/>
      <c r="O55" s="77"/>
      <c r="P55" s="77"/>
      <c r="R55" s="77">
        <v>10900</v>
      </c>
      <c r="S55" s="77">
        <v>281.22000000000003</v>
      </c>
      <c r="T55" s="80">
        <f t="shared" si="0"/>
        <v>1.6795069337442219</v>
      </c>
      <c r="U55" s="80">
        <f t="shared" si="1"/>
        <v>1.6538549222053887</v>
      </c>
      <c r="V55" s="81">
        <f t="shared" si="2"/>
        <v>10733.518445112972</v>
      </c>
      <c r="W55" s="81">
        <f t="shared" si="3"/>
        <v>4243.5184451129717</v>
      </c>
      <c r="X55" s="81">
        <f t="shared" si="4"/>
        <v>109.48277588391467</v>
      </c>
      <c r="Y55" s="80">
        <f t="shared" si="5"/>
        <v>4.5848355451969969E-2</v>
      </c>
      <c r="Z55" s="80">
        <f t="shared" si="6"/>
        <v>1.1992624151289988E-2</v>
      </c>
      <c r="AA55" s="80">
        <f t="shared" si="7"/>
        <v>1.9115055013239957E-2</v>
      </c>
      <c r="AB55" s="80">
        <f t="shared" si="8"/>
        <v>2.5652011538833303E-2</v>
      </c>
      <c r="AD55" s="82"/>
    </row>
    <row r="56" spans="1:30" x14ac:dyDescent="0.2">
      <c r="A56" s="156">
        <v>18</v>
      </c>
      <c r="B56" s="157" t="s">
        <v>305</v>
      </c>
      <c r="C56" s="158" t="s">
        <v>306</v>
      </c>
      <c r="D56" s="158" t="s">
        <v>38</v>
      </c>
      <c r="E56" s="159">
        <v>0</v>
      </c>
      <c r="F56" s="159">
        <v>12.9</v>
      </c>
      <c r="G56" s="160">
        <v>172.51</v>
      </c>
      <c r="H56" s="160">
        <v>65.040000000000006</v>
      </c>
      <c r="I56" s="160">
        <v>839.02</v>
      </c>
      <c r="J56" s="160">
        <v>0</v>
      </c>
      <c r="K56" s="160">
        <v>174.91883999999999</v>
      </c>
      <c r="L56" s="160">
        <v>147.55019999999999</v>
      </c>
      <c r="M56" s="160">
        <v>87.203999999999994</v>
      </c>
      <c r="N56" s="160">
        <v>59.122567920000002</v>
      </c>
      <c r="O56" s="160">
        <v>267.21349651439999</v>
      </c>
      <c r="P56" s="161">
        <v>103.041274620816</v>
      </c>
      <c r="R56" s="160">
        <v>78.760000000000005</v>
      </c>
      <c r="S56" s="160">
        <v>0</v>
      </c>
      <c r="T56" s="80"/>
      <c r="U56" s="80"/>
      <c r="V56" s="81"/>
      <c r="W56" s="81"/>
      <c r="X56" s="81"/>
      <c r="Y56" s="80"/>
      <c r="Z56" s="80"/>
      <c r="AA56" s="80"/>
      <c r="AB56" s="80"/>
      <c r="AD56" s="82"/>
    </row>
    <row r="57" spans="1:30" ht="15" thickBot="1" x14ac:dyDescent="0.25">
      <c r="A57" s="162">
        <v>19</v>
      </c>
      <c r="B57" s="163" t="s">
        <v>307</v>
      </c>
      <c r="C57" s="164" t="s">
        <v>308</v>
      </c>
      <c r="D57" s="164" t="s">
        <v>114</v>
      </c>
      <c r="E57" s="165">
        <v>0</v>
      </c>
      <c r="F57" s="165">
        <v>0.86199999999999999</v>
      </c>
      <c r="G57" s="112">
        <v>37377.629999999997</v>
      </c>
      <c r="H57" s="112">
        <v>41346.86</v>
      </c>
      <c r="I57" s="112">
        <v>35640.99</v>
      </c>
      <c r="J57" s="112">
        <v>26551.376582000001</v>
      </c>
      <c r="K57" s="112">
        <v>3204.8354892000002</v>
      </c>
      <c r="L57" s="112">
        <v>0</v>
      </c>
      <c r="M57" s="112">
        <v>0</v>
      </c>
      <c r="N57" s="112">
        <v>1083.2343953495999</v>
      </c>
      <c r="O57" s="112">
        <v>2894.78165803927</v>
      </c>
      <c r="P57" s="166">
        <v>1116.26843585444</v>
      </c>
      <c r="R57" s="112">
        <v>61956.78</v>
      </c>
      <c r="S57" s="112">
        <v>42392.558323999998</v>
      </c>
      <c r="T57" s="80"/>
      <c r="U57" s="80"/>
      <c r="V57" s="81"/>
      <c r="W57" s="81"/>
      <c r="X57" s="81"/>
      <c r="Y57" s="80"/>
      <c r="Z57" s="80"/>
      <c r="AA57" s="80"/>
      <c r="AB57" s="80"/>
      <c r="AD57" s="82"/>
    </row>
    <row r="58" spans="1:30" ht="18" x14ac:dyDescent="0.2">
      <c r="A58" s="108"/>
      <c r="B58" s="109" t="s">
        <v>278</v>
      </c>
      <c r="C58" s="110" t="s">
        <v>279</v>
      </c>
      <c r="D58" s="110" t="s">
        <v>114</v>
      </c>
      <c r="E58" s="111">
        <v>0.51500000000000001</v>
      </c>
      <c r="F58" s="111">
        <v>0.44392999999999999</v>
      </c>
      <c r="G58" s="77">
        <v>26600</v>
      </c>
      <c r="H58" s="77">
        <v>26600</v>
      </c>
      <c r="I58" s="77">
        <v>11808.538</v>
      </c>
      <c r="J58" s="77">
        <v>11808.538</v>
      </c>
      <c r="K58" s="77"/>
      <c r="L58" s="77"/>
      <c r="M58" s="77"/>
      <c r="N58" s="77"/>
      <c r="O58" s="77"/>
      <c r="P58" s="77"/>
      <c r="R58" s="77">
        <v>43100</v>
      </c>
      <c r="S58" s="77">
        <v>19133.383000000002</v>
      </c>
      <c r="T58" s="80">
        <f t="shared" si="0"/>
        <v>1.6203007518796992</v>
      </c>
      <c r="U58" s="80">
        <f t="shared" si="1"/>
        <v>1.594648740340866</v>
      </c>
      <c r="V58" s="81">
        <f t="shared" si="2"/>
        <v>42417.656493067036</v>
      </c>
      <c r="W58" s="81">
        <f t="shared" si="3"/>
        <v>15817.656493067036</v>
      </c>
      <c r="X58" s="81">
        <f t="shared" si="4"/>
        <v>7021.9322469672488</v>
      </c>
      <c r="Y58" s="80">
        <f t="shared" si="5"/>
        <v>4.5848355451969969E-2</v>
      </c>
      <c r="Z58" s="80">
        <f t="shared" si="6"/>
        <v>1.1992624151289988E-2</v>
      </c>
      <c r="AA58" s="80">
        <f t="shared" si="7"/>
        <v>1.9115055013239957E-2</v>
      </c>
      <c r="AB58" s="80">
        <f t="shared" si="8"/>
        <v>2.5652011538833303E-2</v>
      </c>
      <c r="AD58" s="82"/>
    </row>
    <row r="59" spans="1:30" ht="18" x14ac:dyDescent="0.2">
      <c r="A59" s="108"/>
      <c r="B59" s="109" t="s">
        <v>280</v>
      </c>
      <c r="C59" s="110" t="s">
        <v>281</v>
      </c>
      <c r="D59" s="110" t="s">
        <v>114</v>
      </c>
      <c r="E59" s="111">
        <v>0.51500000000000001</v>
      </c>
      <c r="F59" s="111">
        <v>0.44392999999999999</v>
      </c>
      <c r="G59" s="77">
        <v>25900</v>
      </c>
      <c r="H59" s="77">
        <v>25900</v>
      </c>
      <c r="I59" s="77">
        <v>11497.787</v>
      </c>
      <c r="J59" s="77">
        <v>11497.787</v>
      </c>
      <c r="K59" s="77"/>
      <c r="L59" s="77"/>
      <c r="M59" s="77"/>
      <c r="N59" s="77"/>
      <c r="O59" s="77"/>
      <c r="P59" s="77"/>
      <c r="R59" s="77">
        <v>43200</v>
      </c>
      <c r="S59" s="77">
        <v>19177.776000000002</v>
      </c>
      <c r="T59" s="80">
        <f t="shared" si="0"/>
        <v>1.667953667953668</v>
      </c>
      <c r="U59" s="80">
        <f t="shared" si="1"/>
        <v>1.6423016564148347</v>
      </c>
      <c r="V59" s="81">
        <f t="shared" si="2"/>
        <v>42535.612901144217</v>
      </c>
      <c r="W59" s="81">
        <f t="shared" si="3"/>
        <v>16635.612901144217</v>
      </c>
      <c r="X59" s="81">
        <f t="shared" si="4"/>
        <v>7385.0476352049518</v>
      </c>
      <c r="Y59" s="80">
        <f t="shared" si="5"/>
        <v>4.5848355451969969E-2</v>
      </c>
      <c r="Z59" s="80">
        <f t="shared" si="6"/>
        <v>1.1992624151289988E-2</v>
      </c>
      <c r="AA59" s="80">
        <f t="shared" si="7"/>
        <v>1.9115055013239957E-2</v>
      </c>
      <c r="AB59" s="80">
        <f t="shared" si="8"/>
        <v>2.5652011538833303E-2</v>
      </c>
      <c r="AD59" s="82"/>
    </row>
    <row r="60" spans="1:30" x14ac:dyDescent="0.2">
      <c r="A60" s="108"/>
      <c r="B60" s="109" t="s">
        <v>282</v>
      </c>
      <c r="C60" s="110" t="s">
        <v>283</v>
      </c>
      <c r="D60" s="110" t="s">
        <v>101</v>
      </c>
      <c r="E60" s="111">
        <v>10.210000000000001</v>
      </c>
      <c r="F60" s="111">
        <v>8.8010199999999994</v>
      </c>
      <c r="G60" s="77">
        <v>34.1</v>
      </c>
      <c r="H60" s="77">
        <v>34.1</v>
      </c>
      <c r="I60" s="77">
        <v>300.11478199999999</v>
      </c>
      <c r="J60" s="77">
        <v>300.11478199999999</v>
      </c>
      <c r="K60" s="77"/>
      <c r="L60" s="77"/>
      <c r="M60" s="77"/>
      <c r="N60" s="77"/>
      <c r="O60" s="77"/>
      <c r="P60" s="77"/>
      <c r="R60" s="77">
        <v>56.2</v>
      </c>
      <c r="S60" s="77">
        <v>494.617324</v>
      </c>
      <c r="T60" s="80">
        <f t="shared" si="0"/>
        <v>1.6480938416422288</v>
      </c>
      <c r="U60" s="80">
        <f t="shared" si="1"/>
        <v>1.6224418301033956</v>
      </c>
      <c r="V60" s="81">
        <f t="shared" si="2"/>
        <v>55.325266406525792</v>
      </c>
      <c r="W60" s="81">
        <f t="shared" si="3"/>
        <v>21.22526640652579</v>
      </c>
      <c r="X60" s="81">
        <f t="shared" si="4"/>
        <v>186.80399414916161</v>
      </c>
      <c r="Y60" s="80">
        <f t="shared" si="5"/>
        <v>4.5848355451969969E-2</v>
      </c>
      <c r="Z60" s="80">
        <f t="shared" si="6"/>
        <v>1.1992624151289988E-2</v>
      </c>
      <c r="AA60" s="80">
        <f t="shared" si="7"/>
        <v>1.9115055013239957E-2</v>
      </c>
      <c r="AB60" s="80">
        <f t="shared" si="8"/>
        <v>2.5652011538833303E-2</v>
      </c>
      <c r="AD60" s="82"/>
    </row>
    <row r="61" spans="1:30" ht="15" thickBot="1" x14ac:dyDescent="0.25">
      <c r="A61" s="108"/>
      <c r="B61" s="109" t="s">
        <v>284</v>
      </c>
      <c r="C61" s="110" t="s">
        <v>285</v>
      </c>
      <c r="D61" s="110" t="s">
        <v>286</v>
      </c>
      <c r="E61" s="111">
        <v>2.19</v>
      </c>
      <c r="F61" s="111">
        <v>1.88778</v>
      </c>
      <c r="G61" s="77">
        <v>1560</v>
      </c>
      <c r="H61" s="77">
        <v>1560</v>
      </c>
      <c r="I61" s="77">
        <v>2944.9367999999999</v>
      </c>
      <c r="J61" s="77">
        <v>2944.9367999999999</v>
      </c>
      <c r="K61" s="77"/>
      <c r="L61" s="77"/>
      <c r="M61" s="77"/>
      <c r="N61" s="77"/>
      <c r="O61" s="77"/>
      <c r="P61" s="77"/>
      <c r="R61" s="77">
        <v>1900</v>
      </c>
      <c r="S61" s="77">
        <v>3586.7820000000002</v>
      </c>
      <c r="T61" s="80">
        <f t="shared" si="0"/>
        <v>1.2179487179487178</v>
      </c>
      <c r="U61" s="80">
        <f t="shared" si="1"/>
        <v>1.1922967064098846</v>
      </c>
      <c r="V61" s="81">
        <f t="shared" si="2"/>
        <v>1859.98286199942</v>
      </c>
      <c r="W61" s="81">
        <f t="shared" si="3"/>
        <v>299.98286199942004</v>
      </c>
      <c r="X61" s="81">
        <f t="shared" si="4"/>
        <v>566.30164722526513</v>
      </c>
      <c r="Y61" s="80">
        <f t="shared" si="5"/>
        <v>4.5848355451969969E-2</v>
      </c>
      <c r="Z61" s="80">
        <f t="shared" si="6"/>
        <v>1.1992624151289988E-2</v>
      </c>
      <c r="AA61" s="80">
        <f t="shared" si="7"/>
        <v>1.9115055013239957E-2</v>
      </c>
      <c r="AB61" s="80">
        <f t="shared" si="8"/>
        <v>2.5652011538833303E-2</v>
      </c>
      <c r="AD61" s="82"/>
    </row>
    <row r="62" spans="1:30" ht="20.5" thickBot="1" x14ac:dyDescent="0.25">
      <c r="A62" s="96">
        <v>20</v>
      </c>
      <c r="B62" s="97" t="s">
        <v>309</v>
      </c>
      <c r="C62" s="99" t="s">
        <v>310</v>
      </c>
      <c r="D62" s="99" t="s">
        <v>38</v>
      </c>
      <c r="E62" s="100">
        <v>0</v>
      </c>
      <c r="F62" s="100">
        <v>158.76400000000001</v>
      </c>
      <c r="G62" s="101">
        <v>2139.15</v>
      </c>
      <c r="H62" s="101">
        <v>1796.56</v>
      </c>
      <c r="I62" s="101">
        <v>285229.05</v>
      </c>
      <c r="J62" s="101">
        <v>214460.951741528</v>
      </c>
      <c r="K62" s="101">
        <v>29307.675636</v>
      </c>
      <c r="L62" s="101">
        <v>0</v>
      </c>
      <c r="M62" s="101">
        <v>0</v>
      </c>
      <c r="N62" s="101">
        <v>9905.9943649680008</v>
      </c>
      <c r="O62" s="101">
        <v>22537.398130031801</v>
      </c>
      <c r="P62" s="102">
        <v>8690.7370332999708</v>
      </c>
      <c r="R62" s="101">
        <v>2118.96</v>
      </c>
      <c r="S62" s="101">
        <v>252099.32469091201</v>
      </c>
      <c r="T62" s="80"/>
      <c r="U62" s="80"/>
      <c r="V62" s="81"/>
      <c r="W62" s="81"/>
      <c r="X62" s="81"/>
      <c r="Y62" s="80"/>
      <c r="Z62" s="80"/>
      <c r="AA62" s="80"/>
      <c r="AB62" s="80"/>
      <c r="AD62" s="82"/>
    </row>
    <row r="63" spans="1:30" x14ac:dyDescent="0.2">
      <c r="A63" s="108"/>
      <c r="B63" s="109" t="s">
        <v>204</v>
      </c>
      <c r="C63" s="110" t="s">
        <v>205</v>
      </c>
      <c r="D63" s="110" t="s">
        <v>95</v>
      </c>
      <c r="E63" s="111">
        <v>3.1859999999999999E-2</v>
      </c>
      <c r="F63" s="111">
        <v>5.0582210400000003</v>
      </c>
      <c r="G63" s="77">
        <v>45.7</v>
      </c>
      <c r="H63" s="77">
        <v>45.7</v>
      </c>
      <c r="I63" s="77">
        <v>231.160701528</v>
      </c>
      <c r="J63" s="77">
        <v>231.160701528</v>
      </c>
      <c r="K63" s="77"/>
      <c r="L63" s="77"/>
      <c r="M63" s="77"/>
      <c r="N63" s="77"/>
      <c r="O63" s="77"/>
      <c r="P63" s="77"/>
      <c r="R63" s="77">
        <v>52.8</v>
      </c>
      <c r="S63" s="77">
        <v>267.07407091200002</v>
      </c>
      <c r="T63" s="80">
        <f t="shared" si="0"/>
        <v>1.1553610503282274</v>
      </c>
      <c r="U63" s="80">
        <f t="shared" si="1"/>
        <v>1.1297090387893942</v>
      </c>
      <c r="V63" s="81">
        <f t="shared" si="2"/>
        <v>51.627703072675317</v>
      </c>
      <c r="W63" s="81">
        <f t="shared" si="3"/>
        <v>5.9277030726753139</v>
      </c>
      <c r="X63" s="81">
        <f t="shared" si="4"/>
        <v>29.983632401078925</v>
      </c>
      <c r="Y63" s="80">
        <f t="shared" si="5"/>
        <v>4.5848355451969969E-2</v>
      </c>
      <c r="Z63" s="80">
        <f t="shared" si="6"/>
        <v>1.1992624151289988E-2</v>
      </c>
      <c r="AA63" s="80">
        <f t="shared" si="7"/>
        <v>1.9115055013239957E-2</v>
      </c>
      <c r="AB63" s="80">
        <f t="shared" si="8"/>
        <v>2.5652011538833303E-2</v>
      </c>
      <c r="AD63" s="82"/>
    </row>
    <row r="64" spans="1:30" x14ac:dyDescent="0.2">
      <c r="A64" s="108"/>
      <c r="B64" s="109" t="s">
        <v>289</v>
      </c>
      <c r="C64" s="110" t="s">
        <v>290</v>
      </c>
      <c r="D64" s="110" t="s">
        <v>95</v>
      </c>
      <c r="E64" s="111">
        <v>0.29794999999999999</v>
      </c>
      <c r="F64" s="111">
        <v>47.303733800000003</v>
      </c>
      <c r="G64" s="77">
        <v>2560</v>
      </c>
      <c r="H64" s="77">
        <v>2560</v>
      </c>
      <c r="I64" s="77">
        <v>121097.55852799999</v>
      </c>
      <c r="J64" s="77">
        <v>121097.55852799999</v>
      </c>
      <c r="K64" s="77"/>
      <c r="L64" s="77"/>
      <c r="M64" s="77"/>
      <c r="N64" s="77"/>
      <c r="O64" s="77"/>
      <c r="P64" s="77"/>
      <c r="R64" s="77">
        <v>2940</v>
      </c>
      <c r="S64" s="77">
        <v>139072.97737199999</v>
      </c>
      <c r="T64" s="80">
        <f t="shared" si="0"/>
        <v>1.1484375</v>
      </c>
      <c r="U64" s="80">
        <f t="shared" si="1"/>
        <v>1.1227854884611668</v>
      </c>
      <c r="V64" s="81">
        <f t="shared" si="2"/>
        <v>2874.330850460587</v>
      </c>
      <c r="W64" s="81">
        <f t="shared" si="3"/>
        <v>314.33085046058704</v>
      </c>
      <c r="X64" s="81">
        <f t="shared" si="4"/>
        <v>14869.022875315219</v>
      </c>
      <c r="Y64" s="80">
        <f t="shared" si="5"/>
        <v>4.5848355451969969E-2</v>
      </c>
      <c r="Z64" s="80">
        <f t="shared" si="6"/>
        <v>1.1992624151289988E-2</v>
      </c>
      <c r="AA64" s="80">
        <f t="shared" si="7"/>
        <v>1.9115055013239957E-2</v>
      </c>
      <c r="AB64" s="80">
        <f t="shared" si="8"/>
        <v>2.5652011538833303E-2</v>
      </c>
      <c r="AD64" s="82"/>
    </row>
    <row r="65" spans="1:30" ht="15" thickBot="1" x14ac:dyDescent="0.25">
      <c r="A65" s="108"/>
      <c r="B65" s="109" t="s">
        <v>311</v>
      </c>
      <c r="C65" s="110" t="s">
        <v>312</v>
      </c>
      <c r="D65" s="110" t="s">
        <v>41</v>
      </c>
      <c r="E65" s="111">
        <v>8.08</v>
      </c>
      <c r="F65" s="111">
        <v>1282.81312</v>
      </c>
      <c r="G65" s="77">
        <v>72.599999999999994</v>
      </c>
      <c r="H65" s="77">
        <v>72.599999999999994</v>
      </c>
      <c r="I65" s="77">
        <v>93132.232512000002</v>
      </c>
      <c r="J65" s="77">
        <v>93132.232512000002</v>
      </c>
      <c r="K65" s="77"/>
      <c r="L65" s="77"/>
      <c r="M65" s="77"/>
      <c r="N65" s="77"/>
      <c r="O65" s="77"/>
      <c r="P65" s="77"/>
      <c r="R65" s="77">
        <v>87.9</v>
      </c>
      <c r="S65" s="77">
        <v>112759.273248</v>
      </c>
      <c r="T65" s="80">
        <f t="shared" si="0"/>
        <v>1.2107438016528926</v>
      </c>
      <c r="U65" s="80">
        <f t="shared" si="1"/>
        <v>1.1850917901140594</v>
      </c>
      <c r="V65" s="81">
        <f t="shared" si="2"/>
        <v>86.037663962280703</v>
      </c>
      <c r="W65" s="81">
        <f t="shared" si="3"/>
        <v>13.437663962280709</v>
      </c>
      <c r="X65" s="81">
        <f t="shared" si="4"/>
        <v>17238.011632964877</v>
      </c>
      <c r="Y65" s="80">
        <f t="shared" si="5"/>
        <v>4.5848355451969969E-2</v>
      </c>
      <c r="Z65" s="80">
        <f t="shared" si="6"/>
        <v>1.1992624151289988E-2</v>
      </c>
      <c r="AA65" s="80">
        <f t="shared" si="7"/>
        <v>1.9115055013239957E-2</v>
      </c>
      <c r="AB65" s="80">
        <f t="shared" si="8"/>
        <v>2.5652011538833303E-2</v>
      </c>
      <c r="AD65" s="82"/>
    </row>
    <row r="66" spans="1:30" ht="20.5" thickBot="1" x14ac:dyDescent="0.25">
      <c r="A66" s="96">
        <v>21</v>
      </c>
      <c r="B66" s="97" t="s">
        <v>313</v>
      </c>
      <c r="C66" s="99" t="s">
        <v>314</v>
      </c>
      <c r="D66" s="99" t="s">
        <v>95</v>
      </c>
      <c r="E66" s="100">
        <v>0</v>
      </c>
      <c r="F66" s="100">
        <v>1.6060000000000001</v>
      </c>
      <c r="G66" s="101">
        <v>5175.3599999999997</v>
      </c>
      <c r="H66" s="101">
        <v>3383.65</v>
      </c>
      <c r="I66" s="101">
        <v>5434.14</v>
      </c>
      <c r="J66" s="101">
        <v>5004.0952548180003</v>
      </c>
      <c r="K66" s="101">
        <v>171.1387326</v>
      </c>
      <c r="L66" s="101">
        <v>0</v>
      </c>
      <c r="M66" s="101">
        <v>0</v>
      </c>
      <c r="N66" s="101">
        <v>57.844891618799998</v>
      </c>
      <c r="O66" s="101">
        <v>136.957899244716</v>
      </c>
      <c r="P66" s="102">
        <v>52.8128881648922</v>
      </c>
      <c r="R66" s="101">
        <v>3766.42</v>
      </c>
      <c r="S66" s="101">
        <v>5534.3997696019997</v>
      </c>
      <c r="T66" s="80"/>
      <c r="U66" s="80"/>
      <c r="V66" s="81"/>
      <c r="W66" s="81"/>
      <c r="X66" s="81"/>
      <c r="Y66" s="80"/>
      <c r="Z66" s="80"/>
      <c r="AA66" s="80"/>
      <c r="AB66" s="80"/>
      <c r="AD66" s="82"/>
    </row>
    <row r="67" spans="1:30" x14ac:dyDescent="0.2">
      <c r="A67" s="108"/>
      <c r="B67" s="109" t="s">
        <v>204</v>
      </c>
      <c r="C67" s="110" t="s">
        <v>205</v>
      </c>
      <c r="D67" s="110" t="s">
        <v>95</v>
      </c>
      <c r="E67" s="111">
        <v>0.108</v>
      </c>
      <c r="F67" s="111">
        <v>0.17344799999999999</v>
      </c>
      <c r="G67" s="77">
        <v>45.7</v>
      </c>
      <c r="H67" s="77">
        <v>45.7</v>
      </c>
      <c r="I67" s="77">
        <v>7.9265736000000002</v>
      </c>
      <c r="J67" s="77">
        <v>7.9265736000000002</v>
      </c>
      <c r="K67" s="77"/>
      <c r="L67" s="77"/>
      <c r="M67" s="77"/>
      <c r="N67" s="77"/>
      <c r="O67" s="77"/>
      <c r="P67" s="77"/>
      <c r="R67" s="77">
        <v>52.8</v>
      </c>
      <c r="S67" s="77">
        <v>9.1580543999999993</v>
      </c>
      <c r="T67" s="80">
        <f t="shared" si="0"/>
        <v>1.1553610503282274</v>
      </c>
      <c r="U67" s="80">
        <f t="shared" si="1"/>
        <v>1.1297090387893942</v>
      </c>
      <c r="V67" s="81">
        <f t="shared" si="2"/>
        <v>51.627703072675317</v>
      </c>
      <c r="W67" s="81">
        <f t="shared" si="3"/>
        <v>5.9277030726753139</v>
      </c>
      <c r="X67" s="81">
        <f t="shared" si="4"/>
        <v>1.0281482425493877</v>
      </c>
      <c r="Y67" s="80">
        <f t="shared" si="5"/>
        <v>4.5848355451969969E-2</v>
      </c>
      <c r="Z67" s="80">
        <f t="shared" si="6"/>
        <v>1.1992624151289988E-2</v>
      </c>
      <c r="AA67" s="80">
        <f t="shared" si="7"/>
        <v>1.9115055013239957E-2</v>
      </c>
      <c r="AB67" s="80">
        <f t="shared" si="8"/>
        <v>2.5652011538833303E-2</v>
      </c>
      <c r="AD67" s="82"/>
    </row>
    <row r="68" spans="1:30" x14ac:dyDescent="0.2">
      <c r="A68" s="108"/>
      <c r="B68" s="109" t="s">
        <v>264</v>
      </c>
      <c r="C68" s="110" t="s">
        <v>265</v>
      </c>
      <c r="D68" s="110" t="s">
        <v>95</v>
      </c>
      <c r="E68" s="111">
        <v>1.01</v>
      </c>
      <c r="F68" s="111">
        <v>1.6220600000000001</v>
      </c>
      <c r="G68" s="77">
        <v>3080</v>
      </c>
      <c r="H68" s="77">
        <v>3080</v>
      </c>
      <c r="I68" s="77">
        <v>4995.9448000000002</v>
      </c>
      <c r="J68" s="77">
        <v>4995.9448000000002</v>
      </c>
      <c r="K68" s="77"/>
      <c r="L68" s="77"/>
      <c r="M68" s="77"/>
      <c r="N68" s="77"/>
      <c r="O68" s="77"/>
      <c r="P68" s="77"/>
      <c r="R68" s="77">
        <v>3340</v>
      </c>
      <c r="S68" s="77">
        <v>5524.9611999999997</v>
      </c>
      <c r="T68" s="80">
        <f t="shared" si="0"/>
        <v>1.0844155844155845</v>
      </c>
      <c r="U68" s="80">
        <f t="shared" si="1"/>
        <v>1.0587635728767513</v>
      </c>
      <c r="V68" s="81">
        <f t="shared" si="2"/>
        <v>3260.9918044603937</v>
      </c>
      <c r="W68" s="81">
        <f t="shared" si="3"/>
        <v>180.99180446039372</v>
      </c>
      <c r="X68" s="81">
        <f t="shared" si="4"/>
        <v>293.57956634302627</v>
      </c>
      <c r="Y68" s="80">
        <f t="shared" si="5"/>
        <v>4.5848355451969969E-2</v>
      </c>
      <c r="Z68" s="80">
        <f t="shared" si="6"/>
        <v>1.1992624151289988E-2</v>
      </c>
      <c r="AA68" s="80">
        <f t="shared" si="7"/>
        <v>1.9115055013239957E-2</v>
      </c>
      <c r="AB68" s="80">
        <f t="shared" si="8"/>
        <v>2.5652011538833303E-2</v>
      </c>
      <c r="AD68" s="82"/>
    </row>
    <row r="69" spans="1:30" ht="18.5" thickBot="1" x14ac:dyDescent="0.25">
      <c r="A69" s="108"/>
      <c r="B69" s="109" t="s">
        <v>266</v>
      </c>
      <c r="C69" s="110" t="s">
        <v>267</v>
      </c>
      <c r="D69" s="110" t="s">
        <v>38</v>
      </c>
      <c r="E69" s="111">
        <v>5.5100000000000001E-3</v>
      </c>
      <c r="F69" s="111">
        <v>8.8490600000000006E-3</v>
      </c>
      <c r="G69" s="77">
        <v>25.3</v>
      </c>
      <c r="H69" s="77">
        <v>25.3</v>
      </c>
      <c r="I69" s="77">
        <v>0.22388121799999999</v>
      </c>
      <c r="J69" s="77">
        <v>0.22388121799999999</v>
      </c>
      <c r="K69" s="77"/>
      <c r="L69" s="77"/>
      <c r="M69" s="77"/>
      <c r="N69" s="77"/>
      <c r="O69" s="77"/>
      <c r="P69" s="77"/>
      <c r="R69" s="77">
        <v>31.7</v>
      </c>
      <c r="S69" s="77">
        <v>0.28051520200000002</v>
      </c>
      <c r="T69" s="80">
        <f t="shared" si="0"/>
        <v>1.2529644268774702</v>
      </c>
      <c r="U69" s="80">
        <f t="shared" si="1"/>
        <v>1.227312415338637</v>
      </c>
      <c r="V69" s="81">
        <f t="shared" si="2"/>
        <v>31.051004108067517</v>
      </c>
      <c r="W69" s="81">
        <f t="shared" si="3"/>
        <v>5.7510041080675158</v>
      </c>
      <c r="X69" s="81">
        <f t="shared" si="4"/>
        <v>5.0890980412535938E-2</v>
      </c>
      <c r="Y69" s="80">
        <f t="shared" si="5"/>
        <v>4.5848355451969969E-2</v>
      </c>
      <c r="Z69" s="80">
        <f t="shared" si="6"/>
        <v>1.1992624151289988E-2</v>
      </c>
      <c r="AA69" s="80">
        <f t="shared" si="7"/>
        <v>1.9115055013239957E-2</v>
      </c>
      <c r="AB69" s="80">
        <f t="shared" si="8"/>
        <v>2.5652011538833303E-2</v>
      </c>
      <c r="AD69" s="82"/>
    </row>
    <row r="70" spans="1:30" ht="15" thickBot="1" x14ac:dyDescent="0.25">
      <c r="A70" s="96">
        <v>22</v>
      </c>
      <c r="B70" s="97" t="s">
        <v>315</v>
      </c>
      <c r="C70" s="99" t="s">
        <v>316</v>
      </c>
      <c r="D70" s="99" t="s">
        <v>38</v>
      </c>
      <c r="E70" s="100">
        <v>0</v>
      </c>
      <c r="F70" s="100">
        <v>6.21</v>
      </c>
      <c r="G70" s="101">
        <v>690.05</v>
      </c>
      <c r="H70" s="101">
        <v>418.31</v>
      </c>
      <c r="I70" s="101">
        <v>2597.71</v>
      </c>
      <c r="J70" s="101">
        <v>1115.8003799999999</v>
      </c>
      <c r="K70" s="101">
        <v>458.24956200000003</v>
      </c>
      <c r="L70" s="101">
        <v>0</v>
      </c>
      <c r="M70" s="101">
        <v>0</v>
      </c>
      <c r="N70" s="101">
        <v>154.88835195600001</v>
      </c>
      <c r="O70" s="101">
        <v>471.94630230491998</v>
      </c>
      <c r="P70" s="102">
        <v>181.989117976529</v>
      </c>
      <c r="R70" s="101">
        <v>507.02</v>
      </c>
      <c r="S70" s="101">
        <v>1360.97118</v>
      </c>
      <c r="T70" s="80"/>
      <c r="U70" s="80"/>
      <c r="V70" s="81"/>
      <c r="W70" s="81"/>
      <c r="X70" s="81"/>
      <c r="Y70" s="80"/>
      <c r="Z70" s="80"/>
      <c r="AA70" s="80"/>
      <c r="AB70" s="80"/>
      <c r="AD70" s="82"/>
    </row>
    <row r="71" spans="1:30" x14ac:dyDescent="0.2">
      <c r="A71" s="108"/>
      <c r="B71" s="109" t="s">
        <v>317</v>
      </c>
      <c r="C71" s="110" t="s">
        <v>318</v>
      </c>
      <c r="D71" s="110" t="s">
        <v>38</v>
      </c>
      <c r="E71" s="111">
        <v>7.6699999999999997E-3</v>
      </c>
      <c r="F71" s="111">
        <v>4.7630699999999998E-2</v>
      </c>
      <c r="G71" s="77">
        <v>20000</v>
      </c>
      <c r="H71" s="77">
        <v>20000</v>
      </c>
      <c r="I71" s="77">
        <v>952.61400000000003</v>
      </c>
      <c r="J71" s="77">
        <v>952.61400000000003</v>
      </c>
      <c r="K71" s="77"/>
      <c r="L71" s="77"/>
      <c r="M71" s="77"/>
      <c r="N71" s="77"/>
      <c r="O71" s="77"/>
      <c r="P71" s="77"/>
      <c r="R71" s="77">
        <v>23400</v>
      </c>
      <c r="S71" s="77">
        <v>1114.5583799999999</v>
      </c>
      <c r="T71" s="80">
        <f t="shared" si="0"/>
        <v>1.17</v>
      </c>
      <c r="U71" s="80">
        <f t="shared" si="1"/>
        <v>1.1443479884611667</v>
      </c>
      <c r="V71" s="81">
        <f t="shared" si="2"/>
        <v>22886.959769223333</v>
      </c>
      <c r="W71" s="81">
        <f t="shared" si="3"/>
        <v>2886.9597692233328</v>
      </c>
      <c r="X71" s="81">
        <f t="shared" si="4"/>
        <v>137.5079146799458</v>
      </c>
      <c r="Y71" s="80">
        <f t="shared" si="5"/>
        <v>4.5848355451969969E-2</v>
      </c>
      <c r="Z71" s="80">
        <f t="shared" si="6"/>
        <v>1.1992624151289988E-2</v>
      </c>
      <c r="AA71" s="80">
        <f t="shared" si="7"/>
        <v>1.9115055013239957E-2</v>
      </c>
      <c r="AB71" s="80">
        <f t="shared" si="8"/>
        <v>2.5652011538833303E-2</v>
      </c>
      <c r="AD71" s="82"/>
    </row>
    <row r="72" spans="1:30" x14ac:dyDescent="0.2">
      <c r="A72" s="108"/>
      <c r="B72" s="109" t="s">
        <v>319</v>
      </c>
      <c r="C72" s="110" t="s">
        <v>320</v>
      </c>
      <c r="D72" s="110" t="s">
        <v>38</v>
      </c>
      <c r="E72" s="111">
        <v>1</v>
      </c>
      <c r="F72" s="111">
        <v>6.21</v>
      </c>
      <c r="G72" s="77">
        <v>12</v>
      </c>
      <c r="H72" s="77">
        <v>12</v>
      </c>
      <c r="I72" s="77">
        <v>74.52</v>
      </c>
      <c r="J72" s="77">
        <v>74.52</v>
      </c>
      <c r="K72" s="77"/>
      <c r="L72" s="77"/>
      <c r="M72" s="77"/>
      <c r="N72" s="77"/>
      <c r="O72" s="77"/>
      <c r="P72" s="77"/>
      <c r="R72" s="77">
        <v>15.7</v>
      </c>
      <c r="S72" s="77">
        <v>97.497</v>
      </c>
      <c r="T72" s="80">
        <f t="shared" si="0"/>
        <v>1.3083333333333333</v>
      </c>
      <c r="U72" s="80">
        <f t="shared" si="1"/>
        <v>1.2826813217945001</v>
      </c>
      <c r="V72" s="81">
        <f t="shared" si="2"/>
        <v>15.392175861534001</v>
      </c>
      <c r="W72" s="81">
        <f t="shared" si="3"/>
        <v>3.3921758615340014</v>
      </c>
      <c r="X72" s="81">
        <f t="shared" si="4"/>
        <v>21.065412100126149</v>
      </c>
      <c r="Y72" s="80">
        <f t="shared" si="5"/>
        <v>4.5848355451969969E-2</v>
      </c>
      <c r="Z72" s="80">
        <f t="shared" si="6"/>
        <v>1.1992624151289988E-2</v>
      </c>
      <c r="AA72" s="80">
        <f t="shared" si="7"/>
        <v>1.9115055013239957E-2</v>
      </c>
      <c r="AB72" s="80">
        <f t="shared" si="8"/>
        <v>2.5652011538833303E-2</v>
      </c>
      <c r="AD72" s="82"/>
    </row>
    <row r="73" spans="1:30" ht="15" thickBot="1" x14ac:dyDescent="0.25">
      <c r="A73" s="108"/>
      <c r="B73" s="109" t="s">
        <v>106</v>
      </c>
      <c r="C73" s="110" t="s">
        <v>107</v>
      </c>
      <c r="D73" s="110" t="s">
        <v>95</v>
      </c>
      <c r="E73" s="111">
        <v>2.2000000000000001E-3</v>
      </c>
      <c r="F73" s="111">
        <v>1.3662000000000001E-2</v>
      </c>
      <c r="G73" s="77">
        <v>6490</v>
      </c>
      <c r="H73" s="77">
        <v>6490</v>
      </c>
      <c r="I73" s="77">
        <v>88.666380000000004</v>
      </c>
      <c r="J73" s="77">
        <v>88.666380000000004</v>
      </c>
      <c r="K73" s="77"/>
      <c r="L73" s="77"/>
      <c r="M73" s="77"/>
      <c r="N73" s="77"/>
      <c r="O73" s="77"/>
      <c r="P73" s="77"/>
      <c r="R73" s="77">
        <v>10900</v>
      </c>
      <c r="S73" s="77">
        <v>148.91579999999999</v>
      </c>
      <c r="T73" s="80">
        <f t="shared" si="0"/>
        <v>1.6795069337442219</v>
      </c>
      <c r="U73" s="80">
        <f t="shared" si="1"/>
        <v>1.6538549222053887</v>
      </c>
      <c r="V73" s="81">
        <f t="shared" si="2"/>
        <v>10733.518445112972</v>
      </c>
      <c r="W73" s="81">
        <f t="shared" si="3"/>
        <v>4243.5184451129717</v>
      </c>
      <c r="X73" s="81">
        <f t="shared" si="4"/>
        <v>57.974948997133424</v>
      </c>
      <c r="Y73" s="80">
        <f t="shared" si="5"/>
        <v>4.5848355451969969E-2</v>
      </c>
      <c r="Z73" s="80">
        <f t="shared" si="6"/>
        <v>1.1992624151289988E-2</v>
      </c>
      <c r="AA73" s="80">
        <f t="shared" si="7"/>
        <v>1.9115055013239957E-2</v>
      </c>
      <c r="AB73" s="80">
        <f t="shared" si="8"/>
        <v>2.5652011538833303E-2</v>
      </c>
      <c r="AD73" s="82"/>
    </row>
    <row r="74" spans="1:30" x14ac:dyDescent="0.2">
      <c r="A74" s="156">
        <v>23</v>
      </c>
      <c r="B74" s="157" t="s">
        <v>321</v>
      </c>
      <c r="C74" s="158" t="s">
        <v>322</v>
      </c>
      <c r="D74" s="158" t="s">
        <v>38</v>
      </c>
      <c r="E74" s="159">
        <v>0</v>
      </c>
      <c r="F74" s="159">
        <v>6.21</v>
      </c>
      <c r="G74" s="160">
        <v>172.51</v>
      </c>
      <c r="H74" s="160">
        <v>115.71</v>
      </c>
      <c r="I74" s="160">
        <v>718.56</v>
      </c>
      <c r="J74" s="160">
        <v>0</v>
      </c>
      <c r="K74" s="160">
        <v>162.49644900000001</v>
      </c>
      <c r="L74" s="160">
        <v>142.05995999999999</v>
      </c>
      <c r="M74" s="160">
        <v>41.979599999999998</v>
      </c>
      <c r="N74" s="160">
        <v>54.923799762000002</v>
      </c>
      <c r="O74" s="160">
        <v>228.83209099434001</v>
      </c>
      <c r="P74" s="161">
        <v>88.240865965887593</v>
      </c>
      <c r="R74" s="160">
        <v>138.79</v>
      </c>
      <c r="S74" s="160">
        <v>0</v>
      </c>
      <c r="T74" s="80"/>
      <c r="U74" s="80"/>
      <c r="V74" s="81"/>
      <c r="W74" s="81"/>
      <c r="X74" s="81"/>
      <c r="Y74" s="80"/>
      <c r="Z74" s="80"/>
      <c r="AA74" s="80"/>
      <c r="AB74" s="80"/>
      <c r="AD74" s="82"/>
    </row>
    <row r="75" spans="1:30" ht="15" thickBot="1" x14ac:dyDescent="0.25">
      <c r="A75" s="162">
        <v>24</v>
      </c>
      <c r="B75" s="163" t="s">
        <v>323</v>
      </c>
      <c r="C75" s="164" t="s">
        <v>324</v>
      </c>
      <c r="D75" s="164" t="s">
        <v>114</v>
      </c>
      <c r="E75" s="165">
        <v>0</v>
      </c>
      <c r="F75" s="165">
        <v>3.3839999999999999</v>
      </c>
      <c r="G75" s="112">
        <v>37377.629999999997</v>
      </c>
      <c r="H75" s="112">
        <v>39780.01</v>
      </c>
      <c r="I75" s="112">
        <v>134615.54999999999</v>
      </c>
      <c r="J75" s="112">
        <v>102622.5278424</v>
      </c>
      <c r="K75" s="112">
        <v>11880.1543176</v>
      </c>
      <c r="L75" s="112">
        <v>0</v>
      </c>
      <c r="M75" s="112">
        <v>0</v>
      </c>
      <c r="N75" s="112">
        <v>4015.4921593488002</v>
      </c>
      <c r="O75" s="112">
        <v>10188.8653784816</v>
      </c>
      <c r="P75" s="166">
        <v>3928.9694915618602</v>
      </c>
      <c r="R75" s="112">
        <v>60131.85</v>
      </c>
      <c r="S75" s="112">
        <v>164778.50011679999</v>
      </c>
      <c r="T75" s="80"/>
      <c r="U75" s="80"/>
      <c r="V75" s="81"/>
      <c r="W75" s="81"/>
      <c r="X75" s="81"/>
      <c r="Y75" s="80"/>
      <c r="Z75" s="80"/>
      <c r="AA75" s="80"/>
      <c r="AB75" s="80"/>
      <c r="AD75" s="82"/>
    </row>
    <row r="76" spans="1:30" ht="18" x14ac:dyDescent="0.2">
      <c r="A76" s="108"/>
      <c r="B76" s="109" t="s">
        <v>325</v>
      </c>
      <c r="C76" s="110" t="s">
        <v>326</v>
      </c>
      <c r="D76" s="110" t="s">
        <v>114</v>
      </c>
      <c r="E76" s="111">
        <v>0.10299999999999999</v>
      </c>
      <c r="F76" s="111">
        <v>0.34855199999999997</v>
      </c>
      <c r="G76" s="77">
        <v>30300</v>
      </c>
      <c r="H76" s="77">
        <v>30300</v>
      </c>
      <c r="I76" s="77">
        <v>10561.125599999999</v>
      </c>
      <c r="J76" s="77">
        <v>10561.125599999999</v>
      </c>
      <c r="K76" s="77"/>
      <c r="L76" s="77"/>
      <c r="M76" s="77"/>
      <c r="N76" s="77"/>
      <c r="O76" s="77"/>
      <c r="P76" s="77"/>
      <c r="R76" s="77">
        <v>51100</v>
      </c>
      <c r="S76" s="77">
        <v>17811.0072</v>
      </c>
      <c r="T76" s="80">
        <f t="shared" si="0"/>
        <v>1.6864686468646866</v>
      </c>
      <c r="U76" s="80">
        <f t="shared" si="1"/>
        <v>1.6608166353258533</v>
      </c>
      <c r="V76" s="81">
        <f t="shared" si="2"/>
        <v>50322.744050373352</v>
      </c>
      <c r="W76" s="81">
        <f t="shared" si="3"/>
        <v>20022.744050373352</v>
      </c>
      <c r="X76" s="81">
        <f t="shared" si="4"/>
        <v>6978.9674842457325</v>
      </c>
      <c r="Y76" s="80">
        <f t="shared" si="5"/>
        <v>4.5848355451969969E-2</v>
      </c>
      <c r="Z76" s="80">
        <f t="shared" si="6"/>
        <v>1.1992624151289988E-2</v>
      </c>
      <c r="AA76" s="80">
        <f t="shared" si="7"/>
        <v>1.9115055013239957E-2</v>
      </c>
      <c r="AB76" s="80">
        <f t="shared" si="8"/>
        <v>2.5652011538833303E-2</v>
      </c>
      <c r="AD76" s="82"/>
    </row>
    <row r="77" spans="1:30" ht="18" x14ac:dyDescent="0.2">
      <c r="A77" s="108"/>
      <c r="B77" s="109" t="s">
        <v>278</v>
      </c>
      <c r="C77" s="110" t="s">
        <v>279</v>
      </c>
      <c r="D77" s="110" t="s">
        <v>114</v>
      </c>
      <c r="E77" s="111">
        <v>0.82399999999999995</v>
      </c>
      <c r="F77" s="111">
        <v>2.7884159999999998</v>
      </c>
      <c r="G77" s="77">
        <v>26600</v>
      </c>
      <c r="H77" s="77">
        <v>26600</v>
      </c>
      <c r="I77" s="77">
        <v>74171.865600000005</v>
      </c>
      <c r="J77" s="77">
        <v>74171.865600000005</v>
      </c>
      <c r="K77" s="77"/>
      <c r="L77" s="77"/>
      <c r="M77" s="77"/>
      <c r="N77" s="77"/>
      <c r="O77" s="77"/>
      <c r="P77" s="77"/>
      <c r="R77" s="77">
        <v>43100</v>
      </c>
      <c r="S77" s="77">
        <v>120180.72960000001</v>
      </c>
      <c r="T77" s="80">
        <f t="shared" si="0"/>
        <v>1.6203007518796992</v>
      </c>
      <c r="U77" s="80">
        <f t="shared" si="1"/>
        <v>1.594648740340866</v>
      </c>
      <c r="V77" s="81">
        <f t="shared" si="2"/>
        <v>42417.656493067036</v>
      </c>
      <c r="W77" s="81">
        <f t="shared" si="3"/>
        <v>15817.656493067036</v>
      </c>
      <c r="X77" s="81">
        <f t="shared" si="4"/>
        <v>44106.206447772005</v>
      </c>
      <c r="Y77" s="80">
        <f t="shared" si="5"/>
        <v>4.5848355451969969E-2</v>
      </c>
      <c r="Z77" s="80">
        <f t="shared" si="6"/>
        <v>1.1992624151289988E-2</v>
      </c>
      <c r="AA77" s="80">
        <f t="shared" si="7"/>
        <v>1.9115055013239957E-2</v>
      </c>
      <c r="AB77" s="80">
        <f t="shared" si="8"/>
        <v>2.5652011538833303E-2</v>
      </c>
      <c r="AD77" s="82"/>
    </row>
    <row r="78" spans="1:30" ht="18" x14ac:dyDescent="0.2">
      <c r="A78" s="108"/>
      <c r="B78" s="109" t="s">
        <v>280</v>
      </c>
      <c r="C78" s="110" t="s">
        <v>281</v>
      </c>
      <c r="D78" s="110" t="s">
        <v>114</v>
      </c>
      <c r="E78" s="111">
        <v>0.10299999999999999</v>
      </c>
      <c r="F78" s="111">
        <v>0.34855199999999997</v>
      </c>
      <c r="G78" s="77">
        <v>25900</v>
      </c>
      <c r="H78" s="77">
        <v>25900</v>
      </c>
      <c r="I78" s="77">
        <v>9027.4968000000008</v>
      </c>
      <c r="J78" s="77">
        <v>9027.4968000000008</v>
      </c>
      <c r="K78" s="77"/>
      <c r="L78" s="77"/>
      <c r="M78" s="77"/>
      <c r="N78" s="77"/>
      <c r="O78" s="77"/>
      <c r="P78" s="77"/>
      <c r="R78" s="77">
        <v>43200</v>
      </c>
      <c r="S78" s="77">
        <v>15057.446400000001</v>
      </c>
      <c r="T78" s="80">
        <f t="shared" si="0"/>
        <v>1.667953667953668</v>
      </c>
      <c r="U78" s="80">
        <f t="shared" si="1"/>
        <v>1.6423016564148347</v>
      </c>
      <c r="V78" s="81">
        <f t="shared" si="2"/>
        <v>42535.612901144217</v>
      </c>
      <c r="W78" s="81">
        <f t="shared" si="3"/>
        <v>16635.612901144217</v>
      </c>
      <c r="X78" s="81">
        <f t="shared" si="4"/>
        <v>5798.3761479196191</v>
      </c>
      <c r="Y78" s="80">
        <f t="shared" ref="Y78:Y154" si="9">104.584835545197%-100%</f>
        <v>4.5848355451969969E-2</v>
      </c>
      <c r="Z78" s="80">
        <f t="shared" ref="Z78:Z154" si="10">101.199262415129%-100%</f>
        <v>1.1992624151289988E-2</v>
      </c>
      <c r="AA78" s="80">
        <f t="shared" ref="AA78:AA154" si="11">101.911505501324%-100%</f>
        <v>1.9115055013239957E-2</v>
      </c>
      <c r="AB78" s="80">
        <f t="shared" si="8"/>
        <v>2.5652011538833303E-2</v>
      </c>
      <c r="AD78" s="82"/>
    </row>
    <row r="79" spans="1:30" x14ac:dyDescent="0.2">
      <c r="A79" s="108"/>
      <c r="B79" s="109" t="s">
        <v>282</v>
      </c>
      <c r="C79" s="110" t="s">
        <v>283</v>
      </c>
      <c r="D79" s="110" t="s">
        <v>101</v>
      </c>
      <c r="E79" s="111">
        <v>16.321000000000002</v>
      </c>
      <c r="F79" s="111">
        <v>55.230263999999998</v>
      </c>
      <c r="G79" s="77">
        <v>34.1</v>
      </c>
      <c r="H79" s="77">
        <v>34.1</v>
      </c>
      <c r="I79" s="77">
        <v>1883.3520023999999</v>
      </c>
      <c r="J79" s="77">
        <v>1883.3520023999999</v>
      </c>
      <c r="K79" s="77"/>
      <c r="L79" s="77"/>
      <c r="M79" s="77"/>
      <c r="N79" s="77"/>
      <c r="O79" s="77"/>
      <c r="P79" s="77"/>
      <c r="R79" s="77">
        <v>56.2</v>
      </c>
      <c r="S79" s="77">
        <v>3103.9408367999999</v>
      </c>
      <c r="T79" s="80">
        <f t="shared" ref="T79:T155" si="12">R79/H79</f>
        <v>1.6480938416422288</v>
      </c>
      <c r="U79" s="80">
        <f t="shared" ref="U79:U155" si="13">T79-AB79</f>
        <v>1.6224418301033956</v>
      </c>
      <c r="V79" s="81">
        <f t="shared" ref="V79:V155" si="14">G79*U79</f>
        <v>55.325266406525792</v>
      </c>
      <c r="W79" s="81">
        <f t="shared" ref="W79:W155" si="15">V79-G79</f>
        <v>21.22526640652579</v>
      </c>
      <c r="X79" s="81">
        <f t="shared" ref="X79:X155" si="16">F79*W79</f>
        <v>1172.2770671027506</v>
      </c>
      <c r="Y79" s="80">
        <f t="shared" si="9"/>
        <v>4.5848355451969969E-2</v>
      </c>
      <c r="Z79" s="80">
        <f t="shared" si="10"/>
        <v>1.1992624151289988E-2</v>
      </c>
      <c r="AA79" s="80">
        <f t="shared" si="11"/>
        <v>1.9115055013239957E-2</v>
      </c>
      <c r="AB79" s="80">
        <f t="shared" ref="AB79:AB155" si="17">AVERAGE(Y79:AA79)</f>
        <v>2.5652011538833303E-2</v>
      </c>
      <c r="AD79" s="82"/>
    </row>
    <row r="80" spans="1:30" x14ac:dyDescent="0.2">
      <c r="A80" s="108"/>
      <c r="B80" s="109" t="s">
        <v>284</v>
      </c>
      <c r="C80" s="110" t="s">
        <v>285</v>
      </c>
      <c r="D80" s="110" t="s">
        <v>286</v>
      </c>
      <c r="E80" s="111">
        <v>1.2909999999999999</v>
      </c>
      <c r="F80" s="111">
        <v>4.3687440000000004</v>
      </c>
      <c r="G80" s="77">
        <v>1560</v>
      </c>
      <c r="H80" s="77">
        <v>1560</v>
      </c>
      <c r="I80" s="77">
        <v>6815.24064</v>
      </c>
      <c r="J80" s="77">
        <v>6815.24064</v>
      </c>
      <c r="K80" s="77"/>
      <c r="L80" s="77"/>
      <c r="M80" s="77"/>
      <c r="N80" s="77"/>
      <c r="O80" s="77"/>
      <c r="P80" s="77"/>
      <c r="R80" s="77">
        <v>1900</v>
      </c>
      <c r="S80" s="77">
        <v>8300.6136000000006</v>
      </c>
      <c r="T80" s="80">
        <f t="shared" si="12"/>
        <v>1.2179487179487178</v>
      </c>
      <c r="U80" s="80">
        <f t="shared" si="13"/>
        <v>1.1922967064098846</v>
      </c>
      <c r="V80" s="81">
        <f t="shared" si="14"/>
        <v>1859.98286199942</v>
      </c>
      <c r="W80" s="81">
        <f t="shared" si="15"/>
        <v>299.98286199942004</v>
      </c>
      <c r="X80" s="81">
        <f t="shared" si="16"/>
        <v>1310.5483284627944</v>
      </c>
      <c r="Y80" s="80">
        <f t="shared" si="9"/>
        <v>4.5848355451969969E-2</v>
      </c>
      <c r="Z80" s="80">
        <f t="shared" si="10"/>
        <v>1.1992624151289988E-2</v>
      </c>
      <c r="AA80" s="80">
        <f t="shared" si="11"/>
        <v>1.9115055013239957E-2</v>
      </c>
      <c r="AB80" s="80">
        <f t="shared" si="17"/>
        <v>2.5652011538833303E-2</v>
      </c>
      <c r="AD80" s="82"/>
    </row>
    <row r="81" spans="1:30" x14ac:dyDescent="0.2">
      <c r="A81" s="108"/>
      <c r="B81" s="109" t="s">
        <v>327</v>
      </c>
      <c r="C81" s="110" t="s">
        <v>328</v>
      </c>
      <c r="D81" s="110" t="s">
        <v>101</v>
      </c>
      <c r="E81" s="111">
        <v>1.05</v>
      </c>
      <c r="F81" s="111">
        <v>3.5531999999999999</v>
      </c>
      <c r="G81" s="77">
        <v>46</v>
      </c>
      <c r="H81" s="77">
        <v>46</v>
      </c>
      <c r="I81" s="77">
        <v>163.44720000000001</v>
      </c>
      <c r="J81" s="77">
        <v>163.44720000000001</v>
      </c>
      <c r="K81" s="77"/>
      <c r="L81" s="77"/>
      <c r="M81" s="77"/>
      <c r="N81" s="77"/>
      <c r="O81" s="77"/>
      <c r="P81" s="77"/>
      <c r="R81" s="77">
        <v>91.4</v>
      </c>
      <c r="S81" s="77">
        <v>324.76247999999998</v>
      </c>
      <c r="T81" s="80">
        <f t="shared" si="12"/>
        <v>1.9869565217391305</v>
      </c>
      <c r="U81" s="80">
        <f t="shared" si="13"/>
        <v>1.9613045102002973</v>
      </c>
      <c r="V81" s="81">
        <f t="shared" si="14"/>
        <v>90.22000746921367</v>
      </c>
      <c r="W81" s="81">
        <f t="shared" si="15"/>
        <v>44.22000746921367</v>
      </c>
      <c r="X81" s="81">
        <f t="shared" si="16"/>
        <v>157.12253053961001</v>
      </c>
      <c r="Y81" s="80">
        <f t="shared" si="9"/>
        <v>4.5848355451969969E-2</v>
      </c>
      <c r="Z81" s="80">
        <f t="shared" si="10"/>
        <v>1.1992624151289988E-2</v>
      </c>
      <c r="AA81" s="80">
        <f t="shared" si="11"/>
        <v>1.9115055013239957E-2</v>
      </c>
      <c r="AB81" s="80">
        <f t="shared" si="17"/>
        <v>2.5652011538833303E-2</v>
      </c>
      <c r="AD81" s="82"/>
    </row>
    <row r="82" spans="1:30" ht="15" thickBot="1" x14ac:dyDescent="0.35">
      <c r="A82" s="151"/>
      <c r="B82" s="152" t="s">
        <v>20</v>
      </c>
      <c r="C82" s="153" t="s">
        <v>329</v>
      </c>
      <c r="D82" s="153"/>
      <c r="E82" s="154"/>
      <c r="F82" s="154"/>
      <c r="G82" s="155"/>
      <c r="H82" s="155"/>
      <c r="I82" s="155">
        <v>2398810.5299999998</v>
      </c>
      <c r="J82" s="155">
        <v>1061574.6178001901</v>
      </c>
      <c r="K82" s="155">
        <v>166520.85795080001</v>
      </c>
      <c r="L82" s="155">
        <v>0</v>
      </c>
      <c r="M82" s="155">
        <v>0</v>
      </c>
      <c r="N82" s="155">
        <v>56284.049987370403</v>
      </c>
      <c r="O82" s="155">
        <v>129724.85278257199</v>
      </c>
      <c r="P82" s="155">
        <v>50023.723932647801</v>
      </c>
      <c r="R82" s="155"/>
      <c r="S82" s="155">
        <v>1507921.1131865601</v>
      </c>
      <c r="T82" s="80"/>
      <c r="U82" s="80"/>
      <c r="V82" s="81"/>
      <c r="W82" s="81"/>
      <c r="X82" s="81"/>
      <c r="Y82" s="80"/>
      <c r="Z82" s="80"/>
      <c r="AA82" s="80"/>
      <c r="AB82" s="80"/>
      <c r="AD82" s="82"/>
    </row>
    <row r="83" spans="1:30" ht="20.5" thickBot="1" x14ac:dyDescent="0.25">
      <c r="A83" s="96">
        <v>25</v>
      </c>
      <c r="B83" s="97" t="s">
        <v>330</v>
      </c>
      <c r="C83" s="99" t="s">
        <v>331</v>
      </c>
      <c r="D83" s="99" t="s">
        <v>38</v>
      </c>
      <c r="E83" s="100">
        <v>0</v>
      </c>
      <c r="F83" s="100">
        <v>24.54</v>
      </c>
      <c r="G83" s="101">
        <v>1033.92</v>
      </c>
      <c r="H83" s="101">
        <v>827.93</v>
      </c>
      <c r="I83" s="101">
        <v>20317.400000000001</v>
      </c>
      <c r="J83" s="101">
        <v>14908.93594308</v>
      </c>
      <c r="K83" s="101">
        <v>2258.4530100000002</v>
      </c>
      <c r="L83" s="101">
        <v>0</v>
      </c>
      <c r="M83" s="101">
        <v>0</v>
      </c>
      <c r="N83" s="101">
        <v>763.35711737999998</v>
      </c>
      <c r="O83" s="101">
        <v>1722.4317726065999</v>
      </c>
      <c r="P83" s="102">
        <v>664.19386599812401</v>
      </c>
      <c r="R83" s="101">
        <v>992.17</v>
      </c>
      <c r="S83" s="101">
        <v>17883.736240319999</v>
      </c>
      <c r="T83" s="80"/>
      <c r="U83" s="80"/>
      <c r="V83" s="81"/>
      <c r="W83" s="81"/>
      <c r="X83" s="81"/>
      <c r="Y83" s="80"/>
      <c r="Z83" s="80"/>
      <c r="AA83" s="80"/>
      <c r="AB83" s="80"/>
      <c r="AD83" s="82"/>
    </row>
    <row r="84" spans="1:30" x14ac:dyDescent="0.2">
      <c r="A84" s="108"/>
      <c r="B84" s="109" t="s">
        <v>204</v>
      </c>
      <c r="C84" s="110" t="s">
        <v>205</v>
      </c>
      <c r="D84" s="110" t="s">
        <v>95</v>
      </c>
      <c r="E84" s="111">
        <v>8.8599999999999998E-3</v>
      </c>
      <c r="F84" s="111">
        <v>0.21742439999999999</v>
      </c>
      <c r="G84" s="77">
        <v>45.7</v>
      </c>
      <c r="H84" s="77">
        <v>45.7</v>
      </c>
      <c r="I84" s="77">
        <v>9.9362950800000007</v>
      </c>
      <c r="J84" s="77">
        <v>9.9362950800000007</v>
      </c>
      <c r="K84" s="77"/>
      <c r="L84" s="77"/>
      <c r="M84" s="77"/>
      <c r="N84" s="77"/>
      <c r="O84" s="77"/>
      <c r="P84" s="77"/>
      <c r="R84" s="77">
        <v>52.8</v>
      </c>
      <c r="S84" s="77">
        <v>11.48000832</v>
      </c>
      <c r="T84" s="80">
        <f t="shared" si="12"/>
        <v>1.1553610503282274</v>
      </c>
      <c r="U84" s="80">
        <f t="shared" si="13"/>
        <v>1.1297090387893942</v>
      </c>
      <c r="V84" s="81">
        <f t="shared" si="14"/>
        <v>51.627703072675317</v>
      </c>
      <c r="W84" s="81">
        <f t="shared" si="15"/>
        <v>5.9277030726753139</v>
      </c>
      <c r="X84" s="81">
        <f t="shared" si="16"/>
        <v>1.2888272839545865</v>
      </c>
      <c r="Y84" s="80">
        <f t="shared" si="9"/>
        <v>4.5848355451969969E-2</v>
      </c>
      <c r="Z84" s="80">
        <f t="shared" si="10"/>
        <v>1.1992624151289988E-2</v>
      </c>
      <c r="AA84" s="80">
        <f t="shared" si="11"/>
        <v>1.9115055013239957E-2</v>
      </c>
      <c r="AB84" s="80">
        <f t="shared" si="17"/>
        <v>2.5652011538833303E-2</v>
      </c>
      <c r="AD84" s="82"/>
    </row>
    <row r="85" spans="1:30" x14ac:dyDescent="0.2">
      <c r="A85" s="108"/>
      <c r="B85" s="109" t="s">
        <v>289</v>
      </c>
      <c r="C85" s="110" t="s">
        <v>290</v>
      </c>
      <c r="D85" s="110" t="s">
        <v>95</v>
      </c>
      <c r="E85" s="111">
        <v>8.2820000000000005E-2</v>
      </c>
      <c r="F85" s="111">
        <v>2.0324027999999998</v>
      </c>
      <c r="G85" s="77">
        <v>2560</v>
      </c>
      <c r="H85" s="77">
        <v>2560</v>
      </c>
      <c r="I85" s="77">
        <v>5202.9511679999996</v>
      </c>
      <c r="J85" s="77">
        <v>5202.9511679999996</v>
      </c>
      <c r="K85" s="77"/>
      <c r="L85" s="77"/>
      <c r="M85" s="77"/>
      <c r="N85" s="77"/>
      <c r="O85" s="77"/>
      <c r="P85" s="77"/>
      <c r="R85" s="77">
        <v>2940</v>
      </c>
      <c r="S85" s="77">
        <v>5975.2642320000004</v>
      </c>
      <c r="T85" s="80">
        <f t="shared" si="12"/>
        <v>1.1484375</v>
      </c>
      <c r="U85" s="80">
        <f t="shared" si="13"/>
        <v>1.1227854884611668</v>
      </c>
      <c r="V85" s="81">
        <f t="shared" si="14"/>
        <v>2874.330850460587</v>
      </c>
      <c r="W85" s="81">
        <f t="shared" si="15"/>
        <v>314.33085046058704</v>
      </c>
      <c r="X85" s="81">
        <f t="shared" si="16"/>
        <v>638.8469006024784</v>
      </c>
      <c r="Y85" s="80">
        <f t="shared" si="9"/>
        <v>4.5848355451969969E-2</v>
      </c>
      <c r="Z85" s="80">
        <f t="shared" si="10"/>
        <v>1.1992624151289988E-2</v>
      </c>
      <c r="AA85" s="80">
        <f t="shared" si="11"/>
        <v>1.9115055013239957E-2</v>
      </c>
      <c r="AB85" s="80">
        <f t="shared" si="17"/>
        <v>2.5652011538833303E-2</v>
      </c>
      <c r="AD85" s="82"/>
    </row>
    <row r="86" spans="1:30" ht="15" thickBot="1" x14ac:dyDescent="0.25">
      <c r="A86" s="108"/>
      <c r="B86" s="109" t="s">
        <v>332</v>
      </c>
      <c r="C86" s="110" t="s">
        <v>333</v>
      </c>
      <c r="D86" s="110" t="s">
        <v>41</v>
      </c>
      <c r="E86" s="111">
        <v>8.08</v>
      </c>
      <c r="F86" s="111">
        <v>198.28319999999999</v>
      </c>
      <c r="G86" s="77">
        <v>48.9</v>
      </c>
      <c r="H86" s="77">
        <v>48.9</v>
      </c>
      <c r="I86" s="77">
        <v>9696.0484799999995</v>
      </c>
      <c r="J86" s="77">
        <v>9696.0484799999995</v>
      </c>
      <c r="K86" s="77"/>
      <c r="L86" s="77"/>
      <c r="M86" s="77"/>
      <c r="N86" s="77"/>
      <c r="O86" s="77"/>
      <c r="P86" s="77"/>
      <c r="R86" s="77">
        <v>60</v>
      </c>
      <c r="S86" s="77">
        <v>11896.992</v>
      </c>
      <c r="T86" s="80">
        <f t="shared" si="12"/>
        <v>1.2269938650306749</v>
      </c>
      <c r="U86" s="80">
        <f t="shared" si="13"/>
        <v>1.2013418534918416</v>
      </c>
      <c r="V86" s="81">
        <f t="shared" si="14"/>
        <v>58.745616635751055</v>
      </c>
      <c r="W86" s="81">
        <f t="shared" si="15"/>
        <v>9.8456166357510568</v>
      </c>
      <c r="X86" s="81">
        <f t="shared" si="16"/>
        <v>1952.2203725099539</v>
      </c>
      <c r="Y86" s="80">
        <f t="shared" si="9"/>
        <v>4.5848355451969969E-2</v>
      </c>
      <c r="Z86" s="80">
        <f t="shared" si="10"/>
        <v>1.1992624151289988E-2</v>
      </c>
      <c r="AA86" s="80">
        <f t="shared" si="11"/>
        <v>1.9115055013239957E-2</v>
      </c>
      <c r="AB86" s="80">
        <f t="shared" si="17"/>
        <v>2.5652011538833303E-2</v>
      </c>
      <c r="AD86" s="82"/>
    </row>
    <row r="87" spans="1:30" ht="20.5" thickBot="1" x14ac:dyDescent="0.25">
      <c r="A87" s="96">
        <v>26</v>
      </c>
      <c r="B87" s="97" t="s">
        <v>334</v>
      </c>
      <c r="C87" s="99" t="s">
        <v>335</v>
      </c>
      <c r="D87" s="99" t="s">
        <v>38</v>
      </c>
      <c r="E87" s="100">
        <v>0</v>
      </c>
      <c r="F87" s="100">
        <v>136.22900000000001</v>
      </c>
      <c r="G87" s="101">
        <v>1242.0899999999999</v>
      </c>
      <c r="H87" s="101">
        <v>1032.54</v>
      </c>
      <c r="I87" s="101">
        <v>140661.89000000001</v>
      </c>
      <c r="J87" s="101">
        <v>103549.334702288</v>
      </c>
      <c r="K87" s="101">
        <v>15497.193073599999</v>
      </c>
      <c r="L87" s="101">
        <v>0</v>
      </c>
      <c r="M87" s="101">
        <v>0</v>
      </c>
      <c r="N87" s="101">
        <v>5238.0512588767997</v>
      </c>
      <c r="O87" s="101">
        <v>11819.0892695118</v>
      </c>
      <c r="P87" s="102">
        <v>4557.6067042783998</v>
      </c>
      <c r="R87" s="101">
        <v>1224.51</v>
      </c>
      <c r="S87" s="101">
        <v>122494.431453952</v>
      </c>
      <c r="T87" s="80"/>
      <c r="U87" s="80"/>
      <c r="V87" s="81"/>
      <c r="W87" s="81"/>
      <c r="X87" s="81"/>
      <c r="Y87" s="80"/>
      <c r="Z87" s="80"/>
      <c r="AA87" s="80"/>
      <c r="AB87" s="80"/>
      <c r="AD87" s="82"/>
    </row>
    <row r="88" spans="1:30" x14ac:dyDescent="0.2">
      <c r="A88" s="108"/>
      <c r="B88" s="109" t="s">
        <v>204</v>
      </c>
      <c r="C88" s="110" t="s">
        <v>205</v>
      </c>
      <c r="D88" s="110" t="s">
        <v>95</v>
      </c>
      <c r="E88" s="111">
        <v>1.2959999999999999E-2</v>
      </c>
      <c r="F88" s="111">
        <v>1.7655278400000001</v>
      </c>
      <c r="G88" s="77">
        <v>45.7</v>
      </c>
      <c r="H88" s="77">
        <v>45.7</v>
      </c>
      <c r="I88" s="77">
        <v>80.684622288</v>
      </c>
      <c r="J88" s="77">
        <v>80.684622288</v>
      </c>
      <c r="K88" s="77"/>
      <c r="L88" s="77"/>
      <c r="M88" s="77"/>
      <c r="N88" s="77"/>
      <c r="O88" s="77"/>
      <c r="P88" s="77"/>
      <c r="R88" s="77">
        <v>52.8</v>
      </c>
      <c r="S88" s="77">
        <v>93.219869951999996</v>
      </c>
      <c r="T88" s="80">
        <f t="shared" si="12"/>
        <v>1.1553610503282274</v>
      </c>
      <c r="U88" s="80">
        <f t="shared" si="13"/>
        <v>1.1297090387893942</v>
      </c>
      <c r="V88" s="81">
        <f t="shared" si="14"/>
        <v>51.627703072675317</v>
      </c>
      <c r="W88" s="81">
        <f t="shared" si="15"/>
        <v>5.9277030726753139</v>
      </c>
      <c r="X88" s="81">
        <f t="shared" si="16"/>
        <v>10.465524802061811</v>
      </c>
      <c r="Y88" s="80">
        <f t="shared" si="9"/>
        <v>4.5848355451969969E-2</v>
      </c>
      <c r="Z88" s="80">
        <f t="shared" si="10"/>
        <v>1.1992624151289988E-2</v>
      </c>
      <c r="AA88" s="80">
        <f t="shared" si="11"/>
        <v>1.9115055013239957E-2</v>
      </c>
      <c r="AB88" s="80">
        <f t="shared" si="17"/>
        <v>2.5652011538833303E-2</v>
      </c>
      <c r="AD88" s="82"/>
    </row>
    <row r="89" spans="1:30" x14ac:dyDescent="0.2">
      <c r="A89" s="108"/>
      <c r="B89" s="109" t="s">
        <v>289</v>
      </c>
      <c r="C89" s="110" t="s">
        <v>290</v>
      </c>
      <c r="D89" s="110" t="s">
        <v>95</v>
      </c>
      <c r="E89" s="111">
        <v>0.1212</v>
      </c>
      <c r="F89" s="111">
        <v>16.5109548</v>
      </c>
      <c r="G89" s="77">
        <v>2560</v>
      </c>
      <c r="H89" s="77">
        <v>2560</v>
      </c>
      <c r="I89" s="77">
        <v>42268.044287999997</v>
      </c>
      <c r="J89" s="77">
        <v>42268.044287999997</v>
      </c>
      <c r="K89" s="77"/>
      <c r="L89" s="77"/>
      <c r="M89" s="77"/>
      <c r="N89" s="77"/>
      <c r="O89" s="77"/>
      <c r="P89" s="77"/>
      <c r="R89" s="77">
        <v>2940</v>
      </c>
      <c r="S89" s="77">
        <v>48542.207111999996</v>
      </c>
      <c r="T89" s="80">
        <f t="shared" si="12"/>
        <v>1.1484375</v>
      </c>
      <c r="U89" s="80">
        <f t="shared" si="13"/>
        <v>1.1227854884611668</v>
      </c>
      <c r="V89" s="81">
        <f t="shared" si="14"/>
        <v>2874.330850460587</v>
      </c>
      <c r="W89" s="81">
        <f t="shared" si="15"/>
        <v>314.33085046058704</v>
      </c>
      <c r="X89" s="81">
        <f t="shared" si="16"/>
        <v>5189.9024642003124</v>
      </c>
      <c r="Y89" s="80">
        <f t="shared" si="9"/>
        <v>4.5848355451969969E-2</v>
      </c>
      <c r="Z89" s="80">
        <f t="shared" si="10"/>
        <v>1.1992624151289988E-2</v>
      </c>
      <c r="AA89" s="80">
        <f t="shared" si="11"/>
        <v>1.9115055013239957E-2</v>
      </c>
      <c r="AB89" s="80">
        <f t="shared" si="17"/>
        <v>2.5652011538833303E-2</v>
      </c>
      <c r="AD89" s="82"/>
    </row>
    <row r="90" spans="1:30" ht="15" thickBot="1" x14ac:dyDescent="0.25">
      <c r="A90" s="108"/>
      <c r="B90" s="109" t="s">
        <v>336</v>
      </c>
      <c r="C90" s="110" t="s">
        <v>337</v>
      </c>
      <c r="D90" s="110" t="s">
        <v>41</v>
      </c>
      <c r="E90" s="111">
        <v>8.08</v>
      </c>
      <c r="F90" s="111">
        <v>1100.7303199999999</v>
      </c>
      <c r="G90" s="77">
        <v>55.6</v>
      </c>
      <c r="H90" s="77">
        <v>55.6</v>
      </c>
      <c r="I90" s="77">
        <v>61200.605792000002</v>
      </c>
      <c r="J90" s="77">
        <v>61200.605792000002</v>
      </c>
      <c r="K90" s="77"/>
      <c r="L90" s="77"/>
      <c r="M90" s="77"/>
      <c r="N90" s="77"/>
      <c r="O90" s="77"/>
      <c r="P90" s="77"/>
      <c r="R90" s="77">
        <v>67.099999999999994</v>
      </c>
      <c r="S90" s="77">
        <v>73859.004472000001</v>
      </c>
      <c r="T90" s="80">
        <f t="shared" si="12"/>
        <v>1.2068345323741005</v>
      </c>
      <c r="U90" s="80">
        <f t="shared" si="13"/>
        <v>1.1811825208352673</v>
      </c>
      <c r="V90" s="81">
        <f t="shared" si="14"/>
        <v>65.673748158440858</v>
      </c>
      <c r="W90" s="81">
        <f t="shared" si="15"/>
        <v>10.073748158440857</v>
      </c>
      <c r="X90" s="81">
        <f t="shared" si="16"/>
        <v>11088.480034040014</v>
      </c>
      <c r="Y90" s="80">
        <f t="shared" si="9"/>
        <v>4.5848355451969969E-2</v>
      </c>
      <c r="Z90" s="80">
        <f t="shared" si="10"/>
        <v>1.1992624151289988E-2</v>
      </c>
      <c r="AA90" s="80">
        <f t="shared" si="11"/>
        <v>1.9115055013239957E-2</v>
      </c>
      <c r="AB90" s="80">
        <f t="shared" si="17"/>
        <v>2.5652011538833303E-2</v>
      </c>
      <c r="AD90" s="82"/>
    </row>
    <row r="91" spans="1:30" s="116" customFormat="1" ht="20.5" thickBot="1" x14ac:dyDescent="0.25">
      <c r="A91" s="96">
        <v>26</v>
      </c>
      <c r="B91" s="97" t="s">
        <v>334</v>
      </c>
      <c r="C91" s="99" t="s">
        <v>335</v>
      </c>
      <c r="D91" s="99" t="s">
        <v>38</v>
      </c>
      <c r="E91" s="100">
        <v>0</v>
      </c>
      <c r="F91" s="100">
        <v>137.04</v>
      </c>
      <c r="G91" s="101">
        <v>1242.0899999999999</v>
      </c>
      <c r="H91" s="101">
        <v>1032.54</v>
      </c>
      <c r="I91" s="101">
        <v>140661.89000000001</v>
      </c>
      <c r="J91" s="101">
        <v>103549.334702288</v>
      </c>
      <c r="K91" s="101">
        <v>15497.193073599999</v>
      </c>
      <c r="L91" s="101">
        <v>0</v>
      </c>
      <c r="M91" s="101">
        <v>0</v>
      </c>
      <c r="N91" s="101">
        <v>5238.0512588767997</v>
      </c>
      <c r="O91" s="101">
        <v>11819.0892695118</v>
      </c>
      <c r="P91" s="102">
        <v>4557.6067042783998</v>
      </c>
      <c r="R91" s="101">
        <v>1224.51</v>
      </c>
      <c r="S91" s="101">
        <v>122494.431453952</v>
      </c>
      <c r="T91" s="80"/>
      <c r="U91" s="80"/>
      <c r="V91" s="81"/>
      <c r="W91" s="81"/>
      <c r="X91" s="81"/>
      <c r="Y91" s="80"/>
      <c r="Z91" s="80"/>
      <c r="AA91" s="80"/>
      <c r="AB91" s="80"/>
      <c r="AC91" s="88" t="s">
        <v>3618</v>
      </c>
      <c r="AD91" s="82"/>
    </row>
    <row r="92" spans="1:30" s="116" customFormat="1" x14ac:dyDescent="0.2">
      <c r="A92" s="108"/>
      <c r="B92" s="109" t="s">
        <v>204</v>
      </c>
      <c r="C92" s="110" t="s">
        <v>205</v>
      </c>
      <c r="D92" s="110" t="s">
        <v>95</v>
      </c>
      <c r="E92" s="111">
        <v>1.2959999999999999E-2</v>
      </c>
      <c r="F92" s="111">
        <v>1.7760383999999998</v>
      </c>
      <c r="G92" s="77">
        <v>45.7</v>
      </c>
      <c r="H92" s="77">
        <v>45.7</v>
      </c>
      <c r="I92" s="77">
        <v>80.684622288</v>
      </c>
      <c r="J92" s="77">
        <v>80.684622288</v>
      </c>
      <c r="K92" s="77"/>
      <c r="L92" s="77"/>
      <c r="M92" s="77"/>
      <c r="N92" s="77"/>
      <c r="O92" s="77"/>
      <c r="P92" s="77"/>
      <c r="R92" s="77">
        <v>52.8</v>
      </c>
      <c r="S92" s="77">
        <v>93.219869951999996</v>
      </c>
      <c r="T92" s="80">
        <f t="shared" ref="T92:T94" si="18">R92/H92</f>
        <v>1.1553610503282274</v>
      </c>
      <c r="U92" s="80">
        <f t="shared" ref="U92:U94" si="19">T92-AB92</f>
        <v>1.1297090387893942</v>
      </c>
      <c r="V92" s="81">
        <f t="shared" ref="V92:V94" si="20">G92*U92</f>
        <v>51.627703072675317</v>
      </c>
      <c r="W92" s="81">
        <f t="shared" ref="W92:W94" si="21">V92-G92</f>
        <v>5.9277030726753139</v>
      </c>
      <c r="X92" s="81">
        <f t="shared" ref="X92:X94" si="22">F92*W92</f>
        <v>10.527828280869347</v>
      </c>
      <c r="Y92" s="80">
        <f t="shared" si="9"/>
        <v>4.5848355451969969E-2</v>
      </c>
      <c r="Z92" s="80">
        <f t="shared" si="10"/>
        <v>1.1992624151289988E-2</v>
      </c>
      <c r="AA92" s="80">
        <f t="shared" si="11"/>
        <v>1.9115055013239957E-2</v>
      </c>
      <c r="AB92" s="80">
        <f t="shared" ref="AB92:AB94" si="23">AVERAGE(Y92:AA92)</f>
        <v>2.5652011538833303E-2</v>
      </c>
      <c r="AC92" s="88" t="s">
        <v>3618</v>
      </c>
      <c r="AD92" s="82"/>
    </row>
    <row r="93" spans="1:30" s="116" customFormat="1" x14ac:dyDescent="0.2">
      <c r="A93" s="108"/>
      <c r="B93" s="109" t="s">
        <v>289</v>
      </c>
      <c r="C93" s="110" t="s">
        <v>290</v>
      </c>
      <c r="D93" s="110" t="s">
        <v>95</v>
      </c>
      <c r="E93" s="111">
        <v>0.1212</v>
      </c>
      <c r="F93" s="111">
        <v>16.609247999999997</v>
      </c>
      <c r="G93" s="77">
        <v>2560</v>
      </c>
      <c r="H93" s="77">
        <v>2560</v>
      </c>
      <c r="I93" s="77">
        <v>42268.044287999997</v>
      </c>
      <c r="J93" s="77">
        <v>42268.044287999997</v>
      </c>
      <c r="K93" s="77"/>
      <c r="L93" s="77"/>
      <c r="M93" s="77"/>
      <c r="N93" s="77"/>
      <c r="O93" s="77"/>
      <c r="P93" s="77"/>
      <c r="R93" s="77">
        <v>2940</v>
      </c>
      <c r="S93" s="77">
        <v>48542.207111999996</v>
      </c>
      <c r="T93" s="80">
        <f t="shared" si="18"/>
        <v>1.1484375</v>
      </c>
      <c r="U93" s="80">
        <f t="shared" si="19"/>
        <v>1.1227854884611668</v>
      </c>
      <c r="V93" s="81">
        <f t="shared" si="20"/>
        <v>2874.330850460587</v>
      </c>
      <c r="W93" s="81">
        <f t="shared" si="21"/>
        <v>314.33085046058704</v>
      </c>
      <c r="X93" s="81">
        <f t="shared" si="22"/>
        <v>5220.7990493508032</v>
      </c>
      <c r="Y93" s="80">
        <f t="shared" si="9"/>
        <v>4.5848355451969969E-2</v>
      </c>
      <c r="Z93" s="80">
        <f t="shared" si="10"/>
        <v>1.1992624151289988E-2</v>
      </c>
      <c r="AA93" s="80">
        <f t="shared" si="11"/>
        <v>1.9115055013239957E-2</v>
      </c>
      <c r="AB93" s="80">
        <f t="shared" si="23"/>
        <v>2.5652011538833303E-2</v>
      </c>
      <c r="AC93" s="88" t="s">
        <v>3618</v>
      </c>
      <c r="AD93" s="82"/>
    </row>
    <row r="94" spans="1:30" s="116" customFormat="1" ht="15" thickBot="1" x14ac:dyDescent="0.25">
      <c r="A94" s="108"/>
      <c r="B94" s="109" t="s">
        <v>336</v>
      </c>
      <c r="C94" s="110" t="s">
        <v>337</v>
      </c>
      <c r="D94" s="110" t="s">
        <v>41</v>
      </c>
      <c r="E94" s="111">
        <v>8.08</v>
      </c>
      <c r="F94" s="111">
        <v>1107.2831999999996</v>
      </c>
      <c r="G94" s="77">
        <v>55.6</v>
      </c>
      <c r="H94" s="77">
        <v>55.6</v>
      </c>
      <c r="I94" s="77">
        <v>61200.605792000002</v>
      </c>
      <c r="J94" s="77">
        <v>61200.605792000002</v>
      </c>
      <c r="K94" s="77"/>
      <c r="L94" s="77"/>
      <c r="M94" s="77"/>
      <c r="N94" s="77"/>
      <c r="O94" s="77"/>
      <c r="P94" s="77"/>
      <c r="R94" s="77">
        <v>67.099999999999994</v>
      </c>
      <c r="S94" s="77">
        <v>73859.004472000001</v>
      </c>
      <c r="T94" s="80">
        <f t="shared" si="18"/>
        <v>1.2068345323741005</v>
      </c>
      <c r="U94" s="80">
        <f t="shared" si="19"/>
        <v>1.1811825208352673</v>
      </c>
      <c r="V94" s="81">
        <f t="shared" si="20"/>
        <v>65.673748158440858</v>
      </c>
      <c r="W94" s="81">
        <f t="shared" si="21"/>
        <v>10.073748158440857</v>
      </c>
      <c r="X94" s="81">
        <f t="shared" si="22"/>
        <v>11154.492096872495</v>
      </c>
      <c r="Y94" s="80">
        <f t="shared" si="9"/>
        <v>4.5848355451969969E-2</v>
      </c>
      <c r="Z94" s="80">
        <f t="shared" si="10"/>
        <v>1.1992624151289988E-2</v>
      </c>
      <c r="AA94" s="80">
        <f t="shared" si="11"/>
        <v>1.9115055013239957E-2</v>
      </c>
      <c r="AB94" s="80">
        <f t="shared" si="23"/>
        <v>2.5652011538833303E-2</v>
      </c>
      <c r="AC94" s="88" t="s">
        <v>3618</v>
      </c>
      <c r="AD94" s="82"/>
    </row>
    <row r="95" spans="1:30" ht="20.5" thickBot="1" x14ac:dyDescent="0.25">
      <c r="A95" s="96">
        <v>27</v>
      </c>
      <c r="B95" s="97" t="s">
        <v>338</v>
      </c>
      <c r="C95" s="99" t="s">
        <v>339</v>
      </c>
      <c r="D95" s="99" t="s">
        <v>38</v>
      </c>
      <c r="E95" s="100">
        <v>0</v>
      </c>
      <c r="F95" s="100">
        <v>3.78</v>
      </c>
      <c r="G95" s="101">
        <v>1713.62</v>
      </c>
      <c r="H95" s="101">
        <v>1444.76</v>
      </c>
      <c r="I95" s="101">
        <v>5461.19</v>
      </c>
      <c r="J95" s="101">
        <v>3978.0206865</v>
      </c>
      <c r="K95" s="101">
        <v>614.36869200000001</v>
      </c>
      <c r="L95" s="101">
        <v>0</v>
      </c>
      <c r="M95" s="101">
        <v>0</v>
      </c>
      <c r="N95" s="101">
        <v>207.656617896</v>
      </c>
      <c r="O95" s="101">
        <v>472.34221344072</v>
      </c>
      <c r="P95" s="102">
        <v>182.14178686714101</v>
      </c>
      <c r="R95" s="101">
        <v>1716.22</v>
      </c>
      <c r="S95" s="101">
        <v>4714.2315360000002</v>
      </c>
      <c r="T95" s="80"/>
      <c r="U95" s="80"/>
      <c r="V95" s="81"/>
      <c r="W95" s="81"/>
      <c r="X95" s="81"/>
      <c r="Y95" s="80"/>
      <c r="Z95" s="80"/>
      <c r="AA95" s="80"/>
      <c r="AB95" s="80"/>
      <c r="AD95" s="82"/>
    </row>
    <row r="96" spans="1:30" x14ac:dyDescent="0.2">
      <c r="A96" s="108"/>
      <c r="B96" s="109" t="s">
        <v>204</v>
      </c>
      <c r="C96" s="110" t="s">
        <v>205</v>
      </c>
      <c r="D96" s="110" t="s">
        <v>95</v>
      </c>
      <c r="E96" s="111">
        <v>2.2249999999999999E-2</v>
      </c>
      <c r="F96" s="111">
        <v>8.4104999999999999E-2</v>
      </c>
      <c r="G96" s="77">
        <v>45.7</v>
      </c>
      <c r="H96" s="77">
        <v>45.7</v>
      </c>
      <c r="I96" s="77">
        <v>3.8435985000000001</v>
      </c>
      <c r="J96" s="77">
        <v>3.8435985000000001</v>
      </c>
      <c r="K96" s="77"/>
      <c r="L96" s="77"/>
      <c r="M96" s="77"/>
      <c r="N96" s="77"/>
      <c r="O96" s="77"/>
      <c r="P96" s="77"/>
      <c r="R96" s="77">
        <v>52.8</v>
      </c>
      <c r="S96" s="77">
        <v>4.4407439999999996</v>
      </c>
      <c r="T96" s="80">
        <f t="shared" si="12"/>
        <v>1.1553610503282274</v>
      </c>
      <c r="U96" s="80">
        <f t="shared" si="13"/>
        <v>1.1297090387893942</v>
      </c>
      <c r="V96" s="81">
        <f t="shared" si="14"/>
        <v>51.627703072675317</v>
      </c>
      <c r="W96" s="81">
        <f t="shared" si="15"/>
        <v>5.9277030726753139</v>
      </c>
      <c r="X96" s="81">
        <f t="shared" si="16"/>
        <v>0.4985494669273573</v>
      </c>
      <c r="Y96" s="80">
        <f t="shared" si="9"/>
        <v>4.5848355451969969E-2</v>
      </c>
      <c r="Z96" s="80">
        <f t="shared" si="10"/>
        <v>1.1992624151289988E-2</v>
      </c>
      <c r="AA96" s="80">
        <f t="shared" si="11"/>
        <v>1.9115055013239957E-2</v>
      </c>
      <c r="AB96" s="80">
        <f t="shared" si="17"/>
        <v>2.5652011538833303E-2</v>
      </c>
      <c r="AD96" s="82"/>
    </row>
    <row r="97" spans="1:30" x14ac:dyDescent="0.2">
      <c r="A97" s="108"/>
      <c r="B97" s="109" t="s">
        <v>289</v>
      </c>
      <c r="C97" s="110" t="s">
        <v>290</v>
      </c>
      <c r="D97" s="110" t="s">
        <v>95</v>
      </c>
      <c r="E97" s="111">
        <v>0.20805999999999999</v>
      </c>
      <c r="F97" s="111">
        <v>0.78646680000000002</v>
      </c>
      <c r="G97" s="77">
        <v>2560</v>
      </c>
      <c r="H97" s="77">
        <v>2560</v>
      </c>
      <c r="I97" s="77">
        <v>2013.355008</v>
      </c>
      <c r="J97" s="77">
        <v>2013.355008</v>
      </c>
      <c r="K97" s="77"/>
      <c r="L97" s="77"/>
      <c r="M97" s="77"/>
      <c r="N97" s="77"/>
      <c r="O97" s="77"/>
      <c r="P97" s="77"/>
      <c r="R97" s="77">
        <v>2940</v>
      </c>
      <c r="S97" s="77">
        <v>2312.2123919999999</v>
      </c>
      <c r="T97" s="80">
        <f t="shared" si="12"/>
        <v>1.1484375</v>
      </c>
      <c r="U97" s="80">
        <f t="shared" si="13"/>
        <v>1.1227854884611668</v>
      </c>
      <c r="V97" s="81">
        <f t="shared" si="14"/>
        <v>2874.330850460587</v>
      </c>
      <c r="W97" s="81">
        <f t="shared" si="15"/>
        <v>314.33085046058704</v>
      </c>
      <c r="X97" s="81">
        <f t="shared" si="16"/>
        <v>247.21077810301642</v>
      </c>
      <c r="Y97" s="80">
        <f t="shared" si="9"/>
        <v>4.5848355451969969E-2</v>
      </c>
      <c r="Z97" s="80">
        <f t="shared" si="10"/>
        <v>1.1992624151289988E-2</v>
      </c>
      <c r="AA97" s="80">
        <f t="shared" si="11"/>
        <v>1.9115055013239957E-2</v>
      </c>
      <c r="AB97" s="80">
        <f t="shared" si="17"/>
        <v>2.5652011538833303E-2</v>
      </c>
      <c r="AD97" s="82"/>
    </row>
    <row r="98" spans="1:30" ht="15" thickBot="1" x14ac:dyDescent="0.25">
      <c r="A98" s="108"/>
      <c r="B98" s="109" t="s">
        <v>340</v>
      </c>
      <c r="C98" s="110" t="s">
        <v>341</v>
      </c>
      <c r="D98" s="110" t="s">
        <v>41</v>
      </c>
      <c r="E98" s="111">
        <v>8.08</v>
      </c>
      <c r="F98" s="111">
        <v>30.542400000000001</v>
      </c>
      <c r="G98" s="77">
        <v>64.2</v>
      </c>
      <c r="H98" s="77">
        <v>64.2</v>
      </c>
      <c r="I98" s="77">
        <v>1960.8220799999999</v>
      </c>
      <c r="J98" s="77">
        <v>1960.8220799999999</v>
      </c>
      <c r="K98" s="77"/>
      <c r="L98" s="77"/>
      <c r="M98" s="77"/>
      <c r="N98" s="77"/>
      <c r="O98" s="77"/>
      <c r="P98" s="77"/>
      <c r="R98" s="77">
        <v>78.5</v>
      </c>
      <c r="S98" s="77">
        <v>2397.5783999999999</v>
      </c>
      <c r="T98" s="80">
        <f t="shared" si="12"/>
        <v>1.2227414330218067</v>
      </c>
      <c r="U98" s="80">
        <f t="shared" si="13"/>
        <v>1.1970894214829735</v>
      </c>
      <c r="V98" s="81">
        <f t="shared" si="14"/>
        <v>76.853140859206903</v>
      </c>
      <c r="W98" s="81">
        <f t="shared" si="15"/>
        <v>12.6531408592069</v>
      </c>
      <c r="X98" s="81">
        <f t="shared" si="16"/>
        <v>386.45728937824083</v>
      </c>
      <c r="Y98" s="80">
        <f t="shared" si="9"/>
        <v>4.5848355451969969E-2</v>
      </c>
      <c r="Z98" s="80">
        <f t="shared" si="10"/>
        <v>1.1992624151289988E-2</v>
      </c>
      <c r="AA98" s="80">
        <f t="shared" si="11"/>
        <v>1.9115055013239957E-2</v>
      </c>
      <c r="AB98" s="80">
        <f t="shared" si="17"/>
        <v>2.5652011538833303E-2</v>
      </c>
      <c r="AD98" s="82"/>
    </row>
    <row r="99" spans="1:30" ht="20.5" thickBot="1" x14ac:dyDescent="0.25">
      <c r="A99" s="96">
        <v>28</v>
      </c>
      <c r="B99" s="97" t="s">
        <v>342</v>
      </c>
      <c r="C99" s="99" t="s">
        <v>343</v>
      </c>
      <c r="D99" s="99" t="s">
        <v>38</v>
      </c>
      <c r="E99" s="100">
        <v>0</v>
      </c>
      <c r="F99" s="100">
        <v>103.973</v>
      </c>
      <c r="G99" s="101">
        <v>954.57</v>
      </c>
      <c r="H99" s="101">
        <v>875.49</v>
      </c>
      <c r="I99" s="101">
        <v>91027.32</v>
      </c>
      <c r="J99" s="101">
        <v>63775.915499545998</v>
      </c>
      <c r="K99" s="101">
        <v>11341.166894</v>
      </c>
      <c r="L99" s="101">
        <v>0</v>
      </c>
      <c r="M99" s="101">
        <v>0</v>
      </c>
      <c r="N99" s="101">
        <v>3833.314410172</v>
      </c>
      <c r="O99" s="101">
        <v>8678.8996685334896</v>
      </c>
      <c r="P99" s="102">
        <v>3346.7055213046701</v>
      </c>
      <c r="R99" s="101">
        <v>1040.42</v>
      </c>
      <c r="S99" s="101">
        <v>75529.627086784007</v>
      </c>
      <c r="T99" s="80"/>
      <c r="U99" s="80"/>
      <c r="V99" s="81"/>
      <c r="W99" s="81"/>
      <c r="X99" s="81"/>
      <c r="Y99" s="80"/>
      <c r="Z99" s="80"/>
      <c r="AA99" s="80"/>
      <c r="AB99" s="80"/>
      <c r="AC99" s="88" t="s">
        <v>3617</v>
      </c>
      <c r="AD99" s="82"/>
    </row>
    <row r="100" spans="1:30" x14ac:dyDescent="0.2">
      <c r="A100" s="108"/>
      <c r="B100" s="109" t="s">
        <v>204</v>
      </c>
      <c r="C100" s="110" t="s">
        <v>205</v>
      </c>
      <c r="D100" s="110" t="s">
        <v>95</v>
      </c>
      <c r="E100" s="111">
        <v>7.8600000000000007E-3</v>
      </c>
      <c r="F100" s="111">
        <v>0.81722777999999996</v>
      </c>
      <c r="G100" s="77">
        <v>45.7</v>
      </c>
      <c r="H100" s="77">
        <v>45.7</v>
      </c>
      <c r="I100" s="77">
        <v>37.347309545999998</v>
      </c>
      <c r="J100" s="77">
        <v>37.347309545999998</v>
      </c>
      <c r="K100" s="77"/>
      <c r="L100" s="77"/>
      <c r="M100" s="77"/>
      <c r="N100" s="77"/>
      <c r="O100" s="77"/>
      <c r="P100" s="77"/>
      <c r="R100" s="77">
        <v>52.8</v>
      </c>
      <c r="S100" s="77">
        <v>43.149626783999999</v>
      </c>
      <c r="T100" s="80"/>
      <c r="U100" s="80"/>
      <c r="V100" s="81"/>
      <c r="W100" s="81"/>
      <c r="X100" s="81"/>
      <c r="Y100" s="80"/>
      <c r="Z100" s="80"/>
      <c r="AA100" s="80"/>
      <c r="AB100" s="80"/>
      <c r="AC100" s="88" t="s">
        <v>3617</v>
      </c>
      <c r="AD100" s="82"/>
    </row>
    <row r="101" spans="1:30" x14ac:dyDescent="0.2">
      <c r="A101" s="108"/>
      <c r="B101" s="109" t="s">
        <v>344</v>
      </c>
      <c r="C101" s="110" t="s">
        <v>345</v>
      </c>
      <c r="D101" s="110" t="s">
        <v>114</v>
      </c>
      <c r="E101" s="111">
        <v>2.9000000000000001E-2</v>
      </c>
      <c r="F101" s="111">
        <v>3.0152169999999998</v>
      </c>
      <c r="G101" s="77">
        <v>2990</v>
      </c>
      <c r="H101" s="77">
        <v>2990</v>
      </c>
      <c r="I101" s="77">
        <v>9015.4988300000005</v>
      </c>
      <c r="J101" s="77">
        <v>9015.4988300000005</v>
      </c>
      <c r="K101" s="77"/>
      <c r="L101" s="77"/>
      <c r="M101" s="77"/>
      <c r="N101" s="77"/>
      <c r="O101" s="77"/>
      <c r="P101" s="77"/>
      <c r="R101" s="77">
        <v>3580</v>
      </c>
      <c r="S101" s="77">
        <v>10794.476860000001</v>
      </c>
      <c r="T101" s="80"/>
      <c r="U101" s="80"/>
      <c r="V101" s="81"/>
      <c r="W101" s="81"/>
      <c r="X101" s="81"/>
      <c r="Y101" s="80"/>
      <c r="Z101" s="80"/>
      <c r="AA101" s="80"/>
      <c r="AB101" s="80"/>
      <c r="AC101" s="88" t="s">
        <v>3617</v>
      </c>
      <c r="AD101" s="82"/>
    </row>
    <row r="102" spans="1:30" ht="15" thickBot="1" x14ac:dyDescent="0.25">
      <c r="A102" s="108"/>
      <c r="B102" s="109" t="s">
        <v>346</v>
      </c>
      <c r="C102" s="110" t="s">
        <v>347</v>
      </c>
      <c r="D102" s="110" t="s">
        <v>38</v>
      </c>
      <c r="E102" s="111">
        <v>1.02</v>
      </c>
      <c r="F102" s="111">
        <v>106.05246</v>
      </c>
      <c r="G102" s="77">
        <v>516</v>
      </c>
      <c r="H102" s="77">
        <v>516</v>
      </c>
      <c r="I102" s="77">
        <v>54723.069360000001</v>
      </c>
      <c r="J102" s="77">
        <v>54723.069360000001</v>
      </c>
      <c r="K102" s="77"/>
      <c r="L102" s="77"/>
      <c r="M102" s="77"/>
      <c r="N102" s="77"/>
      <c r="O102" s="77"/>
      <c r="P102" s="77"/>
      <c r="R102" s="77">
        <v>610</v>
      </c>
      <c r="S102" s="77">
        <v>64692.000599999999</v>
      </c>
      <c r="T102" s="80"/>
      <c r="U102" s="80"/>
      <c r="V102" s="81"/>
      <c r="W102" s="81"/>
      <c r="X102" s="81"/>
      <c r="Y102" s="80"/>
      <c r="Z102" s="80"/>
      <c r="AA102" s="80"/>
      <c r="AB102" s="80"/>
      <c r="AC102" s="88" t="s">
        <v>3617</v>
      </c>
      <c r="AD102" s="82"/>
    </row>
    <row r="103" spans="1:30" ht="15" thickBot="1" x14ac:dyDescent="0.25">
      <c r="A103" s="96">
        <v>29</v>
      </c>
      <c r="B103" s="97" t="s">
        <v>348</v>
      </c>
      <c r="C103" s="99" t="s">
        <v>349</v>
      </c>
      <c r="D103" s="99" t="s">
        <v>38</v>
      </c>
      <c r="E103" s="100">
        <v>0</v>
      </c>
      <c r="F103" s="100">
        <v>130.18799999999999</v>
      </c>
      <c r="G103" s="101">
        <v>1081.08</v>
      </c>
      <c r="H103" s="101">
        <v>973.07</v>
      </c>
      <c r="I103" s="101">
        <v>126682.04</v>
      </c>
      <c r="J103" s="101">
        <v>89253.208870164002</v>
      </c>
      <c r="K103" s="101">
        <v>15575.4579816</v>
      </c>
      <c r="L103" s="101">
        <v>0</v>
      </c>
      <c r="M103" s="101">
        <v>0</v>
      </c>
      <c r="N103" s="101">
        <v>5264.5047977807999</v>
      </c>
      <c r="O103" s="101">
        <v>11919.993811946901</v>
      </c>
      <c r="P103" s="102">
        <v>4596.5169120454702</v>
      </c>
      <c r="R103" s="101">
        <v>1350.33</v>
      </c>
      <c r="S103" s="101">
        <v>130969.663333056</v>
      </c>
      <c r="T103" s="80"/>
      <c r="U103" s="80"/>
      <c r="V103" s="81"/>
      <c r="W103" s="81"/>
      <c r="X103" s="81"/>
      <c r="Y103" s="80"/>
      <c r="Z103" s="80"/>
      <c r="AA103" s="80"/>
      <c r="AB103" s="80"/>
      <c r="AD103" s="82"/>
    </row>
    <row r="104" spans="1:30" x14ac:dyDescent="0.2">
      <c r="A104" s="108"/>
      <c r="B104" s="109" t="s">
        <v>204</v>
      </c>
      <c r="C104" s="110" t="s">
        <v>205</v>
      </c>
      <c r="D104" s="110" t="s">
        <v>95</v>
      </c>
      <c r="E104" s="111">
        <v>8.7899999999999992E-3</v>
      </c>
      <c r="F104" s="111">
        <v>1.14435252</v>
      </c>
      <c r="G104" s="77">
        <v>45.7</v>
      </c>
      <c r="H104" s="77">
        <v>45.7</v>
      </c>
      <c r="I104" s="77">
        <v>52.296910164000003</v>
      </c>
      <c r="J104" s="77">
        <v>52.296910164000003</v>
      </c>
      <c r="K104" s="77"/>
      <c r="L104" s="77"/>
      <c r="M104" s="77"/>
      <c r="N104" s="77"/>
      <c r="O104" s="77"/>
      <c r="P104" s="77"/>
      <c r="R104" s="77">
        <v>52.8</v>
      </c>
      <c r="S104" s="77">
        <v>60.421813055999998</v>
      </c>
      <c r="T104" s="80">
        <f t="shared" si="12"/>
        <v>1.1553610503282274</v>
      </c>
      <c r="U104" s="80">
        <f t="shared" si="13"/>
        <v>1.1297090387893942</v>
      </c>
      <c r="V104" s="81">
        <f t="shared" si="14"/>
        <v>51.627703072675317</v>
      </c>
      <c r="W104" s="81">
        <f t="shared" si="15"/>
        <v>5.9277030726753139</v>
      </c>
      <c r="X104" s="81">
        <f t="shared" si="16"/>
        <v>6.7833819490277385</v>
      </c>
      <c r="Y104" s="80">
        <f t="shared" si="9"/>
        <v>4.5848355451969969E-2</v>
      </c>
      <c r="Z104" s="80">
        <f t="shared" si="10"/>
        <v>1.1992624151289988E-2</v>
      </c>
      <c r="AA104" s="80">
        <f t="shared" si="11"/>
        <v>1.9115055013239957E-2</v>
      </c>
      <c r="AB104" s="80">
        <f t="shared" si="17"/>
        <v>2.5652011538833303E-2</v>
      </c>
      <c r="AD104" s="82"/>
    </row>
    <row r="105" spans="1:30" x14ac:dyDescent="0.2">
      <c r="A105" s="108"/>
      <c r="B105" s="109" t="s">
        <v>344</v>
      </c>
      <c r="C105" s="110" t="s">
        <v>345</v>
      </c>
      <c r="D105" s="110" t="s">
        <v>114</v>
      </c>
      <c r="E105" s="111">
        <v>3.3000000000000002E-2</v>
      </c>
      <c r="F105" s="111">
        <v>4.2962040000000004</v>
      </c>
      <c r="G105" s="77">
        <v>2990</v>
      </c>
      <c r="H105" s="77">
        <v>2990</v>
      </c>
      <c r="I105" s="77">
        <v>12845.649960000001</v>
      </c>
      <c r="J105" s="77">
        <v>12845.649960000001</v>
      </c>
      <c r="K105" s="77"/>
      <c r="L105" s="77"/>
      <c r="M105" s="77"/>
      <c r="N105" s="77"/>
      <c r="O105" s="77"/>
      <c r="P105" s="77"/>
      <c r="R105" s="77">
        <v>3580</v>
      </c>
      <c r="S105" s="77">
        <v>15380.410320000001</v>
      </c>
      <c r="T105" s="80">
        <f t="shared" si="12"/>
        <v>1.1973244147157192</v>
      </c>
      <c r="U105" s="80">
        <f t="shared" si="13"/>
        <v>1.1716724031768859</v>
      </c>
      <c r="V105" s="81">
        <f t="shared" si="14"/>
        <v>3503.300485498889</v>
      </c>
      <c r="W105" s="81">
        <f t="shared" si="15"/>
        <v>513.30048549888897</v>
      </c>
      <c r="X105" s="81">
        <f t="shared" si="16"/>
        <v>2205.2435990022691</v>
      </c>
      <c r="Y105" s="80">
        <f t="shared" si="9"/>
        <v>4.5848355451969969E-2</v>
      </c>
      <c r="Z105" s="80">
        <f t="shared" si="10"/>
        <v>1.1992624151289988E-2</v>
      </c>
      <c r="AA105" s="80">
        <f t="shared" si="11"/>
        <v>1.9115055013239957E-2</v>
      </c>
      <c r="AB105" s="80">
        <f t="shared" si="17"/>
        <v>2.5652011538833303E-2</v>
      </c>
      <c r="AD105" s="82"/>
    </row>
    <row r="106" spans="1:30" ht="15" thickBot="1" x14ac:dyDescent="0.25">
      <c r="A106" s="108"/>
      <c r="B106" s="109" t="s">
        <v>350</v>
      </c>
      <c r="C106" s="110" t="s">
        <v>351</v>
      </c>
      <c r="D106" s="110" t="s">
        <v>38</v>
      </c>
      <c r="E106" s="111">
        <v>1.02</v>
      </c>
      <c r="F106" s="111">
        <v>132.79176000000001</v>
      </c>
      <c r="G106" s="77">
        <v>575</v>
      </c>
      <c r="H106" s="77">
        <v>575</v>
      </c>
      <c r="I106" s="77">
        <v>76355.262000000002</v>
      </c>
      <c r="J106" s="77">
        <v>76355.262000000002</v>
      </c>
      <c r="K106" s="77"/>
      <c r="L106" s="77"/>
      <c r="M106" s="77"/>
      <c r="N106" s="77"/>
      <c r="O106" s="77"/>
      <c r="P106" s="77"/>
      <c r="R106" s="77">
        <v>870</v>
      </c>
      <c r="S106" s="77">
        <v>115528.8312</v>
      </c>
      <c r="T106" s="80">
        <f t="shared" si="12"/>
        <v>1.5130434782608695</v>
      </c>
      <c r="U106" s="80">
        <f t="shared" si="13"/>
        <v>1.4873914667220363</v>
      </c>
      <c r="V106" s="81">
        <f t="shared" si="14"/>
        <v>855.25009336517087</v>
      </c>
      <c r="W106" s="81">
        <f t="shared" si="15"/>
        <v>280.25009336517087</v>
      </c>
      <c r="X106" s="81">
        <f t="shared" si="16"/>
        <v>37214.903138125366</v>
      </c>
      <c r="Y106" s="80">
        <f t="shared" si="9"/>
        <v>4.5848355451969969E-2</v>
      </c>
      <c r="Z106" s="80">
        <f t="shared" si="10"/>
        <v>1.1992624151289988E-2</v>
      </c>
      <c r="AA106" s="80">
        <f t="shared" si="11"/>
        <v>1.9115055013239957E-2</v>
      </c>
      <c r="AB106" s="80">
        <f t="shared" si="17"/>
        <v>2.5652011538833303E-2</v>
      </c>
      <c r="AD106" s="82"/>
    </row>
    <row r="107" spans="1:30" ht="20.5" thickBot="1" x14ac:dyDescent="0.25">
      <c r="A107" s="96">
        <v>30</v>
      </c>
      <c r="B107" s="97" t="s">
        <v>352</v>
      </c>
      <c r="C107" s="99" t="s">
        <v>353</v>
      </c>
      <c r="D107" s="99" t="s">
        <v>38</v>
      </c>
      <c r="E107" s="100">
        <v>0</v>
      </c>
      <c r="F107" s="100">
        <v>333.91199999999998</v>
      </c>
      <c r="G107" s="101">
        <v>1437.6</v>
      </c>
      <c r="H107" s="101">
        <v>1375.01</v>
      </c>
      <c r="I107" s="101">
        <v>459132.34</v>
      </c>
      <c r="J107" s="101">
        <v>334533.68237027997</v>
      </c>
      <c r="K107" s="101">
        <v>51825.145872000001</v>
      </c>
      <c r="L107" s="101">
        <v>0</v>
      </c>
      <c r="M107" s="101">
        <v>0</v>
      </c>
      <c r="N107" s="101">
        <v>17516.899304736002</v>
      </c>
      <c r="O107" s="101">
        <v>39680.831614961498</v>
      </c>
      <c r="P107" s="102">
        <v>15301.485594681701</v>
      </c>
      <c r="R107" s="101">
        <v>1877.85</v>
      </c>
      <c r="S107" s="101">
        <v>477729.15390912001</v>
      </c>
      <c r="T107" s="80"/>
      <c r="U107" s="80"/>
      <c r="V107" s="81"/>
      <c r="W107" s="81"/>
      <c r="X107" s="81"/>
      <c r="Y107" s="80"/>
      <c r="Z107" s="80"/>
      <c r="AA107" s="80"/>
      <c r="AB107" s="80"/>
      <c r="AD107" s="82"/>
    </row>
    <row r="108" spans="1:30" x14ac:dyDescent="0.2">
      <c r="A108" s="108"/>
      <c r="B108" s="109" t="s">
        <v>204</v>
      </c>
      <c r="C108" s="110" t="s">
        <v>205</v>
      </c>
      <c r="D108" s="110" t="s">
        <v>95</v>
      </c>
      <c r="E108" s="111">
        <v>1.295E-2</v>
      </c>
      <c r="F108" s="111">
        <v>4.3241604000000002</v>
      </c>
      <c r="G108" s="77">
        <v>45.7</v>
      </c>
      <c r="H108" s="77">
        <v>45.7</v>
      </c>
      <c r="I108" s="77">
        <v>197.61413028000001</v>
      </c>
      <c r="J108" s="77">
        <v>197.61413028000001</v>
      </c>
      <c r="K108" s="77"/>
      <c r="L108" s="77"/>
      <c r="M108" s="77"/>
      <c r="N108" s="77"/>
      <c r="O108" s="77"/>
      <c r="P108" s="77"/>
      <c r="R108" s="77">
        <v>52.8</v>
      </c>
      <c r="S108" s="77">
        <v>228.31566912</v>
      </c>
      <c r="T108" s="80">
        <f t="shared" si="12"/>
        <v>1.1553610503282274</v>
      </c>
      <c r="U108" s="80">
        <f t="shared" si="13"/>
        <v>1.1297090387893942</v>
      </c>
      <c r="V108" s="81">
        <f t="shared" si="14"/>
        <v>51.627703072675317</v>
      </c>
      <c r="W108" s="81">
        <f t="shared" si="15"/>
        <v>5.9277030726753139</v>
      </c>
      <c r="X108" s="81">
        <f t="shared" si="16"/>
        <v>25.632338889820915</v>
      </c>
      <c r="Y108" s="80">
        <f t="shared" si="9"/>
        <v>4.5848355451969969E-2</v>
      </c>
      <c r="Z108" s="80">
        <f t="shared" si="10"/>
        <v>1.1992624151289988E-2</v>
      </c>
      <c r="AA108" s="80">
        <f t="shared" si="11"/>
        <v>1.9115055013239957E-2</v>
      </c>
      <c r="AB108" s="80">
        <f t="shared" si="17"/>
        <v>2.5652011538833303E-2</v>
      </c>
      <c r="AD108" s="82"/>
    </row>
    <row r="109" spans="1:30" x14ac:dyDescent="0.2">
      <c r="A109" s="108"/>
      <c r="B109" s="109" t="s">
        <v>344</v>
      </c>
      <c r="C109" s="110" t="s">
        <v>345</v>
      </c>
      <c r="D109" s="110" t="s">
        <v>114</v>
      </c>
      <c r="E109" s="111">
        <v>4.9000000000000002E-2</v>
      </c>
      <c r="F109" s="111">
        <v>16.361688000000001</v>
      </c>
      <c r="G109" s="77">
        <v>2990</v>
      </c>
      <c r="H109" s="77">
        <v>2990</v>
      </c>
      <c r="I109" s="77">
        <v>48921.447119999997</v>
      </c>
      <c r="J109" s="77">
        <v>48921.447119999997</v>
      </c>
      <c r="K109" s="77"/>
      <c r="L109" s="77"/>
      <c r="M109" s="77"/>
      <c r="N109" s="77"/>
      <c r="O109" s="77"/>
      <c r="P109" s="77"/>
      <c r="R109" s="77">
        <v>3580</v>
      </c>
      <c r="S109" s="77">
        <v>58574.84304</v>
      </c>
      <c r="T109" s="80">
        <f t="shared" si="12"/>
        <v>1.1973244147157192</v>
      </c>
      <c r="U109" s="80">
        <f t="shared" si="13"/>
        <v>1.1716724031768859</v>
      </c>
      <c r="V109" s="81">
        <f t="shared" si="14"/>
        <v>3503.300485498889</v>
      </c>
      <c r="W109" s="81">
        <f t="shared" si="15"/>
        <v>513.30048549888897</v>
      </c>
      <c r="X109" s="81">
        <f t="shared" si="16"/>
        <v>8398.4623939813464</v>
      </c>
      <c r="Y109" s="80">
        <f t="shared" si="9"/>
        <v>4.5848355451969969E-2</v>
      </c>
      <c r="Z109" s="80">
        <f t="shared" si="10"/>
        <v>1.1992624151289988E-2</v>
      </c>
      <c r="AA109" s="80">
        <f t="shared" si="11"/>
        <v>1.9115055013239957E-2</v>
      </c>
      <c r="AB109" s="80">
        <f t="shared" si="17"/>
        <v>2.5652011538833303E-2</v>
      </c>
      <c r="AD109" s="82"/>
    </row>
    <row r="110" spans="1:30" ht="15" thickBot="1" x14ac:dyDescent="0.25">
      <c r="A110" s="108"/>
      <c r="B110" s="109" t="s">
        <v>354</v>
      </c>
      <c r="C110" s="110" t="s">
        <v>355</v>
      </c>
      <c r="D110" s="110" t="s">
        <v>38</v>
      </c>
      <c r="E110" s="111">
        <v>1.02</v>
      </c>
      <c r="F110" s="111">
        <v>340.59023999999999</v>
      </c>
      <c r="G110" s="77">
        <v>838</v>
      </c>
      <c r="H110" s="77">
        <v>838</v>
      </c>
      <c r="I110" s="77">
        <v>285414.62112000003</v>
      </c>
      <c r="J110" s="77">
        <v>285414.62112000003</v>
      </c>
      <c r="K110" s="77"/>
      <c r="L110" s="77"/>
      <c r="M110" s="77"/>
      <c r="N110" s="77"/>
      <c r="O110" s="77"/>
      <c r="P110" s="77"/>
      <c r="R110" s="77">
        <v>1230</v>
      </c>
      <c r="S110" s="77">
        <v>418925.9952</v>
      </c>
      <c r="T110" s="80">
        <f t="shared" si="12"/>
        <v>1.467780429594272</v>
      </c>
      <c r="U110" s="80">
        <f t="shared" si="13"/>
        <v>1.4421284180554388</v>
      </c>
      <c r="V110" s="81">
        <f t="shared" si="14"/>
        <v>1208.5036143304576</v>
      </c>
      <c r="W110" s="81">
        <f t="shared" si="15"/>
        <v>370.50361433045759</v>
      </c>
      <c r="X110" s="81">
        <f t="shared" si="16"/>
        <v>126189.91492567799</v>
      </c>
      <c r="Y110" s="80">
        <f t="shared" si="9"/>
        <v>4.5848355451969969E-2</v>
      </c>
      <c r="Z110" s="80">
        <f t="shared" si="10"/>
        <v>1.1992624151289988E-2</v>
      </c>
      <c r="AA110" s="80">
        <f t="shared" si="11"/>
        <v>1.9115055013239957E-2</v>
      </c>
      <c r="AB110" s="80">
        <f t="shared" si="17"/>
        <v>2.5652011538833303E-2</v>
      </c>
      <c r="AD110" s="82"/>
    </row>
    <row r="111" spans="1:30" ht="20.5" thickBot="1" x14ac:dyDescent="0.25">
      <c r="A111" s="96">
        <v>31</v>
      </c>
      <c r="B111" s="97" t="s">
        <v>356</v>
      </c>
      <c r="C111" s="99" t="s">
        <v>357</v>
      </c>
      <c r="D111" s="99" t="s">
        <v>38</v>
      </c>
      <c r="E111" s="100">
        <v>0</v>
      </c>
      <c r="F111" s="100">
        <v>585.90700000000004</v>
      </c>
      <c r="G111" s="101">
        <v>1587.11</v>
      </c>
      <c r="H111" s="101"/>
      <c r="I111" s="101">
        <v>929898.86</v>
      </c>
      <c r="J111" s="101">
        <v>0</v>
      </c>
      <c r="K111" s="101">
        <v>0</v>
      </c>
      <c r="L111" s="101">
        <v>0</v>
      </c>
      <c r="M111" s="101">
        <v>0</v>
      </c>
      <c r="N111" s="101">
        <v>0</v>
      </c>
      <c r="O111" s="101">
        <v>0</v>
      </c>
      <c r="P111" s="102">
        <v>0</v>
      </c>
      <c r="R111" s="101"/>
      <c r="S111" s="101">
        <v>0</v>
      </c>
      <c r="T111" s="80"/>
      <c r="U111" s="80"/>
      <c r="V111" s="81"/>
      <c r="W111" s="81"/>
      <c r="X111" s="81"/>
      <c r="Y111" s="80"/>
      <c r="Z111" s="80"/>
      <c r="AA111" s="80"/>
      <c r="AB111" s="80"/>
      <c r="AD111" s="82"/>
    </row>
    <row r="112" spans="1:30" s="84" customFormat="1" ht="20" x14ac:dyDescent="0.35">
      <c r="A112" s="167"/>
      <c r="B112" s="168">
        <v>311234081</v>
      </c>
      <c r="C112" s="169" t="s">
        <v>3290</v>
      </c>
      <c r="D112" s="169" t="s">
        <v>38</v>
      </c>
      <c r="E112" s="170">
        <v>1.295E-2</v>
      </c>
      <c r="F112" s="170">
        <f>0.0173*F111</f>
        <v>10.1361911</v>
      </c>
      <c r="G112" s="171">
        <f t="shared" ref="G112:G114" si="24">H112</f>
        <v>45.7</v>
      </c>
      <c r="H112" s="171">
        <v>45.7</v>
      </c>
      <c r="I112" s="171">
        <v>101.893380365</v>
      </c>
      <c r="J112" s="171">
        <v>101.893380365</v>
      </c>
      <c r="K112" s="171"/>
      <c r="L112" s="171"/>
      <c r="M112" s="171"/>
      <c r="N112" s="171"/>
      <c r="O112" s="171"/>
      <c r="P112" s="171"/>
      <c r="R112" s="171">
        <v>52.8</v>
      </c>
      <c r="S112" s="171">
        <v>117.72364296000001</v>
      </c>
      <c r="T112" s="80">
        <f t="shared" ref="T112:T114" si="25">R112/H112</f>
        <v>1.1553610503282274</v>
      </c>
      <c r="U112" s="80">
        <f t="shared" ref="U112:U114" si="26">T112-AB112</f>
        <v>1.1297090387893942</v>
      </c>
      <c r="V112" s="81">
        <f t="shared" ref="V112:V114" si="27">G112*U112</f>
        <v>51.627703072675317</v>
      </c>
      <c r="W112" s="81">
        <f t="shared" ref="W112:W114" si="28">V112-G112</f>
        <v>5.9277030726753139</v>
      </c>
      <c r="X112" s="81">
        <f t="shared" ref="X112:X114" si="29">F112*W112</f>
        <v>60.084331128694167</v>
      </c>
      <c r="Y112" s="80">
        <f t="shared" ref="Y112:Y114" si="30">104.584835545197%-100%</f>
        <v>4.5848355451969969E-2</v>
      </c>
      <c r="Z112" s="80">
        <f t="shared" ref="Z112:Z114" si="31">101.199262415129%-100%</f>
        <v>1.1992624151289988E-2</v>
      </c>
      <c r="AA112" s="80">
        <f t="shared" ref="AA112:AA114" si="32">101.911505501324%-100%</f>
        <v>1.9115055013239957E-2</v>
      </c>
      <c r="AB112" s="80">
        <f t="shared" ref="AB112:AB114" si="33">AVERAGE(Y112:AA112)</f>
        <v>2.5652011538833303E-2</v>
      </c>
      <c r="AC112" s="88" t="s">
        <v>3291</v>
      </c>
      <c r="AD112" s="172"/>
    </row>
    <row r="113" spans="1:30" s="84" customFormat="1" ht="20" x14ac:dyDescent="0.35">
      <c r="A113" s="167"/>
      <c r="B113" s="168">
        <v>58564004</v>
      </c>
      <c r="C113" s="169" t="s">
        <v>345</v>
      </c>
      <c r="D113" s="169" t="s">
        <v>114</v>
      </c>
      <c r="E113" s="170">
        <v>4.9000000000000002E-2</v>
      </c>
      <c r="F113" s="170">
        <f>0.063*F111</f>
        <v>36.912141000000005</v>
      </c>
      <c r="G113" s="171">
        <f t="shared" si="24"/>
        <v>3070</v>
      </c>
      <c r="H113" s="171">
        <v>3070</v>
      </c>
      <c r="I113" s="171">
        <v>25224.773209999999</v>
      </c>
      <c r="J113" s="171">
        <v>25224.773209999999</v>
      </c>
      <c r="K113" s="171"/>
      <c r="L113" s="171"/>
      <c r="M113" s="171"/>
      <c r="N113" s="171"/>
      <c r="O113" s="171"/>
      <c r="P113" s="171"/>
      <c r="R113" s="171">
        <v>3580</v>
      </c>
      <c r="S113" s="171">
        <v>30202.236819999998</v>
      </c>
      <c r="T113" s="80">
        <f t="shared" si="25"/>
        <v>1.1661237785016287</v>
      </c>
      <c r="U113" s="80">
        <f t="shared" si="26"/>
        <v>1.1404717669627955</v>
      </c>
      <c r="V113" s="81">
        <f t="shared" si="27"/>
        <v>3501.2483245757821</v>
      </c>
      <c r="W113" s="81">
        <f t="shared" si="28"/>
        <v>431.24832457578214</v>
      </c>
      <c r="X113" s="81">
        <f t="shared" si="29"/>
        <v>15918.298962755038</v>
      </c>
      <c r="Y113" s="80">
        <f t="shared" si="30"/>
        <v>4.5848355451969969E-2</v>
      </c>
      <c r="Z113" s="80">
        <f t="shared" si="31"/>
        <v>1.1992624151289988E-2</v>
      </c>
      <c r="AA113" s="80">
        <f t="shared" si="32"/>
        <v>1.9115055013239957E-2</v>
      </c>
      <c r="AB113" s="80">
        <f t="shared" si="33"/>
        <v>2.5652011538833303E-2</v>
      </c>
      <c r="AC113" s="88" t="s">
        <v>3291</v>
      </c>
      <c r="AD113" s="172"/>
    </row>
    <row r="114" spans="1:30" s="84" customFormat="1" ht="20.5" thickBot="1" x14ac:dyDescent="0.4">
      <c r="A114" s="167"/>
      <c r="B114" s="168">
        <v>59612013</v>
      </c>
      <c r="C114" s="169" t="s">
        <v>3292</v>
      </c>
      <c r="D114" s="169" t="s">
        <v>38</v>
      </c>
      <c r="E114" s="170">
        <v>1.02</v>
      </c>
      <c r="F114" s="170">
        <f>1.02*F111</f>
        <v>597.6251400000001</v>
      </c>
      <c r="G114" s="171">
        <f t="shared" si="24"/>
        <v>952</v>
      </c>
      <c r="H114" s="171">
        <v>952</v>
      </c>
      <c r="I114" s="171">
        <v>147164.88396000001</v>
      </c>
      <c r="J114" s="171">
        <v>147164.88396000001</v>
      </c>
      <c r="K114" s="171"/>
      <c r="L114" s="171"/>
      <c r="M114" s="171"/>
      <c r="N114" s="171"/>
      <c r="O114" s="171"/>
      <c r="P114" s="171"/>
      <c r="R114" s="171">
        <v>1470</v>
      </c>
      <c r="S114" s="171">
        <v>216005.7366</v>
      </c>
      <c r="T114" s="80">
        <f t="shared" si="25"/>
        <v>1.5441176470588236</v>
      </c>
      <c r="U114" s="80">
        <f t="shared" si="26"/>
        <v>1.5184656355199904</v>
      </c>
      <c r="V114" s="81">
        <f t="shared" si="27"/>
        <v>1445.5792850150308</v>
      </c>
      <c r="W114" s="81">
        <f t="shared" si="28"/>
        <v>493.57928501503079</v>
      </c>
      <c r="X114" s="81">
        <f t="shared" si="29"/>
        <v>294975.38930820773</v>
      </c>
      <c r="Y114" s="80">
        <f t="shared" si="30"/>
        <v>4.5848355451969969E-2</v>
      </c>
      <c r="Z114" s="80">
        <f t="shared" si="31"/>
        <v>1.1992624151289988E-2</v>
      </c>
      <c r="AA114" s="80">
        <f t="shared" si="32"/>
        <v>1.9115055013239957E-2</v>
      </c>
      <c r="AB114" s="80">
        <f t="shared" si="33"/>
        <v>2.5652011538833303E-2</v>
      </c>
      <c r="AC114" s="88" t="s">
        <v>3291</v>
      </c>
      <c r="AD114" s="172"/>
    </row>
    <row r="115" spans="1:30" ht="15" thickBot="1" x14ac:dyDescent="0.25">
      <c r="A115" s="96">
        <v>32</v>
      </c>
      <c r="B115" s="97" t="s">
        <v>358</v>
      </c>
      <c r="C115" s="99" t="s">
        <v>359</v>
      </c>
      <c r="D115" s="99" t="s">
        <v>114</v>
      </c>
      <c r="E115" s="100">
        <v>0</v>
      </c>
      <c r="F115" s="100">
        <v>3.2909999999999999</v>
      </c>
      <c r="G115" s="101">
        <v>37377.629999999997</v>
      </c>
      <c r="H115" s="101">
        <v>41188.03</v>
      </c>
      <c r="I115" s="101">
        <v>135549.81</v>
      </c>
      <c r="J115" s="101">
        <v>98175.055454100002</v>
      </c>
      <c r="K115" s="101">
        <v>13554.201035100001</v>
      </c>
      <c r="L115" s="101">
        <v>0</v>
      </c>
      <c r="M115" s="101">
        <v>0</v>
      </c>
      <c r="N115" s="101">
        <v>4581.3199498637996</v>
      </c>
      <c r="O115" s="101">
        <v>11902.784358884201</v>
      </c>
      <c r="P115" s="102">
        <v>4589.88070540832</v>
      </c>
      <c r="R115" s="101">
        <v>62024.51</v>
      </c>
      <c r="S115" s="101">
        <v>158866.93072619999</v>
      </c>
      <c r="T115" s="80"/>
      <c r="U115" s="80"/>
      <c r="V115" s="81"/>
      <c r="W115" s="81"/>
      <c r="X115" s="81"/>
      <c r="Y115" s="80"/>
      <c r="Z115" s="80"/>
      <c r="AA115" s="80"/>
      <c r="AB115" s="80"/>
      <c r="AD115" s="82"/>
    </row>
    <row r="116" spans="1:30" ht="18" x14ac:dyDescent="0.2">
      <c r="A116" s="108"/>
      <c r="B116" s="109" t="s">
        <v>325</v>
      </c>
      <c r="C116" s="110" t="s">
        <v>326</v>
      </c>
      <c r="D116" s="110" t="s">
        <v>114</v>
      </c>
      <c r="E116" s="111">
        <v>0.20599999999999999</v>
      </c>
      <c r="F116" s="111">
        <v>0.67794600000000005</v>
      </c>
      <c r="G116" s="77">
        <v>30300</v>
      </c>
      <c r="H116" s="77">
        <v>30300</v>
      </c>
      <c r="I116" s="77">
        <v>20541.763800000001</v>
      </c>
      <c r="J116" s="77">
        <v>20541.763800000001</v>
      </c>
      <c r="K116" s="77"/>
      <c r="L116" s="77"/>
      <c r="M116" s="77"/>
      <c r="N116" s="77"/>
      <c r="O116" s="77"/>
      <c r="P116" s="77"/>
      <c r="R116" s="77">
        <v>51100</v>
      </c>
      <c r="S116" s="77">
        <v>34643.0406</v>
      </c>
      <c r="T116" s="80">
        <f t="shared" si="12"/>
        <v>1.6864686468646866</v>
      </c>
      <c r="U116" s="80">
        <f t="shared" si="13"/>
        <v>1.6608166353258533</v>
      </c>
      <c r="V116" s="81">
        <f t="shared" si="14"/>
        <v>50322.744050373352</v>
      </c>
      <c r="W116" s="81">
        <f t="shared" si="15"/>
        <v>20022.744050373352</v>
      </c>
      <c r="X116" s="81">
        <f t="shared" si="16"/>
        <v>13574.339237974415</v>
      </c>
      <c r="Y116" s="80">
        <f t="shared" si="9"/>
        <v>4.5848355451969969E-2</v>
      </c>
      <c r="Z116" s="80">
        <f t="shared" si="10"/>
        <v>1.1992624151289988E-2</v>
      </c>
      <c r="AA116" s="80">
        <f t="shared" si="11"/>
        <v>1.9115055013239957E-2</v>
      </c>
      <c r="AB116" s="80">
        <f t="shared" si="17"/>
        <v>2.5652011538833303E-2</v>
      </c>
      <c r="AD116" s="82"/>
    </row>
    <row r="117" spans="1:30" ht="18" x14ac:dyDescent="0.2">
      <c r="A117" s="108"/>
      <c r="B117" s="109" t="s">
        <v>278</v>
      </c>
      <c r="C117" s="110" t="s">
        <v>279</v>
      </c>
      <c r="D117" s="110" t="s">
        <v>114</v>
      </c>
      <c r="E117" s="111">
        <v>0.82399999999999995</v>
      </c>
      <c r="F117" s="111">
        <v>2.7117840000000002</v>
      </c>
      <c r="G117" s="77">
        <v>26600</v>
      </c>
      <c r="H117" s="77">
        <v>26600</v>
      </c>
      <c r="I117" s="77">
        <v>72133.454400000002</v>
      </c>
      <c r="J117" s="77">
        <v>72133.454400000002</v>
      </c>
      <c r="K117" s="77"/>
      <c r="L117" s="77"/>
      <c r="M117" s="77"/>
      <c r="N117" s="77"/>
      <c r="O117" s="77"/>
      <c r="P117" s="77"/>
      <c r="R117" s="77">
        <v>43100</v>
      </c>
      <c r="S117" s="77">
        <v>116877.8904</v>
      </c>
      <c r="T117" s="80">
        <f t="shared" si="12"/>
        <v>1.6203007518796992</v>
      </c>
      <c r="U117" s="80">
        <f t="shared" si="13"/>
        <v>1.594648740340866</v>
      </c>
      <c r="V117" s="81">
        <f t="shared" si="14"/>
        <v>42417.656493067036</v>
      </c>
      <c r="W117" s="81">
        <f t="shared" si="15"/>
        <v>15817.656493067036</v>
      </c>
      <c r="X117" s="81">
        <f t="shared" si="16"/>
        <v>42894.067795395298</v>
      </c>
      <c r="Y117" s="80">
        <f t="shared" si="9"/>
        <v>4.5848355451969969E-2</v>
      </c>
      <c r="Z117" s="80">
        <f t="shared" si="10"/>
        <v>1.1992624151289988E-2</v>
      </c>
      <c r="AA117" s="80">
        <f t="shared" si="11"/>
        <v>1.9115055013239957E-2</v>
      </c>
      <c r="AB117" s="80">
        <f t="shared" si="17"/>
        <v>2.5652011538833303E-2</v>
      </c>
      <c r="AD117" s="82"/>
    </row>
    <row r="118" spans="1:30" x14ac:dyDescent="0.2">
      <c r="A118" s="108"/>
      <c r="B118" s="109" t="s">
        <v>282</v>
      </c>
      <c r="C118" s="110" t="s">
        <v>283</v>
      </c>
      <c r="D118" s="110" t="s">
        <v>101</v>
      </c>
      <c r="E118" s="111">
        <v>11.651</v>
      </c>
      <c r="F118" s="111">
        <v>38.343440999999999</v>
      </c>
      <c r="G118" s="77">
        <v>34.1</v>
      </c>
      <c r="H118" s="77">
        <v>34.1</v>
      </c>
      <c r="I118" s="77">
        <v>1307.5113381000001</v>
      </c>
      <c r="J118" s="77">
        <v>1307.5113381000001</v>
      </c>
      <c r="K118" s="77"/>
      <c r="L118" s="77"/>
      <c r="M118" s="77"/>
      <c r="N118" s="77"/>
      <c r="O118" s="77"/>
      <c r="P118" s="77"/>
      <c r="R118" s="77">
        <v>56.2</v>
      </c>
      <c r="S118" s="77">
        <v>2154.9013841999999</v>
      </c>
      <c r="T118" s="80">
        <f t="shared" si="12"/>
        <v>1.6480938416422288</v>
      </c>
      <c r="U118" s="80">
        <f t="shared" si="13"/>
        <v>1.6224418301033956</v>
      </c>
      <c r="V118" s="81">
        <f t="shared" si="14"/>
        <v>55.325266406525792</v>
      </c>
      <c r="W118" s="81">
        <f t="shared" si="15"/>
        <v>21.22526640652579</v>
      </c>
      <c r="X118" s="81">
        <f t="shared" si="16"/>
        <v>813.84975016790361</v>
      </c>
      <c r="Y118" s="80">
        <f t="shared" si="9"/>
        <v>4.5848355451969969E-2</v>
      </c>
      <c r="Z118" s="80">
        <f t="shared" si="10"/>
        <v>1.1992624151289988E-2</v>
      </c>
      <c r="AA118" s="80">
        <f t="shared" si="11"/>
        <v>1.9115055013239957E-2</v>
      </c>
      <c r="AB118" s="80">
        <f t="shared" si="17"/>
        <v>2.5652011538833303E-2</v>
      </c>
      <c r="AD118" s="82"/>
    </row>
    <row r="119" spans="1:30" x14ac:dyDescent="0.2">
      <c r="A119" s="108"/>
      <c r="B119" s="109" t="s">
        <v>360</v>
      </c>
      <c r="C119" s="110" t="s">
        <v>361</v>
      </c>
      <c r="D119" s="110" t="s">
        <v>286</v>
      </c>
      <c r="E119" s="111">
        <v>1.6719999999999999</v>
      </c>
      <c r="F119" s="111">
        <v>5.5025519999999997</v>
      </c>
      <c r="G119" s="77">
        <v>733</v>
      </c>
      <c r="H119" s="77">
        <v>733</v>
      </c>
      <c r="I119" s="77">
        <v>4033.3706160000002</v>
      </c>
      <c r="J119" s="77">
        <v>4033.3706160000002</v>
      </c>
      <c r="K119" s="77"/>
      <c r="L119" s="77"/>
      <c r="M119" s="77"/>
      <c r="N119" s="77"/>
      <c r="O119" s="77"/>
      <c r="P119" s="77"/>
      <c r="R119" s="77">
        <v>886</v>
      </c>
      <c r="S119" s="77">
        <v>4875.2610720000002</v>
      </c>
      <c r="T119" s="80">
        <f t="shared" si="12"/>
        <v>1.2087312414733971</v>
      </c>
      <c r="U119" s="80">
        <f t="shared" si="13"/>
        <v>1.1830792299345638</v>
      </c>
      <c r="V119" s="81">
        <f t="shared" si="14"/>
        <v>867.19707554203524</v>
      </c>
      <c r="W119" s="81">
        <f t="shared" si="15"/>
        <v>134.19707554203524</v>
      </c>
      <c r="X119" s="81">
        <f t="shared" si="16"/>
        <v>738.42638641797703</v>
      </c>
      <c r="Y119" s="80">
        <f t="shared" si="9"/>
        <v>4.5848355451969969E-2</v>
      </c>
      <c r="Z119" s="80">
        <f t="shared" si="10"/>
        <v>1.1992624151289988E-2</v>
      </c>
      <c r="AA119" s="80">
        <f t="shared" si="11"/>
        <v>1.9115055013239957E-2</v>
      </c>
      <c r="AB119" s="80">
        <f t="shared" si="17"/>
        <v>2.5652011538833303E-2</v>
      </c>
      <c r="AD119" s="82"/>
    </row>
    <row r="120" spans="1:30" ht="15" thickBot="1" x14ac:dyDescent="0.25">
      <c r="A120" s="108"/>
      <c r="B120" s="109" t="s">
        <v>327</v>
      </c>
      <c r="C120" s="110" t="s">
        <v>328</v>
      </c>
      <c r="D120" s="110" t="s">
        <v>101</v>
      </c>
      <c r="E120" s="111">
        <v>1.05</v>
      </c>
      <c r="F120" s="111">
        <v>3.4555500000000001</v>
      </c>
      <c r="G120" s="77">
        <v>46</v>
      </c>
      <c r="H120" s="77">
        <v>46</v>
      </c>
      <c r="I120" s="77">
        <v>158.95529999999999</v>
      </c>
      <c r="J120" s="77">
        <v>158.95529999999999</v>
      </c>
      <c r="K120" s="77"/>
      <c r="L120" s="77"/>
      <c r="M120" s="77"/>
      <c r="N120" s="77"/>
      <c r="O120" s="77"/>
      <c r="P120" s="77"/>
      <c r="R120" s="77">
        <v>91.4</v>
      </c>
      <c r="S120" s="77">
        <v>315.83726999999999</v>
      </c>
      <c r="T120" s="80">
        <f t="shared" si="12"/>
        <v>1.9869565217391305</v>
      </c>
      <c r="U120" s="80">
        <f t="shared" si="13"/>
        <v>1.9613045102002973</v>
      </c>
      <c r="V120" s="81">
        <f t="shared" si="14"/>
        <v>90.22000746921367</v>
      </c>
      <c r="W120" s="81">
        <f t="shared" si="15"/>
        <v>44.22000746921367</v>
      </c>
      <c r="X120" s="81">
        <f t="shared" si="16"/>
        <v>152.8044468102413</v>
      </c>
      <c r="Y120" s="80">
        <f t="shared" si="9"/>
        <v>4.5848355451969969E-2</v>
      </c>
      <c r="Z120" s="80">
        <f t="shared" si="10"/>
        <v>1.1992624151289988E-2</v>
      </c>
      <c r="AA120" s="80">
        <f t="shared" si="11"/>
        <v>1.9115055013239957E-2</v>
      </c>
      <c r="AB120" s="80">
        <f t="shared" si="17"/>
        <v>2.5652011538833303E-2</v>
      </c>
      <c r="AD120" s="82"/>
    </row>
    <row r="121" spans="1:30" s="116" customFormat="1" ht="15" thickBot="1" x14ac:dyDescent="0.25">
      <c r="A121" s="96">
        <v>32</v>
      </c>
      <c r="B121" s="97" t="s">
        <v>358</v>
      </c>
      <c r="C121" s="99" t="s">
        <v>359</v>
      </c>
      <c r="D121" s="99" t="s">
        <v>114</v>
      </c>
      <c r="E121" s="100">
        <v>0</v>
      </c>
      <c r="F121" s="100">
        <v>2.7407999999999997</v>
      </c>
      <c r="G121" s="101">
        <v>37377.629999999997</v>
      </c>
      <c r="H121" s="101">
        <v>41188.03</v>
      </c>
      <c r="I121" s="101">
        <v>135549.81</v>
      </c>
      <c r="J121" s="101">
        <v>98175.055454100002</v>
      </c>
      <c r="K121" s="101">
        <v>13554.201035100001</v>
      </c>
      <c r="L121" s="101">
        <v>0</v>
      </c>
      <c r="M121" s="101">
        <v>0</v>
      </c>
      <c r="N121" s="101">
        <v>4581.3199498637996</v>
      </c>
      <c r="O121" s="101">
        <v>11902.784358884201</v>
      </c>
      <c r="P121" s="102">
        <v>4589.88070540832</v>
      </c>
      <c r="R121" s="101">
        <v>62024.51</v>
      </c>
      <c r="S121" s="101">
        <v>158866.93072619999</v>
      </c>
      <c r="T121" s="80"/>
      <c r="U121" s="80"/>
      <c r="V121" s="81"/>
      <c r="W121" s="81"/>
      <c r="X121" s="81"/>
      <c r="Y121" s="80"/>
      <c r="Z121" s="80"/>
      <c r="AA121" s="80"/>
      <c r="AB121" s="80"/>
      <c r="AC121" s="88" t="s">
        <v>3618</v>
      </c>
      <c r="AD121" s="82"/>
    </row>
    <row r="122" spans="1:30" s="116" customFormat="1" ht="18" x14ac:dyDescent="0.2">
      <c r="A122" s="108"/>
      <c r="B122" s="109" t="s">
        <v>325</v>
      </c>
      <c r="C122" s="110" t="s">
        <v>326</v>
      </c>
      <c r="D122" s="110" t="s">
        <v>114</v>
      </c>
      <c r="E122" s="111">
        <v>0.20599999999999999</v>
      </c>
      <c r="F122" s="111">
        <v>0.56460480000000002</v>
      </c>
      <c r="G122" s="77">
        <v>30300</v>
      </c>
      <c r="H122" s="77">
        <v>30300</v>
      </c>
      <c r="I122" s="77">
        <v>20541.763800000001</v>
      </c>
      <c r="J122" s="77">
        <v>20541.763800000001</v>
      </c>
      <c r="K122" s="77"/>
      <c r="L122" s="77"/>
      <c r="M122" s="77"/>
      <c r="N122" s="77"/>
      <c r="O122" s="77"/>
      <c r="P122" s="77"/>
      <c r="R122" s="77">
        <v>51100</v>
      </c>
      <c r="S122" s="77">
        <v>34643.0406</v>
      </c>
      <c r="T122" s="80">
        <f t="shared" ref="T122:T126" si="34">R122/H122</f>
        <v>1.6864686468646866</v>
      </c>
      <c r="U122" s="80">
        <f t="shared" ref="U122:U126" si="35">T122-AB122</f>
        <v>1.6608166353258533</v>
      </c>
      <c r="V122" s="81">
        <f t="shared" ref="V122:V126" si="36">G122*U122</f>
        <v>50322.744050373352</v>
      </c>
      <c r="W122" s="81">
        <f t="shared" ref="W122:W126" si="37">V122-G122</f>
        <v>20022.744050373352</v>
      </c>
      <c r="X122" s="81">
        <f t="shared" ref="X122:X126" si="38">F122*W122</f>
        <v>11304.937400012237</v>
      </c>
      <c r="Y122" s="80">
        <f t="shared" si="9"/>
        <v>4.5848355451969969E-2</v>
      </c>
      <c r="Z122" s="80">
        <f t="shared" si="10"/>
        <v>1.1992624151289988E-2</v>
      </c>
      <c r="AA122" s="80">
        <f t="shared" si="11"/>
        <v>1.9115055013239957E-2</v>
      </c>
      <c r="AB122" s="80">
        <f t="shared" ref="AB122:AB126" si="39">AVERAGE(Y122:AA122)</f>
        <v>2.5652011538833303E-2</v>
      </c>
      <c r="AC122" s="88" t="s">
        <v>3618</v>
      </c>
      <c r="AD122" s="82"/>
    </row>
    <row r="123" spans="1:30" s="116" customFormat="1" ht="18" x14ac:dyDescent="0.2">
      <c r="A123" s="108"/>
      <c r="B123" s="109" t="s">
        <v>278</v>
      </c>
      <c r="C123" s="110" t="s">
        <v>279</v>
      </c>
      <c r="D123" s="110" t="s">
        <v>114</v>
      </c>
      <c r="E123" s="111">
        <v>0.82399999999999995</v>
      </c>
      <c r="F123" s="111">
        <v>2.2584192000000001</v>
      </c>
      <c r="G123" s="77">
        <v>26600</v>
      </c>
      <c r="H123" s="77">
        <v>26600</v>
      </c>
      <c r="I123" s="77">
        <v>72133.454400000002</v>
      </c>
      <c r="J123" s="77">
        <v>72133.454400000002</v>
      </c>
      <c r="K123" s="77"/>
      <c r="L123" s="77"/>
      <c r="M123" s="77"/>
      <c r="N123" s="77"/>
      <c r="O123" s="77"/>
      <c r="P123" s="77"/>
      <c r="R123" s="77">
        <v>43100</v>
      </c>
      <c r="S123" s="77">
        <v>116877.8904</v>
      </c>
      <c r="T123" s="80">
        <f t="shared" si="34"/>
        <v>1.6203007518796992</v>
      </c>
      <c r="U123" s="80">
        <f t="shared" si="35"/>
        <v>1.594648740340866</v>
      </c>
      <c r="V123" s="81">
        <f t="shared" si="36"/>
        <v>42417.656493067036</v>
      </c>
      <c r="W123" s="81">
        <f t="shared" si="37"/>
        <v>15817.656493067036</v>
      </c>
      <c r="X123" s="81">
        <f t="shared" si="38"/>
        <v>35722.899122947259</v>
      </c>
      <c r="Y123" s="80">
        <f t="shared" si="9"/>
        <v>4.5848355451969969E-2</v>
      </c>
      <c r="Z123" s="80">
        <f t="shared" si="10"/>
        <v>1.1992624151289988E-2</v>
      </c>
      <c r="AA123" s="80">
        <f t="shared" si="11"/>
        <v>1.9115055013239957E-2</v>
      </c>
      <c r="AB123" s="80">
        <f t="shared" si="39"/>
        <v>2.5652011538833303E-2</v>
      </c>
      <c r="AC123" s="88" t="s">
        <v>3618</v>
      </c>
      <c r="AD123" s="82"/>
    </row>
    <row r="124" spans="1:30" s="116" customFormat="1" x14ac:dyDescent="0.2">
      <c r="A124" s="108"/>
      <c r="B124" s="109" t="s">
        <v>282</v>
      </c>
      <c r="C124" s="110" t="s">
        <v>283</v>
      </c>
      <c r="D124" s="110" t="s">
        <v>101</v>
      </c>
      <c r="E124" s="111">
        <v>11.651</v>
      </c>
      <c r="F124" s="111">
        <v>31.933060799999996</v>
      </c>
      <c r="G124" s="77">
        <v>34.1</v>
      </c>
      <c r="H124" s="77">
        <v>34.1</v>
      </c>
      <c r="I124" s="77">
        <v>1307.5113381000001</v>
      </c>
      <c r="J124" s="77">
        <v>1307.5113381000001</v>
      </c>
      <c r="K124" s="77"/>
      <c r="L124" s="77"/>
      <c r="M124" s="77"/>
      <c r="N124" s="77"/>
      <c r="O124" s="77"/>
      <c r="P124" s="77"/>
      <c r="R124" s="77">
        <v>56.2</v>
      </c>
      <c r="S124" s="77">
        <v>2154.9013841999999</v>
      </c>
      <c r="T124" s="80">
        <f t="shared" si="34"/>
        <v>1.6480938416422288</v>
      </c>
      <c r="U124" s="80">
        <f t="shared" si="35"/>
        <v>1.6224418301033956</v>
      </c>
      <c r="V124" s="81">
        <f t="shared" si="36"/>
        <v>55.325266406525792</v>
      </c>
      <c r="W124" s="81">
        <f t="shared" si="37"/>
        <v>21.22526640652579</v>
      </c>
      <c r="X124" s="81">
        <f t="shared" si="38"/>
        <v>677.7877226557855</v>
      </c>
      <c r="Y124" s="80">
        <f t="shared" si="9"/>
        <v>4.5848355451969969E-2</v>
      </c>
      <c r="Z124" s="80">
        <f t="shared" si="10"/>
        <v>1.1992624151289988E-2</v>
      </c>
      <c r="AA124" s="80">
        <f t="shared" si="11"/>
        <v>1.9115055013239957E-2</v>
      </c>
      <c r="AB124" s="80">
        <f t="shared" si="39"/>
        <v>2.5652011538833303E-2</v>
      </c>
      <c r="AC124" s="88" t="s">
        <v>3618</v>
      </c>
      <c r="AD124" s="82"/>
    </row>
    <row r="125" spans="1:30" s="116" customFormat="1" x14ac:dyDescent="0.2">
      <c r="A125" s="108"/>
      <c r="B125" s="109" t="s">
        <v>360</v>
      </c>
      <c r="C125" s="110" t="s">
        <v>361</v>
      </c>
      <c r="D125" s="110" t="s">
        <v>286</v>
      </c>
      <c r="E125" s="111">
        <v>1.6719999999999999</v>
      </c>
      <c r="F125" s="111">
        <v>4.582617599999999</v>
      </c>
      <c r="G125" s="77">
        <v>733</v>
      </c>
      <c r="H125" s="77">
        <v>733</v>
      </c>
      <c r="I125" s="77">
        <v>4033.3706160000002</v>
      </c>
      <c r="J125" s="77">
        <v>4033.3706160000002</v>
      </c>
      <c r="K125" s="77"/>
      <c r="L125" s="77"/>
      <c r="M125" s="77"/>
      <c r="N125" s="77"/>
      <c r="O125" s="77"/>
      <c r="P125" s="77"/>
      <c r="R125" s="77">
        <v>886</v>
      </c>
      <c r="S125" s="77">
        <v>4875.2610720000002</v>
      </c>
      <c r="T125" s="80">
        <f t="shared" si="34"/>
        <v>1.2087312414733971</v>
      </c>
      <c r="U125" s="80">
        <f t="shared" si="35"/>
        <v>1.1830792299345638</v>
      </c>
      <c r="V125" s="81">
        <f t="shared" si="36"/>
        <v>867.19707554203524</v>
      </c>
      <c r="W125" s="81">
        <f t="shared" si="37"/>
        <v>134.19707554203524</v>
      </c>
      <c r="X125" s="81">
        <f t="shared" si="38"/>
        <v>614.9738802474601</v>
      </c>
      <c r="Y125" s="80">
        <f t="shared" si="9"/>
        <v>4.5848355451969969E-2</v>
      </c>
      <c r="Z125" s="80">
        <f t="shared" si="10"/>
        <v>1.1992624151289988E-2</v>
      </c>
      <c r="AA125" s="80">
        <f t="shared" si="11"/>
        <v>1.9115055013239957E-2</v>
      </c>
      <c r="AB125" s="80">
        <f t="shared" si="39"/>
        <v>2.5652011538833303E-2</v>
      </c>
      <c r="AC125" s="88" t="s">
        <v>3618</v>
      </c>
      <c r="AD125" s="82"/>
    </row>
    <row r="126" spans="1:30" s="116" customFormat="1" ht="15" thickBot="1" x14ac:dyDescent="0.25">
      <c r="A126" s="108"/>
      <c r="B126" s="109" t="s">
        <v>327</v>
      </c>
      <c r="C126" s="110" t="s">
        <v>328</v>
      </c>
      <c r="D126" s="110" t="s">
        <v>101</v>
      </c>
      <c r="E126" s="111">
        <v>1.05</v>
      </c>
      <c r="F126" s="111">
        <v>2.87784</v>
      </c>
      <c r="G126" s="77">
        <v>46</v>
      </c>
      <c r="H126" s="77">
        <v>46</v>
      </c>
      <c r="I126" s="77">
        <v>158.95529999999999</v>
      </c>
      <c r="J126" s="77">
        <v>158.95529999999999</v>
      </c>
      <c r="K126" s="77"/>
      <c r="L126" s="77"/>
      <c r="M126" s="77"/>
      <c r="N126" s="77"/>
      <c r="O126" s="77"/>
      <c r="P126" s="77"/>
      <c r="R126" s="77">
        <v>91.4</v>
      </c>
      <c r="S126" s="77">
        <v>315.83726999999999</v>
      </c>
      <c r="T126" s="80">
        <f t="shared" si="34"/>
        <v>1.9869565217391305</v>
      </c>
      <c r="U126" s="80">
        <f t="shared" si="35"/>
        <v>1.9613045102002973</v>
      </c>
      <c r="V126" s="81">
        <f t="shared" si="36"/>
        <v>90.22000746921367</v>
      </c>
      <c r="W126" s="81">
        <f t="shared" si="37"/>
        <v>44.22000746921367</v>
      </c>
      <c r="X126" s="81">
        <f t="shared" si="38"/>
        <v>127.25810629520187</v>
      </c>
      <c r="Y126" s="80">
        <f t="shared" si="9"/>
        <v>4.5848355451969969E-2</v>
      </c>
      <c r="Z126" s="80">
        <f t="shared" si="10"/>
        <v>1.1992624151289988E-2</v>
      </c>
      <c r="AA126" s="80">
        <f t="shared" si="11"/>
        <v>1.9115055013239957E-2</v>
      </c>
      <c r="AB126" s="80">
        <f t="shared" si="39"/>
        <v>2.5652011538833303E-2</v>
      </c>
      <c r="AC126" s="88" t="s">
        <v>3618</v>
      </c>
      <c r="AD126" s="82"/>
    </row>
    <row r="127" spans="1:30" ht="15" thickBot="1" x14ac:dyDescent="0.25">
      <c r="A127" s="96">
        <v>33</v>
      </c>
      <c r="B127" s="97" t="s">
        <v>362</v>
      </c>
      <c r="C127" s="99" t="s">
        <v>363</v>
      </c>
      <c r="D127" s="99" t="s">
        <v>41</v>
      </c>
      <c r="E127" s="100">
        <v>0</v>
      </c>
      <c r="F127" s="100">
        <v>2</v>
      </c>
      <c r="G127" s="101">
        <v>460.03</v>
      </c>
      <c r="H127" s="101">
        <v>352.78</v>
      </c>
      <c r="I127" s="101">
        <v>705.56</v>
      </c>
      <c r="J127" s="101">
        <v>450.657624</v>
      </c>
      <c r="K127" s="101">
        <v>106.41500000000001</v>
      </c>
      <c r="L127" s="101">
        <v>0</v>
      </c>
      <c r="M127" s="101">
        <v>0</v>
      </c>
      <c r="N127" s="101">
        <v>35.968269999999997</v>
      </c>
      <c r="O127" s="101">
        <v>81.176196599999997</v>
      </c>
      <c r="P127" s="102">
        <v>31.302680723999998</v>
      </c>
      <c r="R127" s="101">
        <v>497.2</v>
      </c>
      <c r="S127" s="101">
        <v>686.19329600000003</v>
      </c>
      <c r="T127" s="80"/>
      <c r="U127" s="80"/>
      <c r="V127" s="81"/>
      <c r="W127" s="81"/>
      <c r="X127" s="81"/>
      <c r="Y127" s="80"/>
      <c r="Z127" s="80"/>
      <c r="AA127" s="80"/>
      <c r="AB127" s="80"/>
      <c r="AD127" s="82"/>
    </row>
    <row r="128" spans="1:30" x14ac:dyDescent="0.2">
      <c r="A128" s="108"/>
      <c r="B128" s="109" t="s">
        <v>204</v>
      </c>
      <c r="C128" s="110" t="s">
        <v>205</v>
      </c>
      <c r="D128" s="110" t="s">
        <v>95</v>
      </c>
      <c r="E128" s="111">
        <v>2.16E-3</v>
      </c>
      <c r="F128" s="111">
        <v>4.3200000000000001E-3</v>
      </c>
      <c r="G128" s="77">
        <v>45.7</v>
      </c>
      <c r="H128" s="77">
        <v>45.7</v>
      </c>
      <c r="I128" s="77">
        <v>0.19742399999999999</v>
      </c>
      <c r="J128" s="77">
        <v>0.19742399999999999</v>
      </c>
      <c r="K128" s="77"/>
      <c r="L128" s="77"/>
      <c r="M128" s="77"/>
      <c r="N128" s="77"/>
      <c r="O128" s="77"/>
      <c r="P128" s="77"/>
      <c r="R128" s="77">
        <v>52.8</v>
      </c>
      <c r="S128" s="77">
        <v>0.22809599999999999</v>
      </c>
      <c r="T128" s="80">
        <f t="shared" si="12"/>
        <v>1.1553610503282274</v>
      </c>
      <c r="U128" s="80">
        <f t="shared" si="13"/>
        <v>1.1297090387893942</v>
      </c>
      <c r="V128" s="81">
        <f t="shared" si="14"/>
        <v>51.627703072675317</v>
      </c>
      <c r="W128" s="81">
        <f t="shared" si="15"/>
        <v>5.9277030726753139</v>
      </c>
      <c r="X128" s="81">
        <f t="shared" si="16"/>
        <v>2.5607677273957356E-2</v>
      </c>
      <c r="Y128" s="80">
        <f t="shared" si="9"/>
        <v>4.5848355451969969E-2</v>
      </c>
      <c r="Z128" s="80">
        <f t="shared" si="10"/>
        <v>1.1992624151289988E-2</v>
      </c>
      <c r="AA128" s="80">
        <f t="shared" si="11"/>
        <v>1.9115055013239957E-2</v>
      </c>
      <c r="AB128" s="80">
        <f t="shared" si="17"/>
        <v>2.5652011538833303E-2</v>
      </c>
      <c r="AD128" s="82"/>
    </row>
    <row r="129" spans="1:30" x14ac:dyDescent="0.2">
      <c r="A129" s="108"/>
      <c r="B129" s="109" t="s">
        <v>364</v>
      </c>
      <c r="C129" s="110" t="s">
        <v>365</v>
      </c>
      <c r="D129" s="110" t="s">
        <v>114</v>
      </c>
      <c r="E129" s="111">
        <v>9.3999999999999997E-4</v>
      </c>
      <c r="F129" s="111">
        <v>1.8799999999999999E-3</v>
      </c>
      <c r="G129" s="77">
        <v>2940</v>
      </c>
      <c r="H129" s="77">
        <v>2940</v>
      </c>
      <c r="I129" s="77">
        <v>5.5271999999999997</v>
      </c>
      <c r="J129" s="77">
        <v>5.5271999999999997</v>
      </c>
      <c r="K129" s="77"/>
      <c r="L129" s="77"/>
      <c r="M129" s="77"/>
      <c r="N129" s="77"/>
      <c r="O129" s="77"/>
      <c r="P129" s="77"/>
      <c r="R129" s="77">
        <v>3660</v>
      </c>
      <c r="S129" s="77">
        <v>6.8807999999999998</v>
      </c>
      <c r="T129" s="80">
        <f t="shared" si="12"/>
        <v>1.2448979591836735</v>
      </c>
      <c r="U129" s="80">
        <f t="shared" si="13"/>
        <v>1.2192459476448403</v>
      </c>
      <c r="V129" s="81">
        <f t="shared" si="14"/>
        <v>3584.5830860758306</v>
      </c>
      <c r="W129" s="81">
        <f t="shared" si="15"/>
        <v>644.58308607583058</v>
      </c>
      <c r="X129" s="81">
        <f t="shared" si="16"/>
        <v>1.2118162018225616</v>
      </c>
      <c r="Y129" s="80">
        <f t="shared" si="9"/>
        <v>4.5848355451969969E-2</v>
      </c>
      <c r="Z129" s="80">
        <f t="shared" si="10"/>
        <v>1.1992624151289988E-2</v>
      </c>
      <c r="AA129" s="80">
        <f t="shared" si="11"/>
        <v>1.9115055013239957E-2</v>
      </c>
      <c r="AB129" s="80">
        <f t="shared" si="17"/>
        <v>2.5652011538833303E-2</v>
      </c>
      <c r="AD129" s="82"/>
    </row>
    <row r="130" spans="1:30" x14ac:dyDescent="0.2">
      <c r="A130" s="108"/>
      <c r="B130" s="109" t="s">
        <v>366</v>
      </c>
      <c r="C130" s="110" t="s">
        <v>367</v>
      </c>
      <c r="D130" s="110" t="s">
        <v>41</v>
      </c>
      <c r="E130" s="111">
        <v>1</v>
      </c>
      <c r="F130" s="111">
        <v>2</v>
      </c>
      <c r="G130" s="77">
        <v>215</v>
      </c>
      <c r="H130" s="77">
        <v>215</v>
      </c>
      <c r="I130" s="77">
        <v>430</v>
      </c>
      <c r="J130" s="77">
        <v>430</v>
      </c>
      <c r="K130" s="77"/>
      <c r="L130" s="77"/>
      <c r="M130" s="77"/>
      <c r="N130" s="77"/>
      <c r="O130" s="77"/>
      <c r="P130" s="77"/>
      <c r="R130" s="77">
        <v>327</v>
      </c>
      <c r="S130" s="77">
        <v>654</v>
      </c>
      <c r="T130" s="80">
        <f t="shared" si="12"/>
        <v>1.5209302325581395</v>
      </c>
      <c r="U130" s="80">
        <f t="shared" si="13"/>
        <v>1.4952782210193063</v>
      </c>
      <c r="V130" s="81">
        <f t="shared" si="14"/>
        <v>321.48481751915085</v>
      </c>
      <c r="W130" s="81">
        <f t="shared" si="15"/>
        <v>106.48481751915085</v>
      </c>
      <c r="X130" s="81">
        <f t="shared" si="16"/>
        <v>212.9696350383017</v>
      </c>
      <c r="Y130" s="80">
        <f t="shared" si="9"/>
        <v>4.5848355451969969E-2</v>
      </c>
      <c r="Z130" s="80">
        <f t="shared" si="10"/>
        <v>1.1992624151289988E-2</v>
      </c>
      <c r="AA130" s="80">
        <f t="shared" si="11"/>
        <v>1.9115055013239957E-2</v>
      </c>
      <c r="AB130" s="80">
        <f t="shared" si="17"/>
        <v>2.5652011538833303E-2</v>
      </c>
      <c r="AD130" s="82"/>
    </row>
    <row r="131" spans="1:30" x14ac:dyDescent="0.2">
      <c r="A131" s="108"/>
      <c r="B131" s="109" t="s">
        <v>104</v>
      </c>
      <c r="C131" s="110" t="s">
        <v>105</v>
      </c>
      <c r="D131" s="110" t="s">
        <v>95</v>
      </c>
      <c r="E131" s="111">
        <v>2.1000000000000001E-4</v>
      </c>
      <c r="F131" s="111">
        <v>4.2000000000000002E-4</v>
      </c>
      <c r="G131" s="77">
        <v>4650</v>
      </c>
      <c r="H131" s="77">
        <v>4650</v>
      </c>
      <c r="I131" s="77">
        <v>1.9530000000000001</v>
      </c>
      <c r="J131" s="77">
        <v>1.9530000000000001</v>
      </c>
      <c r="K131" s="77"/>
      <c r="L131" s="77"/>
      <c r="M131" s="77"/>
      <c r="N131" s="77"/>
      <c r="O131" s="77"/>
      <c r="P131" s="77"/>
      <c r="R131" s="77">
        <v>7820</v>
      </c>
      <c r="S131" s="77">
        <v>3.2844000000000002</v>
      </c>
      <c r="T131" s="80">
        <f t="shared" si="12"/>
        <v>1.6817204301075268</v>
      </c>
      <c r="U131" s="80">
        <f t="shared" si="13"/>
        <v>1.6560684185686936</v>
      </c>
      <c r="V131" s="81">
        <f t="shared" si="14"/>
        <v>7700.7181463444249</v>
      </c>
      <c r="W131" s="81">
        <f t="shared" si="15"/>
        <v>3050.7181463444249</v>
      </c>
      <c r="X131" s="81">
        <f t="shared" si="16"/>
        <v>1.2813016214646584</v>
      </c>
      <c r="Y131" s="80">
        <f t="shared" si="9"/>
        <v>4.5848355451969969E-2</v>
      </c>
      <c r="Z131" s="80">
        <f t="shared" si="10"/>
        <v>1.1992624151289988E-2</v>
      </c>
      <c r="AA131" s="80">
        <f t="shared" si="11"/>
        <v>1.9115055013239957E-2</v>
      </c>
      <c r="AB131" s="80">
        <f t="shared" si="17"/>
        <v>2.5652011538833303E-2</v>
      </c>
      <c r="AD131" s="82"/>
    </row>
    <row r="132" spans="1:30" ht="15" thickBot="1" x14ac:dyDescent="0.25">
      <c r="A132" s="108"/>
      <c r="B132" s="109" t="s">
        <v>106</v>
      </c>
      <c r="C132" s="110" t="s">
        <v>107</v>
      </c>
      <c r="D132" s="110" t="s">
        <v>95</v>
      </c>
      <c r="E132" s="111">
        <v>1E-3</v>
      </c>
      <c r="F132" s="111">
        <v>2E-3</v>
      </c>
      <c r="G132" s="77">
        <v>6490</v>
      </c>
      <c r="H132" s="77">
        <v>6490</v>
      </c>
      <c r="I132" s="77">
        <v>12.98</v>
      </c>
      <c r="J132" s="77">
        <v>12.98</v>
      </c>
      <c r="K132" s="77"/>
      <c r="L132" s="77"/>
      <c r="M132" s="77"/>
      <c r="N132" s="77"/>
      <c r="O132" s="77"/>
      <c r="P132" s="77"/>
      <c r="R132" s="77">
        <v>10900</v>
      </c>
      <c r="S132" s="77">
        <v>21.8</v>
      </c>
      <c r="T132" s="80">
        <f t="shared" si="12"/>
        <v>1.6795069337442219</v>
      </c>
      <c r="U132" s="80">
        <f t="shared" si="13"/>
        <v>1.6538549222053887</v>
      </c>
      <c r="V132" s="81">
        <f t="shared" si="14"/>
        <v>10733.518445112972</v>
      </c>
      <c r="W132" s="81">
        <f t="shared" si="15"/>
        <v>4243.5184451129717</v>
      </c>
      <c r="X132" s="81">
        <f t="shared" si="16"/>
        <v>8.4870368902259443</v>
      </c>
      <c r="Y132" s="80">
        <f t="shared" si="9"/>
        <v>4.5848355451969969E-2</v>
      </c>
      <c r="Z132" s="80">
        <f t="shared" si="10"/>
        <v>1.1992624151289988E-2</v>
      </c>
      <c r="AA132" s="80">
        <f t="shared" si="11"/>
        <v>1.9115055013239957E-2</v>
      </c>
      <c r="AB132" s="80">
        <f t="shared" si="17"/>
        <v>2.5652011538833303E-2</v>
      </c>
      <c r="AD132" s="82"/>
    </row>
    <row r="133" spans="1:30" ht="15" thickBot="1" x14ac:dyDescent="0.25">
      <c r="A133" s="96">
        <v>34</v>
      </c>
      <c r="B133" s="97" t="s">
        <v>368</v>
      </c>
      <c r="C133" s="99" t="s">
        <v>369</v>
      </c>
      <c r="D133" s="99" t="s">
        <v>41</v>
      </c>
      <c r="E133" s="100">
        <v>0</v>
      </c>
      <c r="F133" s="100">
        <v>44</v>
      </c>
      <c r="G133" s="101">
        <v>483.03</v>
      </c>
      <c r="H133" s="101">
        <v>344.21</v>
      </c>
      <c r="I133" s="101">
        <v>15145.24</v>
      </c>
      <c r="J133" s="101">
        <v>10927.313232</v>
      </c>
      <c r="K133" s="101">
        <v>1760.99</v>
      </c>
      <c r="L133" s="101">
        <v>0</v>
      </c>
      <c r="M133" s="101">
        <v>0</v>
      </c>
      <c r="N133" s="101">
        <v>595.21461999999997</v>
      </c>
      <c r="O133" s="101">
        <v>1343.2431672</v>
      </c>
      <c r="P133" s="102">
        <v>517.97341780800002</v>
      </c>
      <c r="R133" s="101">
        <v>490.76</v>
      </c>
      <c r="S133" s="101">
        <v>16500.145728</v>
      </c>
      <c r="T133" s="80"/>
      <c r="U133" s="80"/>
      <c r="V133" s="81"/>
      <c r="W133" s="81"/>
      <c r="X133" s="81"/>
      <c r="Y133" s="80"/>
      <c r="Z133" s="80"/>
      <c r="AA133" s="80"/>
      <c r="AB133" s="80"/>
      <c r="AD133" s="82"/>
    </row>
    <row r="134" spans="1:30" x14ac:dyDescent="0.2">
      <c r="A134" s="108"/>
      <c r="B134" s="109" t="s">
        <v>204</v>
      </c>
      <c r="C134" s="110" t="s">
        <v>205</v>
      </c>
      <c r="D134" s="110" t="s">
        <v>95</v>
      </c>
      <c r="E134" s="111">
        <v>2.0400000000000001E-3</v>
      </c>
      <c r="F134" s="111">
        <v>8.9760000000000006E-2</v>
      </c>
      <c r="G134" s="77">
        <v>45.7</v>
      </c>
      <c r="H134" s="77">
        <v>45.7</v>
      </c>
      <c r="I134" s="77">
        <v>4.1020320000000003</v>
      </c>
      <c r="J134" s="77">
        <v>4.1020320000000003</v>
      </c>
      <c r="K134" s="77"/>
      <c r="L134" s="77"/>
      <c r="M134" s="77"/>
      <c r="N134" s="77"/>
      <c r="O134" s="77"/>
      <c r="P134" s="77"/>
      <c r="R134" s="77">
        <v>52.8</v>
      </c>
      <c r="S134" s="77">
        <v>4.7393280000000004</v>
      </c>
      <c r="T134" s="80">
        <f t="shared" si="12"/>
        <v>1.1553610503282274</v>
      </c>
      <c r="U134" s="80">
        <f t="shared" si="13"/>
        <v>1.1297090387893942</v>
      </c>
      <c r="V134" s="81">
        <f t="shared" si="14"/>
        <v>51.627703072675317</v>
      </c>
      <c r="W134" s="81">
        <f t="shared" si="15"/>
        <v>5.9277030726753139</v>
      </c>
      <c r="X134" s="81">
        <f t="shared" si="16"/>
        <v>0.53207062780333625</v>
      </c>
      <c r="Y134" s="80">
        <f t="shared" si="9"/>
        <v>4.5848355451969969E-2</v>
      </c>
      <c r="Z134" s="80">
        <f t="shared" si="10"/>
        <v>1.1992624151289988E-2</v>
      </c>
      <c r="AA134" s="80">
        <f t="shared" si="11"/>
        <v>1.9115055013239957E-2</v>
      </c>
      <c r="AB134" s="80">
        <f t="shared" si="17"/>
        <v>2.5652011538833303E-2</v>
      </c>
      <c r="AD134" s="82"/>
    </row>
    <row r="135" spans="1:30" x14ac:dyDescent="0.2">
      <c r="A135" s="108"/>
      <c r="B135" s="109" t="s">
        <v>370</v>
      </c>
      <c r="C135" s="110" t="s">
        <v>371</v>
      </c>
      <c r="D135" s="110" t="s">
        <v>101</v>
      </c>
      <c r="E135" s="111">
        <v>1.7999999999999999E-2</v>
      </c>
      <c r="F135" s="111">
        <v>0.79200000000000004</v>
      </c>
      <c r="G135" s="77">
        <v>38.700000000000003</v>
      </c>
      <c r="H135" s="77">
        <v>38.700000000000003</v>
      </c>
      <c r="I135" s="77">
        <v>30.650400000000001</v>
      </c>
      <c r="J135" s="77">
        <v>30.650400000000001</v>
      </c>
      <c r="K135" s="77"/>
      <c r="L135" s="77"/>
      <c r="M135" s="77"/>
      <c r="N135" s="77"/>
      <c r="O135" s="77"/>
      <c r="P135" s="77"/>
      <c r="R135" s="77">
        <v>53.1</v>
      </c>
      <c r="S135" s="77">
        <v>42.055199999999999</v>
      </c>
      <c r="T135" s="80">
        <f t="shared" si="12"/>
        <v>1.3720930232558139</v>
      </c>
      <c r="U135" s="80">
        <f t="shared" si="13"/>
        <v>1.3464410117169807</v>
      </c>
      <c r="V135" s="81">
        <f t="shared" si="14"/>
        <v>52.107267153447161</v>
      </c>
      <c r="W135" s="81">
        <f t="shared" si="15"/>
        <v>13.407267153447158</v>
      </c>
      <c r="X135" s="81">
        <f t="shared" si="16"/>
        <v>10.618555585530149</v>
      </c>
      <c r="Y135" s="80">
        <f t="shared" si="9"/>
        <v>4.5848355451969969E-2</v>
      </c>
      <c r="Z135" s="80">
        <f t="shared" si="10"/>
        <v>1.1992624151289988E-2</v>
      </c>
      <c r="AA135" s="80">
        <f t="shared" si="11"/>
        <v>1.9115055013239957E-2</v>
      </c>
      <c r="AB135" s="80">
        <f t="shared" si="17"/>
        <v>2.5652011538833303E-2</v>
      </c>
      <c r="AD135" s="82"/>
    </row>
    <row r="136" spans="1:30" x14ac:dyDescent="0.2">
      <c r="A136" s="108"/>
      <c r="B136" s="109" t="s">
        <v>364</v>
      </c>
      <c r="C136" s="110" t="s">
        <v>365</v>
      </c>
      <c r="D136" s="110" t="s">
        <v>114</v>
      </c>
      <c r="E136" s="111">
        <v>5.2999999999999998E-4</v>
      </c>
      <c r="F136" s="111">
        <v>2.332E-2</v>
      </c>
      <c r="G136" s="77">
        <v>2940</v>
      </c>
      <c r="H136" s="77">
        <v>2940</v>
      </c>
      <c r="I136" s="77">
        <v>68.5608</v>
      </c>
      <c r="J136" s="77">
        <v>68.5608</v>
      </c>
      <c r="K136" s="77"/>
      <c r="L136" s="77"/>
      <c r="M136" s="77"/>
      <c r="N136" s="77"/>
      <c r="O136" s="77"/>
      <c r="P136" s="77"/>
      <c r="R136" s="77">
        <v>3660</v>
      </c>
      <c r="S136" s="77">
        <v>85.351200000000006</v>
      </c>
      <c r="T136" s="80">
        <f t="shared" si="12"/>
        <v>1.2448979591836735</v>
      </c>
      <c r="U136" s="80">
        <f t="shared" si="13"/>
        <v>1.2192459476448403</v>
      </c>
      <c r="V136" s="81">
        <f t="shared" si="14"/>
        <v>3584.5830860758306</v>
      </c>
      <c r="W136" s="81">
        <f t="shared" si="15"/>
        <v>644.58308607583058</v>
      </c>
      <c r="X136" s="81">
        <f t="shared" si="16"/>
        <v>15.031677567288369</v>
      </c>
      <c r="Y136" s="80">
        <f t="shared" si="9"/>
        <v>4.5848355451969969E-2</v>
      </c>
      <c r="Z136" s="80">
        <f t="shared" si="10"/>
        <v>1.1992624151289988E-2</v>
      </c>
      <c r="AA136" s="80">
        <f t="shared" si="11"/>
        <v>1.9115055013239957E-2</v>
      </c>
      <c r="AB136" s="80">
        <f t="shared" si="17"/>
        <v>2.5652011538833303E-2</v>
      </c>
      <c r="AD136" s="82"/>
    </row>
    <row r="137" spans="1:30" ht="15" thickBot="1" x14ac:dyDescent="0.25">
      <c r="A137" s="108"/>
      <c r="B137" s="109" t="s">
        <v>372</v>
      </c>
      <c r="C137" s="110" t="s">
        <v>373</v>
      </c>
      <c r="D137" s="110" t="s">
        <v>41</v>
      </c>
      <c r="E137" s="111">
        <v>1</v>
      </c>
      <c r="F137" s="111">
        <v>44</v>
      </c>
      <c r="G137" s="77">
        <v>246</v>
      </c>
      <c r="H137" s="77">
        <v>246</v>
      </c>
      <c r="I137" s="77">
        <v>10824</v>
      </c>
      <c r="J137" s="77">
        <v>10824</v>
      </c>
      <c r="K137" s="77"/>
      <c r="L137" s="77"/>
      <c r="M137" s="77"/>
      <c r="N137" s="77"/>
      <c r="O137" s="77"/>
      <c r="P137" s="77"/>
      <c r="R137" s="77">
        <v>372</v>
      </c>
      <c r="S137" s="77">
        <v>16368</v>
      </c>
      <c r="T137" s="80">
        <f t="shared" si="12"/>
        <v>1.5121951219512195</v>
      </c>
      <c r="U137" s="80">
        <f t="shared" si="13"/>
        <v>1.4865431104123863</v>
      </c>
      <c r="V137" s="81">
        <f t="shared" si="14"/>
        <v>365.68960516144705</v>
      </c>
      <c r="W137" s="81">
        <f t="shared" si="15"/>
        <v>119.68960516144705</v>
      </c>
      <c r="X137" s="81">
        <f t="shared" si="16"/>
        <v>5266.3426271036697</v>
      </c>
      <c r="Y137" s="80">
        <f t="shared" si="9"/>
        <v>4.5848355451969969E-2</v>
      </c>
      <c r="Z137" s="80">
        <f t="shared" si="10"/>
        <v>1.1992624151289988E-2</v>
      </c>
      <c r="AA137" s="80">
        <f t="shared" si="11"/>
        <v>1.9115055013239957E-2</v>
      </c>
      <c r="AB137" s="80">
        <f t="shared" si="17"/>
        <v>2.5652011538833303E-2</v>
      </c>
      <c r="AD137" s="82"/>
    </row>
    <row r="138" spans="1:30" ht="15" thickBot="1" x14ac:dyDescent="0.25">
      <c r="A138" s="96">
        <v>35</v>
      </c>
      <c r="B138" s="97" t="s">
        <v>374</v>
      </c>
      <c r="C138" s="99" t="s">
        <v>375</v>
      </c>
      <c r="D138" s="99" t="s">
        <v>41</v>
      </c>
      <c r="E138" s="100">
        <v>0</v>
      </c>
      <c r="F138" s="100">
        <v>12</v>
      </c>
      <c r="G138" s="101">
        <v>506.04</v>
      </c>
      <c r="H138" s="101">
        <v>430.28</v>
      </c>
      <c r="I138" s="101">
        <v>5163.3599999999997</v>
      </c>
      <c r="J138" s="101">
        <v>3976.176336</v>
      </c>
      <c r="K138" s="101">
        <v>495.69</v>
      </c>
      <c r="L138" s="101">
        <v>0</v>
      </c>
      <c r="M138" s="101">
        <v>0</v>
      </c>
      <c r="N138" s="101">
        <v>167.54321999999999</v>
      </c>
      <c r="O138" s="101">
        <v>378.09926280000002</v>
      </c>
      <c r="P138" s="102">
        <v>145.80038239199999</v>
      </c>
      <c r="R138" s="101">
        <v>622.46</v>
      </c>
      <c r="S138" s="101">
        <v>6036.0397439999997</v>
      </c>
      <c r="T138" s="80"/>
      <c r="U138" s="80"/>
      <c r="V138" s="81"/>
      <c r="W138" s="81"/>
      <c r="X138" s="81"/>
      <c r="Y138" s="80"/>
      <c r="Z138" s="80"/>
      <c r="AA138" s="80"/>
      <c r="AB138" s="80"/>
      <c r="AD138" s="82"/>
    </row>
    <row r="139" spans="1:30" x14ac:dyDescent="0.2">
      <c r="A139" s="108"/>
      <c r="B139" s="109" t="s">
        <v>204</v>
      </c>
      <c r="C139" s="110" t="s">
        <v>205</v>
      </c>
      <c r="D139" s="110" t="s">
        <v>95</v>
      </c>
      <c r="E139" s="111">
        <v>2.0400000000000001E-3</v>
      </c>
      <c r="F139" s="111">
        <v>2.4479999999999998E-2</v>
      </c>
      <c r="G139" s="77">
        <v>45.7</v>
      </c>
      <c r="H139" s="77">
        <v>45.7</v>
      </c>
      <c r="I139" s="77">
        <v>1.118736</v>
      </c>
      <c r="J139" s="77">
        <v>1.118736</v>
      </c>
      <c r="K139" s="77"/>
      <c r="L139" s="77"/>
      <c r="M139" s="77"/>
      <c r="N139" s="77"/>
      <c r="O139" s="77"/>
      <c r="P139" s="77"/>
      <c r="R139" s="77">
        <v>52.8</v>
      </c>
      <c r="S139" s="77">
        <v>1.2925439999999999</v>
      </c>
      <c r="T139" s="80">
        <f t="shared" si="12"/>
        <v>1.1553610503282274</v>
      </c>
      <c r="U139" s="80">
        <f t="shared" si="13"/>
        <v>1.1297090387893942</v>
      </c>
      <c r="V139" s="81">
        <f t="shared" si="14"/>
        <v>51.627703072675317</v>
      </c>
      <c r="W139" s="81">
        <f t="shared" si="15"/>
        <v>5.9277030726753139</v>
      </c>
      <c r="X139" s="81">
        <f t="shared" si="16"/>
        <v>0.14511017121909167</v>
      </c>
      <c r="Y139" s="80">
        <f t="shared" si="9"/>
        <v>4.5848355451969969E-2</v>
      </c>
      <c r="Z139" s="80">
        <f t="shared" si="10"/>
        <v>1.1992624151289988E-2</v>
      </c>
      <c r="AA139" s="80">
        <f t="shared" si="11"/>
        <v>1.9115055013239957E-2</v>
      </c>
      <c r="AB139" s="80">
        <f t="shared" si="17"/>
        <v>2.5652011538833303E-2</v>
      </c>
      <c r="AD139" s="82"/>
    </row>
    <row r="140" spans="1:30" x14ac:dyDescent="0.2">
      <c r="A140" s="108"/>
      <c r="B140" s="109" t="s">
        <v>370</v>
      </c>
      <c r="C140" s="110" t="s">
        <v>371</v>
      </c>
      <c r="D140" s="110" t="s">
        <v>101</v>
      </c>
      <c r="E140" s="111">
        <v>1.7999999999999999E-2</v>
      </c>
      <c r="F140" s="111">
        <v>0.216</v>
      </c>
      <c r="G140" s="77">
        <v>38.700000000000003</v>
      </c>
      <c r="H140" s="77">
        <v>38.700000000000003</v>
      </c>
      <c r="I140" s="77">
        <v>8.3591999999999995</v>
      </c>
      <c r="J140" s="77">
        <v>8.3591999999999995</v>
      </c>
      <c r="K140" s="77"/>
      <c r="L140" s="77"/>
      <c r="M140" s="77"/>
      <c r="N140" s="77"/>
      <c r="O140" s="77"/>
      <c r="P140" s="77"/>
      <c r="R140" s="77">
        <v>53.1</v>
      </c>
      <c r="S140" s="77">
        <v>11.4696</v>
      </c>
      <c r="T140" s="80">
        <f t="shared" si="12"/>
        <v>1.3720930232558139</v>
      </c>
      <c r="U140" s="80">
        <f t="shared" si="13"/>
        <v>1.3464410117169807</v>
      </c>
      <c r="V140" s="81">
        <f t="shared" si="14"/>
        <v>52.107267153447161</v>
      </c>
      <c r="W140" s="81">
        <f t="shared" si="15"/>
        <v>13.407267153447158</v>
      </c>
      <c r="X140" s="81">
        <f t="shared" si="16"/>
        <v>2.8959697051445863</v>
      </c>
      <c r="Y140" s="80">
        <f t="shared" si="9"/>
        <v>4.5848355451969969E-2</v>
      </c>
      <c r="Z140" s="80">
        <f t="shared" si="10"/>
        <v>1.1992624151289988E-2</v>
      </c>
      <c r="AA140" s="80">
        <f t="shared" si="11"/>
        <v>1.9115055013239957E-2</v>
      </c>
      <c r="AB140" s="80">
        <f t="shared" si="17"/>
        <v>2.5652011538833303E-2</v>
      </c>
      <c r="AD140" s="82"/>
    </row>
    <row r="141" spans="1:30" x14ac:dyDescent="0.2">
      <c r="A141" s="108"/>
      <c r="B141" s="109" t="s">
        <v>364</v>
      </c>
      <c r="C141" s="110" t="s">
        <v>365</v>
      </c>
      <c r="D141" s="110" t="s">
        <v>114</v>
      </c>
      <c r="E141" s="111">
        <v>5.2999999999999998E-4</v>
      </c>
      <c r="F141" s="111">
        <v>6.3600000000000002E-3</v>
      </c>
      <c r="G141" s="77">
        <v>2940</v>
      </c>
      <c r="H141" s="77">
        <v>2940</v>
      </c>
      <c r="I141" s="77">
        <v>18.698399999999999</v>
      </c>
      <c r="J141" s="77">
        <v>18.698399999999999</v>
      </c>
      <c r="K141" s="77"/>
      <c r="L141" s="77"/>
      <c r="M141" s="77"/>
      <c r="N141" s="77"/>
      <c r="O141" s="77"/>
      <c r="P141" s="77"/>
      <c r="R141" s="77">
        <v>3660</v>
      </c>
      <c r="S141" s="77">
        <v>23.2776</v>
      </c>
      <c r="T141" s="80">
        <f t="shared" si="12"/>
        <v>1.2448979591836735</v>
      </c>
      <c r="U141" s="80">
        <f t="shared" si="13"/>
        <v>1.2192459476448403</v>
      </c>
      <c r="V141" s="81">
        <f t="shared" si="14"/>
        <v>3584.5830860758306</v>
      </c>
      <c r="W141" s="81">
        <f t="shared" si="15"/>
        <v>644.58308607583058</v>
      </c>
      <c r="X141" s="81">
        <f t="shared" si="16"/>
        <v>4.0995484274422829</v>
      </c>
      <c r="Y141" s="80">
        <f t="shared" si="9"/>
        <v>4.5848355451969969E-2</v>
      </c>
      <c r="Z141" s="80">
        <f t="shared" si="10"/>
        <v>1.1992624151289988E-2</v>
      </c>
      <c r="AA141" s="80">
        <f t="shared" si="11"/>
        <v>1.9115055013239957E-2</v>
      </c>
      <c r="AB141" s="80">
        <f t="shared" si="17"/>
        <v>2.5652011538833303E-2</v>
      </c>
      <c r="AD141" s="82"/>
    </row>
    <row r="142" spans="1:30" ht="15" thickBot="1" x14ac:dyDescent="0.25">
      <c r="A142" s="108"/>
      <c r="B142" s="109" t="s">
        <v>376</v>
      </c>
      <c r="C142" s="110" t="s">
        <v>377</v>
      </c>
      <c r="D142" s="110" t="s">
        <v>41</v>
      </c>
      <c r="E142" s="111">
        <v>1</v>
      </c>
      <c r="F142" s="111">
        <v>12</v>
      </c>
      <c r="G142" s="77">
        <v>329</v>
      </c>
      <c r="H142" s="77">
        <v>329</v>
      </c>
      <c r="I142" s="77">
        <v>3948</v>
      </c>
      <c r="J142" s="77">
        <v>3948</v>
      </c>
      <c r="K142" s="77"/>
      <c r="L142" s="77"/>
      <c r="M142" s="77"/>
      <c r="N142" s="77"/>
      <c r="O142" s="77"/>
      <c r="P142" s="77"/>
      <c r="R142" s="77">
        <v>500</v>
      </c>
      <c r="S142" s="77">
        <v>6000</v>
      </c>
      <c r="T142" s="80">
        <f t="shared" si="12"/>
        <v>1.5197568389057752</v>
      </c>
      <c r="U142" s="80">
        <f t="shared" si="13"/>
        <v>1.4941048273669419</v>
      </c>
      <c r="V142" s="81">
        <f t="shared" si="14"/>
        <v>491.56048820372388</v>
      </c>
      <c r="W142" s="81">
        <f t="shared" si="15"/>
        <v>162.56048820372388</v>
      </c>
      <c r="X142" s="81">
        <f t="shared" si="16"/>
        <v>1950.7258584446865</v>
      </c>
      <c r="Y142" s="80">
        <f t="shared" si="9"/>
        <v>4.5848355451969969E-2</v>
      </c>
      <c r="Z142" s="80">
        <f t="shared" si="10"/>
        <v>1.1992624151289988E-2</v>
      </c>
      <c r="AA142" s="80">
        <f t="shared" si="11"/>
        <v>1.9115055013239957E-2</v>
      </c>
      <c r="AB142" s="80">
        <f t="shared" si="17"/>
        <v>2.5652011538833303E-2</v>
      </c>
      <c r="AD142" s="82"/>
    </row>
    <row r="143" spans="1:30" ht="15" thickBot="1" x14ac:dyDescent="0.25">
      <c r="A143" s="96">
        <v>36</v>
      </c>
      <c r="B143" s="97" t="s">
        <v>378</v>
      </c>
      <c r="C143" s="99" t="s">
        <v>379</v>
      </c>
      <c r="D143" s="99" t="s">
        <v>41</v>
      </c>
      <c r="E143" s="100">
        <v>0</v>
      </c>
      <c r="F143" s="100">
        <v>144</v>
      </c>
      <c r="G143" s="101">
        <v>529.04</v>
      </c>
      <c r="H143" s="101">
        <v>496.01</v>
      </c>
      <c r="I143" s="101">
        <v>71425.440000000002</v>
      </c>
      <c r="J143" s="101">
        <v>56786.116031999998</v>
      </c>
      <c r="K143" s="101">
        <v>6112.08</v>
      </c>
      <c r="L143" s="101">
        <v>0</v>
      </c>
      <c r="M143" s="101">
        <v>0</v>
      </c>
      <c r="N143" s="101">
        <v>2065.8830400000002</v>
      </c>
      <c r="O143" s="101">
        <v>4662.1148616</v>
      </c>
      <c r="P143" s="102">
        <v>1797.7769238240001</v>
      </c>
      <c r="R143" s="101">
        <v>720.75</v>
      </c>
      <c r="S143" s="101">
        <v>86112.476928000004</v>
      </c>
      <c r="T143" s="80"/>
      <c r="U143" s="80"/>
      <c r="V143" s="81"/>
      <c r="W143" s="81"/>
      <c r="X143" s="81"/>
      <c r="Y143" s="80"/>
      <c r="Z143" s="80"/>
      <c r="AA143" s="80"/>
      <c r="AB143" s="80"/>
      <c r="AD143" s="82"/>
    </row>
    <row r="144" spans="1:30" x14ac:dyDescent="0.2">
      <c r="A144" s="108"/>
      <c r="B144" s="109" t="s">
        <v>204</v>
      </c>
      <c r="C144" s="110" t="s">
        <v>205</v>
      </c>
      <c r="D144" s="110" t="s">
        <v>95</v>
      </c>
      <c r="E144" s="111">
        <v>2.0400000000000001E-3</v>
      </c>
      <c r="F144" s="111">
        <v>0.29376000000000002</v>
      </c>
      <c r="G144" s="77">
        <v>45.7</v>
      </c>
      <c r="H144" s="77">
        <v>45.7</v>
      </c>
      <c r="I144" s="77">
        <v>13.424832</v>
      </c>
      <c r="J144" s="77">
        <v>13.424832</v>
      </c>
      <c r="K144" s="77"/>
      <c r="L144" s="77"/>
      <c r="M144" s="77"/>
      <c r="N144" s="77"/>
      <c r="O144" s="77"/>
      <c r="P144" s="77"/>
      <c r="R144" s="77">
        <v>52.8</v>
      </c>
      <c r="S144" s="77">
        <v>15.510528000000001</v>
      </c>
      <c r="T144" s="80">
        <f t="shared" si="12"/>
        <v>1.1553610503282274</v>
      </c>
      <c r="U144" s="80">
        <f t="shared" si="13"/>
        <v>1.1297090387893942</v>
      </c>
      <c r="V144" s="81">
        <f t="shared" si="14"/>
        <v>51.627703072675317</v>
      </c>
      <c r="W144" s="81">
        <f t="shared" si="15"/>
        <v>5.9277030726753139</v>
      </c>
      <c r="X144" s="81">
        <f t="shared" si="16"/>
        <v>1.7413220546291004</v>
      </c>
      <c r="Y144" s="80">
        <f t="shared" si="9"/>
        <v>4.5848355451969969E-2</v>
      </c>
      <c r="Z144" s="80">
        <f t="shared" si="10"/>
        <v>1.1992624151289988E-2</v>
      </c>
      <c r="AA144" s="80">
        <f t="shared" si="11"/>
        <v>1.9115055013239957E-2</v>
      </c>
      <c r="AB144" s="80">
        <f t="shared" si="17"/>
        <v>2.5652011538833303E-2</v>
      </c>
      <c r="AD144" s="82"/>
    </row>
    <row r="145" spans="1:30" x14ac:dyDescent="0.2">
      <c r="A145" s="108"/>
      <c r="B145" s="109" t="s">
        <v>370</v>
      </c>
      <c r="C145" s="110" t="s">
        <v>371</v>
      </c>
      <c r="D145" s="110" t="s">
        <v>101</v>
      </c>
      <c r="E145" s="111">
        <v>1.7999999999999999E-2</v>
      </c>
      <c r="F145" s="111">
        <v>2.5920000000000001</v>
      </c>
      <c r="G145" s="77">
        <v>38.700000000000003</v>
      </c>
      <c r="H145" s="77">
        <v>38.700000000000003</v>
      </c>
      <c r="I145" s="77">
        <v>100.3104</v>
      </c>
      <c r="J145" s="77">
        <v>100.3104</v>
      </c>
      <c r="K145" s="77"/>
      <c r="L145" s="77"/>
      <c r="M145" s="77"/>
      <c r="N145" s="77"/>
      <c r="O145" s="77"/>
      <c r="P145" s="77"/>
      <c r="R145" s="77">
        <v>53.1</v>
      </c>
      <c r="S145" s="77">
        <v>137.6352</v>
      </c>
      <c r="T145" s="80">
        <f t="shared" si="12"/>
        <v>1.3720930232558139</v>
      </c>
      <c r="U145" s="80">
        <f t="shared" si="13"/>
        <v>1.3464410117169807</v>
      </c>
      <c r="V145" s="81">
        <f t="shared" si="14"/>
        <v>52.107267153447161</v>
      </c>
      <c r="W145" s="81">
        <f t="shared" si="15"/>
        <v>13.407267153447158</v>
      </c>
      <c r="X145" s="81">
        <f t="shared" si="16"/>
        <v>34.751636461735032</v>
      </c>
      <c r="Y145" s="80">
        <f t="shared" si="9"/>
        <v>4.5848355451969969E-2</v>
      </c>
      <c r="Z145" s="80">
        <f t="shared" si="10"/>
        <v>1.1992624151289988E-2</v>
      </c>
      <c r="AA145" s="80">
        <f t="shared" si="11"/>
        <v>1.9115055013239957E-2</v>
      </c>
      <c r="AB145" s="80">
        <f t="shared" si="17"/>
        <v>2.5652011538833303E-2</v>
      </c>
      <c r="AD145" s="82"/>
    </row>
    <row r="146" spans="1:30" x14ac:dyDescent="0.2">
      <c r="A146" s="108"/>
      <c r="B146" s="109" t="s">
        <v>364</v>
      </c>
      <c r="C146" s="110" t="s">
        <v>365</v>
      </c>
      <c r="D146" s="110" t="s">
        <v>114</v>
      </c>
      <c r="E146" s="111">
        <v>5.2999999999999998E-4</v>
      </c>
      <c r="F146" s="111">
        <v>7.6319999999999999E-2</v>
      </c>
      <c r="G146" s="77">
        <v>2940</v>
      </c>
      <c r="H146" s="77">
        <v>2940</v>
      </c>
      <c r="I146" s="77">
        <v>224.38079999999999</v>
      </c>
      <c r="J146" s="77">
        <v>224.38079999999999</v>
      </c>
      <c r="K146" s="77"/>
      <c r="L146" s="77"/>
      <c r="M146" s="77"/>
      <c r="N146" s="77"/>
      <c r="O146" s="77"/>
      <c r="P146" s="77"/>
      <c r="R146" s="77">
        <v>3660</v>
      </c>
      <c r="S146" s="77">
        <v>279.33120000000002</v>
      </c>
      <c r="T146" s="80">
        <f t="shared" si="12"/>
        <v>1.2448979591836735</v>
      </c>
      <c r="U146" s="80">
        <f t="shared" si="13"/>
        <v>1.2192459476448403</v>
      </c>
      <c r="V146" s="81">
        <f t="shared" si="14"/>
        <v>3584.5830860758306</v>
      </c>
      <c r="W146" s="81">
        <f t="shared" si="15"/>
        <v>644.58308607583058</v>
      </c>
      <c r="X146" s="81">
        <f t="shared" si="16"/>
        <v>49.194581129307387</v>
      </c>
      <c r="Y146" s="80">
        <f t="shared" si="9"/>
        <v>4.5848355451969969E-2</v>
      </c>
      <c r="Z146" s="80">
        <f t="shared" si="10"/>
        <v>1.1992624151289988E-2</v>
      </c>
      <c r="AA146" s="80">
        <f t="shared" si="11"/>
        <v>1.9115055013239957E-2</v>
      </c>
      <c r="AB146" s="80">
        <f t="shared" si="17"/>
        <v>2.5652011538833303E-2</v>
      </c>
      <c r="AD146" s="82"/>
    </row>
    <row r="147" spans="1:30" ht="15" thickBot="1" x14ac:dyDescent="0.25">
      <c r="A147" s="108"/>
      <c r="B147" s="109" t="s">
        <v>380</v>
      </c>
      <c r="C147" s="110" t="s">
        <v>381</v>
      </c>
      <c r="D147" s="110" t="s">
        <v>41</v>
      </c>
      <c r="E147" s="111">
        <v>1</v>
      </c>
      <c r="F147" s="111">
        <v>144</v>
      </c>
      <c r="G147" s="77">
        <v>392</v>
      </c>
      <c r="H147" s="77">
        <v>392</v>
      </c>
      <c r="I147" s="77">
        <v>56448</v>
      </c>
      <c r="J147" s="77">
        <v>56448</v>
      </c>
      <c r="K147" s="77"/>
      <c r="L147" s="77"/>
      <c r="M147" s="77"/>
      <c r="N147" s="77"/>
      <c r="O147" s="77"/>
      <c r="P147" s="77"/>
      <c r="R147" s="77">
        <v>595</v>
      </c>
      <c r="S147" s="77">
        <v>85680</v>
      </c>
      <c r="T147" s="80">
        <f t="shared" si="12"/>
        <v>1.5178571428571428</v>
      </c>
      <c r="U147" s="80">
        <f t="shared" si="13"/>
        <v>1.4922051313183096</v>
      </c>
      <c r="V147" s="81">
        <f t="shared" si="14"/>
        <v>584.9444114767773</v>
      </c>
      <c r="W147" s="81">
        <f t="shared" si="15"/>
        <v>192.9444114767773</v>
      </c>
      <c r="X147" s="81">
        <f t="shared" si="16"/>
        <v>27783.995252655932</v>
      </c>
      <c r="Y147" s="80">
        <f t="shared" si="9"/>
        <v>4.5848355451969969E-2</v>
      </c>
      <c r="Z147" s="80">
        <f t="shared" si="10"/>
        <v>1.1992624151289988E-2</v>
      </c>
      <c r="AA147" s="80">
        <f t="shared" si="11"/>
        <v>1.9115055013239957E-2</v>
      </c>
      <c r="AB147" s="80">
        <f t="shared" si="17"/>
        <v>2.5652011538833303E-2</v>
      </c>
      <c r="AD147" s="82"/>
    </row>
    <row r="148" spans="1:30" ht="15" thickBot="1" x14ac:dyDescent="0.25">
      <c r="A148" s="96">
        <v>37</v>
      </c>
      <c r="B148" s="97" t="s">
        <v>382</v>
      </c>
      <c r="C148" s="99" t="s">
        <v>383</v>
      </c>
      <c r="D148" s="99" t="s">
        <v>41</v>
      </c>
      <c r="E148" s="100">
        <v>0</v>
      </c>
      <c r="F148" s="100">
        <v>16</v>
      </c>
      <c r="G148" s="101">
        <v>621.04</v>
      </c>
      <c r="H148" s="101">
        <v>611.09</v>
      </c>
      <c r="I148" s="101">
        <v>9777.44</v>
      </c>
      <c r="J148" s="101">
        <v>8101.568448</v>
      </c>
      <c r="K148" s="101">
        <v>699.68</v>
      </c>
      <c r="L148" s="101">
        <v>0</v>
      </c>
      <c r="M148" s="101">
        <v>0</v>
      </c>
      <c r="N148" s="101">
        <v>236.49184</v>
      </c>
      <c r="O148" s="101">
        <v>533.69305199999997</v>
      </c>
      <c r="P148" s="102">
        <v>205.79953128</v>
      </c>
      <c r="R148" s="101">
        <v>894.45</v>
      </c>
      <c r="S148" s="101">
        <v>12288.052992000001</v>
      </c>
      <c r="T148" s="80"/>
      <c r="U148" s="80"/>
      <c r="V148" s="81"/>
      <c r="W148" s="81"/>
      <c r="X148" s="81"/>
      <c r="Y148" s="80"/>
      <c r="Z148" s="80"/>
      <c r="AA148" s="80"/>
      <c r="AB148" s="80"/>
      <c r="AD148" s="82"/>
    </row>
    <row r="149" spans="1:30" x14ac:dyDescent="0.2">
      <c r="A149" s="108"/>
      <c r="B149" s="109" t="s">
        <v>204</v>
      </c>
      <c r="C149" s="110" t="s">
        <v>205</v>
      </c>
      <c r="D149" s="110" t="s">
        <v>95</v>
      </c>
      <c r="E149" s="111">
        <v>2.0400000000000001E-3</v>
      </c>
      <c r="F149" s="111">
        <v>3.2640000000000002E-2</v>
      </c>
      <c r="G149" s="77">
        <v>45.7</v>
      </c>
      <c r="H149" s="77">
        <v>45.7</v>
      </c>
      <c r="I149" s="77">
        <v>1.4916480000000001</v>
      </c>
      <c r="J149" s="77">
        <v>1.4916480000000001</v>
      </c>
      <c r="K149" s="77"/>
      <c r="L149" s="77"/>
      <c r="M149" s="77"/>
      <c r="N149" s="77"/>
      <c r="O149" s="77"/>
      <c r="P149" s="77"/>
      <c r="R149" s="77">
        <v>52.8</v>
      </c>
      <c r="S149" s="77">
        <v>1.723392</v>
      </c>
      <c r="T149" s="80">
        <f t="shared" si="12"/>
        <v>1.1553610503282274</v>
      </c>
      <c r="U149" s="80">
        <f t="shared" si="13"/>
        <v>1.1297090387893942</v>
      </c>
      <c r="V149" s="81">
        <f t="shared" si="14"/>
        <v>51.627703072675317</v>
      </c>
      <c r="W149" s="81">
        <f t="shared" si="15"/>
        <v>5.9277030726753139</v>
      </c>
      <c r="X149" s="81">
        <f t="shared" si="16"/>
        <v>0.19348022829212225</v>
      </c>
      <c r="Y149" s="80">
        <f t="shared" si="9"/>
        <v>4.5848355451969969E-2</v>
      </c>
      <c r="Z149" s="80">
        <f t="shared" si="10"/>
        <v>1.1992624151289988E-2</v>
      </c>
      <c r="AA149" s="80">
        <f t="shared" si="11"/>
        <v>1.9115055013239957E-2</v>
      </c>
      <c r="AB149" s="80">
        <f t="shared" si="17"/>
        <v>2.5652011538833303E-2</v>
      </c>
      <c r="AD149" s="82"/>
    </row>
    <row r="150" spans="1:30" x14ac:dyDescent="0.2">
      <c r="A150" s="108"/>
      <c r="B150" s="109" t="s">
        <v>370</v>
      </c>
      <c r="C150" s="110" t="s">
        <v>371</v>
      </c>
      <c r="D150" s="110" t="s">
        <v>101</v>
      </c>
      <c r="E150" s="111">
        <v>1.7999999999999999E-2</v>
      </c>
      <c r="F150" s="111">
        <v>0.28799999999999998</v>
      </c>
      <c r="G150" s="77">
        <v>38.700000000000003</v>
      </c>
      <c r="H150" s="77">
        <v>38.700000000000003</v>
      </c>
      <c r="I150" s="77">
        <v>11.1456</v>
      </c>
      <c r="J150" s="77">
        <v>11.1456</v>
      </c>
      <c r="K150" s="77"/>
      <c r="L150" s="77"/>
      <c r="M150" s="77"/>
      <c r="N150" s="77"/>
      <c r="O150" s="77"/>
      <c r="P150" s="77"/>
      <c r="R150" s="77">
        <v>53.1</v>
      </c>
      <c r="S150" s="77">
        <v>15.2928</v>
      </c>
      <c r="T150" s="80">
        <f t="shared" si="12"/>
        <v>1.3720930232558139</v>
      </c>
      <c r="U150" s="80">
        <f t="shared" si="13"/>
        <v>1.3464410117169807</v>
      </c>
      <c r="V150" s="81">
        <f t="shared" si="14"/>
        <v>52.107267153447161</v>
      </c>
      <c r="W150" s="81">
        <f t="shared" si="15"/>
        <v>13.407267153447158</v>
      </c>
      <c r="X150" s="81">
        <f t="shared" si="16"/>
        <v>3.8612929401927811</v>
      </c>
      <c r="Y150" s="80">
        <f t="shared" si="9"/>
        <v>4.5848355451969969E-2</v>
      </c>
      <c r="Z150" s="80">
        <f t="shared" si="10"/>
        <v>1.1992624151289988E-2</v>
      </c>
      <c r="AA150" s="80">
        <f t="shared" si="11"/>
        <v>1.9115055013239957E-2</v>
      </c>
      <c r="AB150" s="80">
        <f t="shared" si="17"/>
        <v>2.5652011538833303E-2</v>
      </c>
      <c r="AD150" s="82"/>
    </row>
    <row r="151" spans="1:30" x14ac:dyDescent="0.2">
      <c r="A151" s="108"/>
      <c r="B151" s="109" t="s">
        <v>364</v>
      </c>
      <c r="C151" s="110" t="s">
        <v>365</v>
      </c>
      <c r="D151" s="110" t="s">
        <v>114</v>
      </c>
      <c r="E151" s="111">
        <v>5.2999999999999998E-4</v>
      </c>
      <c r="F151" s="111">
        <v>8.4799999999999997E-3</v>
      </c>
      <c r="G151" s="77">
        <v>2940</v>
      </c>
      <c r="H151" s="77">
        <v>2940</v>
      </c>
      <c r="I151" s="77">
        <v>24.9312</v>
      </c>
      <c r="J151" s="77">
        <v>24.9312</v>
      </c>
      <c r="K151" s="77"/>
      <c r="L151" s="77"/>
      <c r="M151" s="77"/>
      <c r="N151" s="77"/>
      <c r="O151" s="77"/>
      <c r="P151" s="77"/>
      <c r="R151" s="77">
        <v>3660</v>
      </c>
      <c r="S151" s="77">
        <v>31.036799999999999</v>
      </c>
      <c r="T151" s="80">
        <f t="shared" si="12"/>
        <v>1.2448979591836735</v>
      </c>
      <c r="U151" s="80">
        <f t="shared" si="13"/>
        <v>1.2192459476448403</v>
      </c>
      <c r="V151" s="81">
        <f t="shared" si="14"/>
        <v>3584.5830860758306</v>
      </c>
      <c r="W151" s="81">
        <f t="shared" si="15"/>
        <v>644.58308607583058</v>
      </c>
      <c r="X151" s="81">
        <f t="shared" si="16"/>
        <v>5.4660645699230432</v>
      </c>
      <c r="Y151" s="80">
        <f t="shared" si="9"/>
        <v>4.5848355451969969E-2</v>
      </c>
      <c r="Z151" s="80">
        <f t="shared" si="10"/>
        <v>1.1992624151289988E-2</v>
      </c>
      <c r="AA151" s="80">
        <f t="shared" si="11"/>
        <v>1.9115055013239957E-2</v>
      </c>
      <c r="AB151" s="80">
        <f t="shared" si="17"/>
        <v>2.5652011538833303E-2</v>
      </c>
      <c r="AD151" s="82"/>
    </row>
    <row r="152" spans="1:30" ht="15" thickBot="1" x14ac:dyDescent="0.25">
      <c r="A152" s="108"/>
      <c r="B152" s="109" t="s">
        <v>384</v>
      </c>
      <c r="C152" s="110" t="s">
        <v>385</v>
      </c>
      <c r="D152" s="110" t="s">
        <v>41</v>
      </c>
      <c r="E152" s="111">
        <v>1</v>
      </c>
      <c r="F152" s="111">
        <v>16</v>
      </c>
      <c r="G152" s="77">
        <v>504</v>
      </c>
      <c r="H152" s="77">
        <v>504</v>
      </c>
      <c r="I152" s="77">
        <v>8064</v>
      </c>
      <c r="J152" s="77">
        <v>8064</v>
      </c>
      <c r="K152" s="77"/>
      <c r="L152" s="77"/>
      <c r="M152" s="77"/>
      <c r="N152" s="77"/>
      <c r="O152" s="77"/>
      <c r="P152" s="77"/>
      <c r="R152" s="77">
        <v>765</v>
      </c>
      <c r="S152" s="77">
        <v>12240</v>
      </c>
      <c r="T152" s="80">
        <f t="shared" si="12"/>
        <v>1.5178571428571428</v>
      </c>
      <c r="U152" s="80">
        <f t="shared" si="13"/>
        <v>1.4922051313183096</v>
      </c>
      <c r="V152" s="81">
        <f t="shared" si="14"/>
        <v>752.07138618442798</v>
      </c>
      <c r="W152" s="81">
        <f t="shared" si="15"/>
        <v>248.07138618442798</v>
      </c>
      <c r="X152" s="81">
        <f t="shared" si="16"/>
        <v>3969.1421789508477</v>
      </c>
      <c r="Y152" s="80">
        <f t="shared" si="9"/>
        <v>4.5848355451969969E-2</v>
      </c>
      <c r="Z152" s="80">
        <f t="shared" si="10"/>
        <v>1.1992624151289988E-2</v>
      </c>
      <c r="AA152" s="80">
        <f t="shared" si="11"/>
        <v>1.9115055013239957E-2</v>
      </c>
      <c r="AB152" s="80">
        <f t="shared" si="17"/>
        <v>2.5652011538833303E-2</v>
      </c>
      <c r="AD152" s="82"/>
    </row>
    <row r="153" spans="1:30" ht="15" thickBot="1" x14ac:dyDescent="0.25">
      <c r="A153" s="96">
        <v>38</v>
      </c>
      <c r="B153" s="97" t="s">
        <v>386</v>
      </c>
      <c r="C153" s="99" t="s">
        <v>387</v>
      </c>
      <c r="D153" s="99" t="s">
        <v>41</v>
      </c>
      <c r="E153" s="100">
        <v>0</v>
      </c>
      <c r="F153" s="100">
        <v>4</v>
      </c>
      <c r="G153" s="101">
        <v>862.56</v>
      </c>
      <c r="H153" s="101">
        <v>774.84</v>
      </c>
      <c r="I153" s="101">
        <v>3099.36</v>
      </c>
      <c r="J153" s="101">
        <v>2629.1157079999998</v>
      </c>
      <c r="K153" s="101">
        <v>196.32</v>
      </c>
      <c r="L153" s="101">
        <v>0</v>
      </c>
      <c r="M153" s="101">
        <v>0</v>
      </c>
      <c r="N153" s="101">
        <v>66.356160000000003</v>
      </c>
      <c r="O153" s="101">
        <v>149.75461799999999</v>
      </c>
      <c r="P153" s="102">
        <v>57.747482519999998</v>
      </c>
      <c r="R153" s="101">
        <v>1139.1500000000001</v>
      </c>
      <c r="S153" s="101">
        <v>3988.6312320000002</v>
      </c>
      <c r="T153" s="80"/>
      <c r="U153" s="80"/>
      <c r="V153" s="81"/>
      <c r="W153" s="81"/>
      <c r="X153" s="81"/>
      <c r="Y153" s="80"/>
      <c r="Z153" s="80"/>
      <c r="AA153" s="80"/>
      <c r="AB153" s="80"/>
      <c r="AD153" s="82"/>
    </row>
    <row r="154" spans="1:30" x14ac:dyDescent="0.2">
      <c r="A154" s="108"/>
      <c r="B154" s="109" t="s">
        <v>204</v>
      </c>
      <c r="C154" s="110" t="s">
        <v>205</v>
      </c>
      <c r="D154" s="110" t="s">
        <v>95</v>
      </c>
      <c r="E154" s="111">
        <v>3.1099999999999999E-3</v>
      </c>
      <c r="F154" s="111">
        <v>1.244E-2</v>
      </c>
      <c r="G154" s="77">
        <v>45.7</v>
      </c>
      <c r="H154" s="77">
        <v>45.7</v>
      </c>
      <c r="I154" s="77">
        <v>0.56850800000000001</v>
      </c>
      <c r="J154" s="77">
        <v>0.56850800000000001</v>
      </c>
      <c r="K154" s="77"/>
      <c r="L154" s="77"/>
      <c r="M154" s="77"/>
      <c r="N154" s="77"/>
      <c r="O154" s="77"/>
      <c r="P154" s="77"/>
      <c r="R154" s="77">
        <v>52.8</v>
      </c>
      <c r="S154" s="77">
        <v>0.65683199999999997</v>
      </c>
      <c r="T154" s="80">
        <f t="shared" si="12"/>
        <v>1.1553610503282274</v>
      </c>
      <c r="U154" s="80">
        <f t="shared" si="13"/>
        <v>1.1297090387893942</v>
      </c>
      <c r="V154" s="81">
        <f t="shared" si="14"/>
        <v>51.627703072675317</v>
      </c>
      <c r="W154" s="81">
        <f t="shared" si="15"/>
        <v>5.9277030726753139</v>
      </c>
      <c r="X154" s="81">
        <f t="shared" si="16"/>
        <v>7.374062622408091E-2</v>
      </c>
      <c r="Y154" s="80">
        <f t="shared" si="9"/>
        <v>4.5848355451969969E-2</v>
      </c>
      <c r="Z154" s="80">
        <f t="shared" si="10"/>
        <v>1.1992624151289988E-2</v>
      </c>
      <c r="AA154" s="80">
        <f t="shared" si="11"/>
        <v>1.9115055013239957E-2</v>
      </c>
      <c r="AB154" s="80">
        <f t="shared" si="17"/>
        <v>2.5652011538833303E-2</v>
      </c>
      <c r="AD154" s="82"/>
    </row>
    <row r="155" spans="1:30" x14ac:dyDescent="0.2">
      <c r="A155" s="108"/>
      <c r="B155" s="109" t="s">
        <v>370</v>
      </c>
      <c r="C155" s="110" t="s">
        <v>371</v>
      </c>
      <c r="D155" s="110" t="s">
        <v>101</v>
      </c>
      <c r="E155" s="111">
        <v>1.7999999999999999E-2</v>
      </c>
      <c r="F155" s="111">
        <v>7.1999999999999995E-2</v>
      </c>
      <c r="G155" s="77">
        <v>38.700000000000003</v>
      </c>
      <c r="H155" s="77">
        <v>38.700000000000003</v>
      </c>
      <c r="I155" s="77">
        <v>2.7864</v>
      </c>
      <c r="J155" s="77">
        <v>2.7864</v>
      </c>
      <c r="K155" s="77"/>
      <c r="L155" s="77"/>
      <c r="M155" s="77"/>
      <c r="N155" s="77"/>
      <c r="O155" s="77"/>
      <c r="P155" s="77"/>
      <c r="R155" s="77">
        <v>53.1</v>
      </c>
      <c r="S155" s="77">
        <v>3.8231999999999999</v>
      </c>
      <c r="T155" s="80">
        <f t="shared" si="12"/>
        <v>1.3720930232558139</v>
      </c>
      <c r="U155" s="80">
        <f t="shared" si="13"/>
        <v>1.3464410117169807</v>
      </c>
      <c r="V155" s="81">
        <f t="shared" si="14"/>
        <v>52.107267153447161</v>
      </c>
      <c r="W155" s="81">
        <f t="shared" si="15"/>
        <v>13.407267153447158</v>
      </c>
      <c r="X155" s="81">
        <f t="shared" si="16"/>
        <v>0.96532323504819528</v>
      </c>
      <c r="Y155" s="80">
        <f t="shared" ref="Y155:Y222" si="40">104.584835545197%-100%</f>
        <v>4.5848355451969969E-2</v>
      </c>
      <c r="Z155" s="80">
        <f t="shared" ref="Z155:Z222" si="41">101.199262415129%-100%</f>
        <v>1.1992624151289988E-2</v>
      </c>
      <c r="AA155" s="80">
        <f t="shared" ref="AA155:AA222" si="42">101.911505501324%-100%</f>
        <v>1.9115055013239957E-2</v>
      </c>
      <c r="AB155" s="80">
        <f t="shared" si="17"/>
        <v>2.5652011538833303E-2</v>
      </c>
      <c r="AD155" s="82"/>
    </row>
    <row r="156" spans="1:30" x14ac:dyDescent="0.2">
      <c r="A156" s="108"/>
      <c r="B156" s="109" t="s">
        <v>364</v>
      </c>
      <c r="C156" s="110" t="s">
        <v>365</v>
      </c>
      <c r="D156" s="110" t="s">
        <v>114</v>
      </c>
      <c r="E156" s="111">
        <v>8.3000000000000001E-4</v>
      </c>
      <c r="F156" s="111">
        <v>3.32E-3</v>
      </c>
      <c r="G156" s="77">
        <v>2940</v>
      </c>
      <c r="H156" s="77">
        <v>2940</v>
      </c>
      <c r="I156" s="77">
        <v>9.7607999999999997</v>
      </c>
      <c r="J156" s="77">
        <v>9.7607999999999997</v>
      </c>
      <c r="K156" s="77"/>
      <c r="L156" s="77"/>
      <c r="M156" s="77"/>
      <c r="N156" s="77"/>
      <c r="O156" s="77"/>
      <c r="P156" s="77"/>
      <c r="R156" s="77">
        <v>3660</v>
      </c>
      <c r="S156" s="77">
        <v>12.151199999999999</v>
      </c>
      <c r="T156" s="80">
        <f t="shared" ref="T156:T218" si="43">R156/H156</f>
        <v>1.2448979591836735</v>
      </c>
      <c r="U156" s="80">
        <f t="shared" ref="U156:U218" si="44">T156-AB156</f>
        <v>1.2192459476448403</v>
      </c>
      <c r="V156" s="81">
        <f t="shared" ref="V156:V221" si="45">G156*U156</f>
        <v>3584.5830860758306</v>
      </c>
      <c r="W156" s="81">
        <f t="shared" ref="W156:W221" si="46">V156-G156</f>
        <v>644.58308607583058</v>
      </c>
      <c r="X156" s="81">
        <f t="shared" ref="X156:X221" si="47">F156*W156</f>
        <v>2.1400158457717575</v>
      </c>
      <c r="Y156" s="80">
        <f t="shared" si="40"/>
        <v>4.5848355451969969E-2</v>
      </c>
      <c r="Z156" s="80">
        <f t="shared" si="41"/>
        <v>1.1992624151289988E-2</v>
      </c>
      <c r="AA156" s="80">
        <f t="shared" si="42"/>
        <v>1.9115055013239957E-2</v>
      </c>
      <c r="AB156" s="80">
        <f t="shared" ref="AB156:AB221" si="48">AVERAGE(Y156:AA156)</f>
        <v>2.5652011538833303E-2</v>
      </c>
      <c r="AD156" s="82"/>
    </row>
    <row r="157" spans="1:30" ht="15" thickBot="1" x14ac:dyDescent="0.25">
      <c r="A157" s="108"/>
      <c r="B157" s="109" t="s">
        <v>388</v>
      </c>
      <c r="C157" s="110" t="s">
        <v>389</v>
      </c>
      <c r="D157" s="110" t="s">
        <v>41</v>
      </c>
      <c r="E157" s="111">
        <v>1</v>
      </c>
      <c r="F157" s="111">
        <v>4</v>
      </c>
      <c r="G157" s="77">
        <v>654</v>
      </c>
      <c r="H157" s="77">
        <v>654</v>
      </c>
      <c r="I157" s="77">
        <v>2616</v>
      </c>
      <c r="J157" s="77">
        <v>2616</v>
      </c>
      <c r="K157" s="77"/>
      <c r="L157" s="77"/>
      <c r="M157" s="77"/>
      <c r="N157" s="77"/>
      <c r="O157" s="77"/>
      <c r="P157" s="77"/>
      <c r="R157" s="77">
        <v>993</v>
      </c>
      <c r="S157" s="77">
        <v>3972</v>
      </c>
      <c r="T157" s="80">
        <f t="shared" si="43"/>
        <v>1.5183486238532109</v>
      </c>
      <c r="U157" s="80">
        <f t="shared" si="44"/>
        <v>1.4926966123143777</v>
      </c>
      <c r="V157" s="81">
        <f t="shared" si="45"/>
        <v>976.22358445360294</v>
      </c>
      <c r="W157" s="81">
        <f t="shared" si="46"/>
        <v>322.22358445360294</v>
      </c>
      <c r="X157" s="81">
        <f t="shared" si="47"/>
        <v>1288.8943378144118</v>
      </c>
      <c r="Y157" s="80">
        <f t="shared" si="40"/>
        <v>4.5848355451969969E-2</v>
      </c>
      <c r="Z157" s="80">
        <f t="shared" si="41"/>
        <v>1.1992624151289988E-2</v>
      </c>
      <c r="AA157" s="80">
        <f t="shared" si="42"/>
        <v>1.9115055013239957E-2</v>
      </c>
      <c r="AB157" s="80">
        <f t="shared" si="48"/>
        <v>2.5652011538833303E-2</v>
      </c>
      <c r="AD157" s="82"/>
    </row>
    <row r="158" spans="1:30" ht="15" thickBot="1" x14ac:dyDescent="0.25">
      <c r="A158" s="96">
        <v>39</v>
      </c>
      <c r="B158" s="97" t="s">
        <v>390</v>
      </c>
      <c r="C158" s="99" t="s">
        <v>391</v>
      </c>
      <c r="D158" s="99" t="s">
        <v>41</v>
      </c>
      <c r="E158" s="100">
        <v>0</v>
      </c>
      <c r="F158" s="100">
        <v>4</v>
      </c>
      <c r="G158" s="101">
        <v>1092.58</v>
      </c>
      <c r="H158" s="101">
        <v>1103.77</v>
      </c>
      <c r="I158" s="101">
        <v>4415.08</v>
      </c>
      <c r="J158" s="101">
        <v>3791.4768479999998</v>
      </c>
      <c r="K158" s="101">
        <v>260.36</v>
      </c>
      <c r="L158" s="101">
        <v>0</v>
      </c>
      <c r="M158" s="101">
        <v>0</v>
      </c>
      <c r="N158" s="101">
        <v>88.001679999999993</v>
      </c>
      <c r="O158" s="101">
        <v>198.6037092</v>
      </c>
      <c r="P158" s="102">
        <v>76.584377688000004</v>
      </c>
      <c r="R158" s="101">
        <v>1623.04</v>
      </c>
      <c r="S158" s="101">
        <v>5739.5697920000002</v>
      </c>
      <c r="T158" s="80"/>
      <c r="U158" s="80"/>
      <c r="V158" s="81"/>
      <c r="W158" s="81"/>
      <c r="X158" s="81"/>
      <c r="Y158" s="80"/>
      <c r="Z158" s="80"/>
      <c r="AA158" s="80"/>
      <c r="AB158" s="80"/>
      <c r="AD158" s="82"/>
    </row>
    <row r="159" spans="1:30" x14ac:dyDescent="0.2">
      <c r="A159" s="108"/>
      <c r="B159" s="109" t="s">
        <v>204</v>
      </c>
      <c r="C159" s="110" t="s">
        <v>205</v>
      </c>
      <c r="D159" s="110" t="s">
        <v>95</v>
      </c>
      <c r="E159" s="111">
        <v>3.16E-3</v>
      </c>
      <c r="F159" s="111">
        <v>1.264E-2</v>
      </c>
      <c r="G159" s="77">
        <v>45.7</v>
      </c>
      <c r="H159" s="77">
        <v>45.7</v>
      </c>
      <c r="I159" s="77">
        <v>0.57764800000000005</v>
      </c>
      <c r="J159" s="77">
        <v>0.57764800000000005</v>
      </c>
      <c r="K159" s="77"/>
      <c r="L159" s="77"/>
      <c r="M159" s="77"/>
      <c r="N159" s="77"/>
      <c r="O159" s="77"/>
      <c r="P159" s="77"/>
      <c r="R159" s="77">
        <v>52.8</v>
      </c>
      <c r="S159" s="77">
        <v>0.66739199999999999</v>
      </c>
      <c r="T159" s="80">
        <f t="shared" si="43"/>
        <v>1.1553610503282274</v>
      </c>
      <c r="U159" s="80">
        <f t="shared" si="44"/>
        <v>1.1297090387893942</v>
      </c>
      <c r="V159" s="81">
        <f t="shared" si="45"/>
        <v>51.627703072675317</v>
      </c>
      <c r="W159" s="81">
        <f t="shared" si="46"/>
        <v>5.9277030726753139</v>
      </c>
      <c r="X159" s="81">
        <f t="shared" si="47"/>
        <v>7.4926166838615971E-2</v>
      </c>
      <c r="Y159" s="80">
        <f t="shared" si="40"/>
        <v>4.5848355451969969E-2</v>
      </c>
      <c r="Z159" s="80">
        <f t="shared" si="41"/>
        <v>1.1992624151289988E-2</v>
      </c>
      <c r="AA159" s="80">
        <f t="shared" si="42"/>
        <v>1.9115055013239957E-2</v>
      </c>
      <c r="AB159" s="80">
        <f t="shared" si="48"/>
        <v>2.5652011538833303E-2</v>
      </c>
      <c r="AD159" s="82"/>
    </row>
    <row r="160" spans="1:30" x14ac:dyDescent="0.2">
      <c r="A160" s="108"/>
      <c r="B160" s="109" t="s">
        <v>370</v>
      </c>
      <c r="C160" s="110" t="s">
        <v>371</v>
      </c>
      <c r="D160" s="110" t="s">
        <v>101</v>
      </c>
      <c r="E160" s="111">
        <v>1.7999999999999999E-2</v>
      </c>
      <c r="F160" s="111">
        <v>7.1999999999999995E-2</v>
      </c>
      <c r="G160" s="77">
        <v>38.700000000000003</v>
      </c>
      <c r="H160" s="77">
        <v>38.700000000000003</v>
      </c>
      <c r="I160" s="77">
        <v>2.7864</v>
      </c>
      <c r="J160" s="77">
        <v>2.7864</v>
      </c>
      <c r="K160" s="77"/>
      <c r="L160" s="77"/>
      <c r="M160" s="77"/>
      <c r="N160" s="77"/>
      <c r="O160" s="77"/>
      <c r="P160" s="77"/>
      <c r="R160" s="77">
        <v>53.1</v>
      </c>
      <c r="S160" s="77">
        <v>3.8231999999999999</v>
      </c>
      <c r="T160" s="80">
        <f t="shared" si="43"/>
        <v>1.3720930232558139</v>
      </c>
      <c r="U160" s="80">
        <f t="shared" si="44"/>
        <v>1.3464410117169807</v>
      </c>
      <c r="V160" s="81">
        <f t="shared" si="45"/>
        <v>52.107267153447161</v>
      </c>
      <c r="W160" s="81">
        <f t="shared" si="46"/>
        <v>13.407267153447158</v>
      </c>
      <c r="X160" s="81">
        <f t="shared" si="47"/>
        <v>0.96532323504819528</v>
      </c>
      <c r="Y160" s="80">
        <f t="shared" si="40"/>
        <v>4.5848355451969969E-2</v>
      </c>
      <c r="Z160" s="80">
        <f t="shared" si="41"/>
        <v>1.1992624151289988E-2</v>
      </c>
      <c r="AA160" s="80">
        <f t="shared" si="42"/>
        <v>1.9115055013239957E-2</v>
      </c>
      <c r="AB160" s="80">
        <f t="shared" si="48"/>
        <v>2.5652011538833303E-2</v>
      </c>
      <c r="AD160" s="82"/>
    </row>
    <row r="161" spans="1:30" x14ac:dyDescent="0.2">
      <c r="A161" s="108"/>
      <c r="B161" s="109" t="s">
        <v>364</v>
      </c>
      <c r="C161" s="110" t="s">
        <v>365</v>
      </c>
      <c r="D161" s="110" t="s">
        <v>114</v>
      </c>
      <c r="E161" s="111">
        <v>1.0300000000000001E-3</v>
      </c>
      <c r="F161" s="111">
        <v>4.1200000000000004E-3</v>
      </c>
      <c r="G161" s="77">
        <v>2940</v>
      </c>
      <c r="H161" s="77">
        <v>2940</v>
      </c>
      <c r="I161" s="77">
        <v>12.1128</v>
      </c>
      <c r="J161" s="77">
        <v>12.1128</v>
      </c>
      <c r="K161" s="77"/>
      <c r="L161" s="77"/>
      <c r="M161" s="77"/>
      <c r="N161" s="77"/>
      <c r="O161" s="77"/>
      <c r="P161" s="77"/>
      <c r="R161" s="77">
        <v>3660</v>
      </c>
      <c r="S161" s="77">
        <v>15.0792</v>
      </c>
      <c r="T161" s="80">
        <f t="shared" si="43"/>
        <v>1.2448979591836735</v>
      </c>
      <c r="U161" s="80">
        <f t="shared" si="44"/>
        <v>1.2192459476448403</v>
      </c>
      <c r="V161" s="81">
        <f t="shared" si="45"/>
        <v>3584.5830860758306</v>
      </c>
      <c r="W161" s="81">
        <f t="shared" si="46"/>
        <v>644.58308607583058</v>
      </c>
      <c r="X161" s="81">
        <f t="shared" si="47"/>
        <v>2.6556823146324224</v>
      </c>
      <c r="Y161" s="80">
        <f t="shared" si="40"/>
        <v>4.5848355451969969E-2</v>
      </c>
      <c r="Z161" s="80">
        <f t="shared" si="41"/>
        <v>1.1992624151289988E-2</v>
      </c>
      <c r="AA161" s="80">
        <f t="shared" si="42"/>
        <v>1.9115055013239957E-2</v>
      </c>
      <c r="AB161" s="80">
        <f t="shared" si="48"/>
        <v>2.5652011538833303E-2</v>
      </c>
      <c r="AD161" s="82"/>
    </row>
    <row r="162" spans="1:30" ht="15" thickBot="1" x14ac:dyDescent="0.25">
      <c r="A162" s="108"/>
      <c r="B162" s="109" t="s">
        <v>392</v>
      </c>
      <c r="C162" s="110" t="s">
        <v>393</v>
      </c>
      <c r="D162" s="110" t="s">
        <v>41</v>
      </c>
      <c r="E162" s="111">
        <v>1</v>
      </c>
      <c r="F162" s="111">
        <v>4</v>
      </c>
      <c r="G162" s="77">
        <v>944</v>
      </c>
      <c r="H162" s="77">
        <v>944</v>
      </c>
      <c r="I162" s="77">
        <v>3776</v>
      </c>
      <c r="J162" s="77">
        <v>3776</v>
      </c>
      <c r="K162" s="77"/>
      <c r="L162" s="77"/>
      <c r="M162" s="77"/>
      <c r="N162" s="77"/>
      <c r="O162" s="77"/>
      <c r="P162" s="77"/>
      <c r="R162" s="77">
        <v>1430</v>
      </c>
      <c r="S162" s="77">
        <v>5720</v>
      </c>
      <c r="T162" s="80">
        <f t="shared" si="43"/>
        <v>1.5148305084745763</v>
      </c>
      <c r="U162" s="80">
        <f t="shared" si="44"/>
        <v>1.4891784969357431</v>
      </c>
      <c r="V162" s="81">
        <f t="shared" si="45"/>
        <v>1405.7845011073414</v>
      </c>
      <c r="W162" s="81">
        <f t="shared" si="46"/>
        <v>461.78450110734138</v>
      </c>
      <c r="X162" s="81">
        <f t="shared" si="47"/>
        <v>1847.1380044293655</v>
      </c>
      <c r="Y162" s="80">
        <f t="shared" si="40"/>
        <v>4.5848355451969969E-2</v>
      </c>
      <c r="Z162" s="80">
        <f t="shared" si="41"/>
        <v>1.1992624151289988E-2</v>
      </c>
      <c r="AA162" s="80">
        <f t="shared" si="42"/>
        <v>1.9115055013239957E-2</v>
      </c>
      <c r="AB162" s="80">
        <f t="shared" si="48"/>
        <v>2.5652011538833303E-2</v>
      </c>
      <c r="AD162" s="82"/>
    </row>
    <row r="163" spans="1:30" ht="15" thickBot="1" x14ac:dyDescent="0.25">
      <c r="A163" s="96">
        <v>40</v>
      </c>
      <c r="B163" s="97" t="s">
        <v>394</v>
      </c>
      <c r="C163" s="99" t="s">
        <v>395</v>
      </c>
      <c r="D163" s="99" t="s">
        <v>41</v>
      </c>
      <c r="E163" s="100">
        <v>0</v>
      </c>
      <c r="F163" s="100">
        <v>40</v>
      </c>
      <c r="G163" s="101">
        <v>1265.0899999999999</v>
      </c>
      <c r="H163" s="101">
        <v>1185.4100000000001</v>
      </c>
      <c r="I163" s="101">
        <v>47416.4</v>
      </c>
      <c r="J163" s="101">
        <v>40554.768479999999</v>
      </c>
      <c r="K163" s="101">
        <v>2864.8</v>
      </c>
      <c r="L163" s="101">
        <v>0</v>
      </c>
      <c r="M163" s="101">
        <v>0</v>
      </c>
      <c r="N163" s="101">
        <v>968.30240000000003</v>
      </c>
      <c r="O163" s="101">
        <v>2185.243884</v>
      </c>
      <c r="P163" s="102">
        <v>842.66071176000003</v>
      </c>
      <c r="R163" s="101">
        <v>1751.92</v>
      </c>
      <c r="S163" s="101">
        <v>61795.697919999999</v>
      </c>
      <c r="T163" s="80"/>
      <c r="U163" s="80"/>
      <c r="V163" s="81"/>
      <c r="W163" s="81"/>
      <c r="X163" s="81"/>
      <c r="Y163" s="80"/>
      <c r="Z163" s="80"/>
      <c r="AA163" s="80"/>
      <c r="AB163" s="80"/>
      <c r="AD163" s="82"/>
    </row>
    <row r="164" spans="1:30" x14ac:dyDescent="0.2">
      <c r="A164" s="108"/>
      <c r="B164" s="109" t="s">
        <v>204</v>
      </c>
      <c r="C164" s="110" t="s">
        <v>205</v>
      </c>
      <c r="D164" s="110" t="s">
        <v>95</v>
      </c>
      <c r="E164" s="111">
        <v>3.16E-3</v>
      </c>
      <c r="F164" s="111">
        <v>0.12640000000000001</v>
      </c>
      <c r="G164" s="77">
        <v>45.7</v>
      </c>
      <c r="H164" s="77">
        <v>45.7</v>
      </c>
      <c r="I164" s="77">
        <v>5.7764800000000003</v>
      </c>
      <c r="J164" s="77">
        <v>5.7764800000000003</v>
      </c>
      <c r="K164" s="77"/>
      <c r="L164" s="77"/>
      <c r="M164" s="77"/>
      <c r="N164" s="77"/>
      <c r="O164" s="77"/>
      <c r="P164" s="77"/>
      <c r="R164" s="77">
        <v>52.8</v>
      </c>
      <c r="S164" s="77">
        <v>6.6739199999999999</v>
      </c>
      <c r="T164" s="80">
        <f t="shared" si="43"/>
        <v>1.1553610503282274</v>
      </c>
      <c r="U164" s="80">
        <f t="shared" si="44"/>
        <v>1.1297090387893942</v>
      </c>
      <c r="V164" s="81">
        <f t="shared" si="45"/>
        <v>51.627703072675317</v>
      </c>
      <c r="W164" s="81">
        <f t="shared" si="46"/>
        <v>5.9277030726753139</v>
      </c>
      <c r="X164" s="81">
        <f t="shared" si="47"/>
        <v>0.74926166838615971</v>
      </c>
      <c r="Y164" s="80">
        <f t="shared" si="40"/>
        <v>4.5848355451969969E-2</v>
      </c>
      <c r="Z164" s="80">
        <f t="shared" si="41"/>
        <v>1.1992624151289988E-2</v>
      </c>
      <c r="AA164" s="80">
        <f t="shared" si="42"/>
        <v>1.9115055013239957E-2</v>
      </c>
      <c r="AB164" s="80">
        <f t="shared" si="48"/>
        <v>2.5652011538833303E-2</v>
      </c>
      <c r="AD164" s="82"/>
    </row>
    <row r="165" spans="1:30" x14ac:dyDescent="0.2">
      <c r="A165" s="108"/>
      <c r="B165" s="109" t="s">
        <v>370</v>
      </c>
      <c r="C165" s="110" t="s">
        <v>371</v>
      </c>
      <c r="D165" s="110" t="s">
        <v>101</v>
      </c>
      <c r="E165" s="111">
        <v>1.7999999999999999E-2</v>
      </c>
      <c r="F165" s="111">
        <v>0.72</v>
      </c>
      <c r="G165" s="77">
        <v>38.700000000000003</v>
      </c>
      <c r="H165" s="77">
        <v>38.700000000000003</v>
      </c>
      <c r="I165" s="77">
        <v>27.864000000000001</v>
      </c>
      <c r="J165" s="77">
        <v>27.864000000000001</v>
      </c>
      <c r="K165" s="77"/>
      <c r="L165" s="77"/>
      <c r="M165" s="77"/>
      <c r="N165" s="77"/>
      <c r="O165" s="77"/>
      <c r="P165" s="77"/>
      <c r="R165" s="77">
        <v>53.1</v>
      </c>
      <c r="S165" s="77">
        <v>38.231999999999999</v>
      </c>
      <c r="T165" s="80">
        <f t="shared" si="43"/>
        <v>1.3720930232558139</v>
      </c>
      <c r="U165" s="80">
        <f t="shared" si="44"/>
        <v>1.3464410117169807</v>
      </c>
      <c r="V165" s="81">
        <f t="shared" si="45"/>
        <v>52.107267153447161</v>
      </c>
      <c r="W165" s="81">
        <f t="shared" si="46"/>
        <v>13.407267153447158</v>
      </c>
      <c r="X165" s="81">
        <f t="shared" si="47"/>
        <v>9.6532323504819537</v>
      </c>
      <c r="Y165" s="80">
        <f t="shared" si="40"/>
        <v>4.5848355451969969E-2</v>
      </c>
      <c r="Z165" s="80">
        <f t="shared" si="41"/>
        <v>1.1992624151289988E-2</v>
      </c>
      <c r="AA165" s="80">
        <f t="shared" si="42"/>
        <v>1.9115055013239957E-2</v>
      </c>
      <c r="AB165" s="80">
        <f t="shared" si="48"/>
        <v>2.5652011538833303E-2</v>
      </c>
      <c r="AD165" s="82"/>
    </row>
    <row r="166" spans="1:30" x14ac:dyDescent="0.2">
      <c r="A166" s="108"/>
      <c r="B166" s="109" t="s">
        <v>364</v>
      </c>
      <c r="C166" s="110" t="s">
        <v>365</v>
      </c>
      <c r="D166" s="110" t="s">
        <v>114</v>
      </c>
      <c r="E166" s="111">
        <v>1.0300000000000001E-3</v>
      </c>
      <c r="F166" s="111">
        <v>4.1200000000000001E-2</v>
      </c>
      <c r="G166" s="77">
        <v>2940</v>
      </c>
      <c r="H166" s="77">
        <v>2940</v>
      </c>
      <c r="I166" s="77">
        <v>121.128</v>
      </c>
      <c r="J166" s="77">
        <v>121.128</v>
      </c>
      <c r="K166" s="77"/>
      <c r="L166" s="77"/>
      <c r="M166" s="77"/>
      <c r="N166" s="77"/>
      <c r="O166" s="77"/>
      <c r="P166" s="77"/>
      <c r="R166" s="77">
        <v>3660</v>
      </c>
      <c r="S166" s="77">
        <v>150.792</v>
      </c>
      <c r="T166" s="80">
        <f t="shared" si="43"/>
        <v>1.2448979591836735</v>
      </c>
      <c r="U166" s="80">
        <f t="shared" si="44"/>
        <v>1.2192459476448403</v>
      </c>
      <c r="V166" s="81">
        <f t="shared" si="45"/>
        <v>3584.5830860758306</v>
      </c>
      <c r="W166" s="81">
        <f t="shared" si="46"/>
        <v>644.58308607583058</v>
      </c>
      <c r="X166" s="81">
        <f t="shared" si="47"/>
        <v>26.55682314632422</v>
      </c>
      <c r="Y166" s="80">
        <f t="shared" si="40"/>
        <v>4.5848355451969969E-2</v>
      </c>
      <c r="Z166" s="80">
        <f t="shared" si="41"/>
        <v>1.1992624151289988E-2</v>
      </c>
      <c r="AA166" s="80">
        <f t="shared" si="42"/>
        <v>1.9115055013239957E-2</v>
      </c>
      <c r="AB166" s="80">
        <f t="shared" si="48"/>
        <v>2.5652011538833303E-2</v>
      </c>
      <c r="AD166" s="82"/>
    </row>
    <row r="167" spans="1:30" ht="15" thickBot="1" x14ac:dyDescent="0.25">
      <c r="A167" s="108"/>
      <c r="B167" s="109" t="s">
        <v>396</v>
      </c>
      <c r="C167" s="110" t="s">
        <v>397</v>
      </c>
      <c r="D167" s="110" t="s">
        <v>41</v>
      </c>
      <c r="E167" s="111">
        <v>1</v>
      </c>
      <c r="F167" s="111">
        <v>40</v>
      </c>
      <c r="G167" s="77">
        <v>1010</v>
      </c>
      <c r="H167" s="77">
        <v>1010</v>
      </c>
      <c r="I167" s="77">
        <v>40400</v>
      </c>
      <c r="J167" s="77">
        <v>40400</v>
      </c>
      <c r="K167" s="77"/>
      <c r="L167" s="77"/>
      <c r="M167" s="77"/>
      <c r="N167" s="77"/>
      <c r="O167" s="77"/>
      <c r="P167" s="77"/>
      <c r="R167" s="77">
        <v>1540</v>
      </c>
      <c r="S167" s="77">
        <v>61600</v>
      </c>
      <c r="T167" s="80">
        <f t="shared" si="43"/>
        <v>1.5247524752475248</v>
      </c>
      <c r="U167" s="80">
        <f t="shared" si="44"/>
        <v>1.4991004637086915</v>
      </c>
      <c r="V167" s="81">
        <f t="shared" si="45"/>
        <v>1514.0914683457784</v>
      </c>
      <c r="W167" s="81">
        <f t="shared" si="46"/>
        <v>504.09146834577837</v>
      </c>
      <c r="X167" s="81">
        <f t="shared" si="47"/>
        <v>20163.658733831136</v>
      </c>
      <c r="Y167" s="80">
        <f t="shared" si="40"/>
        <v>4.5848355451969969E-2</v>
      </c>
      <c r="Z167" s="80">
        <f t="shared" si="41"/>
        <v>1.1992624151289988E-2</v>
      </c>
      <c r="AA167" s="80">
        <f t="shared" si="42"/>
        <v>1.9115055013239957E-2</v>
      </c>
      <c r="AB167" s="80">
        <f t="shared" si="48"/>
        <v>2.5652011538833303E-2</v>
      </c>
      <c r="AD167" s="82"/>
    </row>
    <row r="168" spans="1:30" ht="15" thickBot="1" x14ac:dyDescent="0.25">
      <c r="A168" s="96">
        <v>41</v>
      </c>
      <c r="B168" s="97" t="s">
        <v>398</v>
      </c>
      <c r="C168" s="99" t="s">
        <v>399</v>
      </c>
      <c r="D168" s="99" t="s">
        <v>41</v>
      </c>
      <c r="E168" s="100">
        <v>0</v>
      </c>
      <c r="F168" s="100">
        <v>1</v>
      </c>
      <c r="G168" s="101">
        <v>5175.3599999999997</v>
      </c>
      <c r="H168" s="101">
        <v>12001.87</v>
      </c>
      <c r="I168" s="101">
        <v>12001.87</v>
      </c>
      <c r="J168" s="101">
        <v>10800.062120000001</v>
      </c>
      <c r="K168" s="101">
        <v>501.29730000000001</v>
      </c>
      <c r="L168" s="101">
        <v>0</v>
      </c>
      <c r="M168" s="101">
        <v>0</v>
      </c>
      <c r="N168" s="101">
        <v>169.43848740000001</v>
      </c>
      <c r="O168" s="101">
        <v>382.74185431799998</v>
      </c>
      <c r="P168" s="102">
        <v>147.59063084051999</v>
      </c>
      <c r="R168" s="101">
        <v>19484.45</v>
      </c>
      <c r="S168" s="101">
        <v>18037.564480000001</v>
      </c>
      <c r="T168" s="80"/>
      <c r="U168" s="80"/>
      <c r="V168" s="81"/>
      <c r="W168" s="81"/>
      <c r="X168" s="81"/>
      <c r="Y168" s="80"/>
      <c r="Z168" s="80"/>
      <c r="AA168" s="80"/>
      <c r="AB168" s="80"/>
      <c r="AD168" s="82"/>
    </row>
    <row r="169" spans="1:30" x14ac:dyDescent="0.2">
      <c r="A169" s="108"/>
      <c r="B169" s="109" t="s">
        <v>204</v>
      </c>
      <c r="C169" s="110" t="s">
        <v>205</v>
      </c>
      <c r="D169" s="110" t="s">
        <v>95</v>
      </c>
      <c r="E169" s="111">
        <v>4.4600000000000001E-2</v>
      </c>
      <c r="F169" s="111">
        <v>4.4600000000000001E-2</v>
      </c>
      <c r="G169" s="77">
        <v>45.7</v>
      </c>
      <c r="H169" s="77">
        <v>45.7</v>
      </c>
      <c r="I169" s="77">
        <v>2.0382199999999999</v>
      </c>
      <c r="J169" s="77">
        <v>2.0382199999999999</v>
      </c>
      <c r="K169" s="77"/>
      <c r="L169" s="77"/>
      <c r="M169" s="77"/>
      <c r="N169" s="77"/>
      <c r="O169" s="77"/>
      <c r="P169" s="77"/>
      <c r="R169" s="77">
        <v>52.8</v>
      </c>
      <c r="S169" s="77">
        <v>2.3548800000000001</v>
      </c>
      <c r="T169" s="80">
        <f t="shared" si="43"/>
        <v>1.1553610503282274</v>
      </c>
      <c r="U169" s="80">
        <f t="shared" si="44"/>
        <v>1.1297090387893942</v>
      </c>
      <c r="V169" s="81">
        <f t="shared" si="45"/>
        <v>51.627703072675317</v>
      </c>
      <c r="W169" s="81">
        <f t="shared" si="46"/>
        <v>5.9277030726753139</v>
      </c>
      <c r="X169" s="81">
        <f t="shared" si="47"/>
        <v>0.26437555704131899</v>
      </c>
      <c r="Y169" s="80">
        <f t="shared" si="40"/>
        <v>4.5848355451969969E-2</v>
      </c>
      <c r="Z169" s="80">
        <f t="shared" si="41"/>
        <v>1.1992624151289988E-2</v>
      </c>
      <c r="AA169" s="80">
        <f t="shared" si="42"/>
        <v>1.9115055013239957E-2</v>
      </c>
      <c r="AB169" s="80">
        <f t="shared" si="48"/>
        <v>2.5652011538833303E-2</v>
      </c>
      <c r="AD169" s="82"/>
    </row>
    <row r="170" spans="1:30" x14ac:dyDescent="0.2">
      <c r="A170" s="108"/>
      <c r="B170" s="109" t="s">
        <v>99</v>
      </c>
      <c r="C170" s="110" t="s">
        <v>100</v>
      </c>
      <c r="D170" s="110" t="s">
        <v>101</v>
      </c>
      <c r="E170" s="111">
        <v>0.23499999999999999</v>
      </c>
      <c r="F170" s="111">
        <v>0.23499999999999999</v>
      </c>
      <c r="G170" s="77">
        <v>36.5</v>
      </c>
      <c r="H170" s="77">
        <v>36.5</v>
      </c>
      <c r="I170" s="77">
        <v>8.5775000000000006</v>
      </c>
      <c r="J170" s="77">
        <v>8.5775000000000006</v>
      </c>
      <c r="K170" s="77"/>
      <c r="L170" s="77"/>
      <c r="M170" s="77"/>
      <c r="N170" s="77"/>
      <c r="O170" s="77"/>
      <c r="P170" s="77"/>
      <c r="R170" s="77">
        <v>57.6</v>
      </c>
      <c r="S170" s="77">
        <v>13.536</v>
      </c>
      <c r="T170" s="80">
        <f t="shared" si="43"/>
        <v>1.5780821917808219</v>
      </c>
      <c r="U170" s="80">
        <f t="shared" si="44"/>
        <v>1.5524301802419886</v>
      </c>
      <c r="V170" s="81">
        <f t="shared" si="45"/>
        <v>56.663701578832587</v>
      </c>
      <c r="W170" s="81">
        <f t="shared" si="46"/>
        <v>20.163701578832587</v>
      </c>
      <c r="X170" s="81">
        <f t="shared" si="47"/>
        <v>4.7384698710256572</v>
      </c>
      <c r="Y170" s="80">
        <f t="shared" si="40"/>
        <v>4.5848355451969969E-2</v>
      </c>
      <c r="Z170" s="80">
        <f t="shared" si="41"/>
        <v>1.1992624151289988E-2</v>
      </c>
      <c r="AA170" s="80">
        <f t="shared" si="42"/>
        <v>1.9115055013239957E-2</v>
      </c>
      <c r="AB170" s="80">
        <f t="shared" si="48"/>
        <v>2.5652011538833303E-2</v>
      </c>
      <c r="AD170" s="82"/>
    </row>
    <row r="171" spans="1:30" x14ac:dyDescent="0.2">
      <c r="A171" s="108"/>
      <c r="B171" s="109" t="s">
        <v>400</v>
      </c>
      <c r="C171" s="110" t="s">
        <v>401</v>
      </c>
      <c r="D171" s="110" t="s">
        <v>402</v>
      </c>
      <c r="E171" s="111">
        <v>4.2000000000000003E-2</v>
      </c>
      <c r="F171" s="111">
        <v>4.2000000000000003E-2</v>
      </c>
      <c r="G171" s="77">
        <v>145</v>
      </c>
      <c r="H171" s="77">
        <v>145</v>
      </c>
      <c r="I171" s="77">
        <v>6.09</v>
      </c>
      <c r="J171" s="77">
        <v>6.09</v>
      </c>
      <c r="K171" s="77"/>
      <c r="L171" s="77"/>
      <c r="M171" s="77"/>
      <c r="N171" s="77"/>
      <c r="O171" s="77"/>
      <c r="P171" s="77"/>
      <c r="R171" s="77">
        <v>188</v>
      </c>
      <c r="S171" s="77">
        <v>7.8959999999999999</v>
      </c>
      <c r="T171" s="80">
        <f t="shared" si="43"/>
        <v>1.296551724137931</v>
      </c>
      <c r="U171" s="80">
        <f t="shared" si="44"/>
        <v>1.2708997125990977</v>
      </c>
      <c r="V171" s="81">
        <f t="shared" si="45"/>
        <v>184.28045832686917</v>
      </c>
      <c r="W171" s="81">
        <f t="shared" si="46"/>
        <v>39.280458326869166</v>
      </c>
      <c r="X171" s="81">
        <f t="shared" si="47"/>
        <v>1.6497792497285051</v>
      </c>
      <c r="Y171" s="80">
        <f t="shared" si="40"/>
        <v>4.5848355451969969E-2</v>
      </c>
      <c r="Z171" s="80">
        <f t="shared" si="41"/>
        <v>1.1992624151289988E-2</v>
      </c>
      <c r="AA171" s="80">
        <f t="shared" si="42"/>
        <v>1.9115055013239957E-2</v>
      </c>
      <c r="AB171" s="80">
        <f t="shared" si="48"/>
        <v>2.5652011538833303E-2</v>
      </c>
      <c r="AD171" s="82"/>
    </row>
    <row r="172" spans="1:30" x14ac:dyDescent="0.2">
      <c r="A172" s="108"/>
      <c r="B172" s="109" t="s">
        <v>403</v>
      </c>
      <c r="C172" s="110" t="s">
        <v>404</v>
      </c>
      <c r="D172" s="110" t="s">
        <v>101</v>
      </c>
      <c r="E172" s="111">
        <v>0.104</v>
      </c>
      <c r="F172" s="111">
        <v>0.104</v>
      </c>
      <c r="G172" s="77">
        <v>44</v>
      </c>
      <c r="H172" s="77">
        <v>44</v>
      </c>
      <c r="I172" s="77">
        <v>4.5759999999999996</v>
      </c>
      <c r="J172" s="77">
        <v>4.5759999999999996</v>
      </c>
      <c r="K172" s="77"/>
      <c r="L172" s="77"/>
      <c r="M172" s="77"/>
      <c r="N172" s="77"/>
      <c r="O172" s="77"/>
      <c r="P172" s="77"/>
      <c r="R172" s="77">
        <v>86.2</v>
      </c>
      <c r="S172" s="77">
        <v>8.9648000000000003</v>
      </c>
      <c r="T172" s="80">
        <f t="shared" si="43"/>
        <v>1.9590909090909092</v>
      </c>
      <c r="U172" s="80">
        <f t="shared" si="44"/>
        <v>1.933438897552076</v>
      </c>
      <c r="V172" s="81">
        <f t="shared" si="45"/>
        <v>85.071311492291343</v>
      </c>
      <c r="W172" s="81">
        <f t="shared" si="46"/>
        <v>41.071311492291343</v>
      </c>
      <c r="X172" s="81">
        <f t="shared" si="47"/>
        <v>4.2714163951982993</v>
      </c>
      <c r="Y172" s="80">
        <f t="shared" si="40"/>
        <v>4.5848355451969969E-2</v>
      </c>
      <c r="Z172" s="80">
        <f t="shared" si="41"/>
        <v>1.1992624151289988E-2</v>
      </c>
      <c r="AA172" s="80">
        <f t="shared" si="42"/>
        <v>1.9115055013239957E-2</v>
      </c>
      <c r="AB172" s="80">
        <f t="shared" si="48"/>
        <v>2.5652011538833303E-2</v>
      </c>
      <c r="AD172" s="82"/>
    </row>
    <row r="173" spans="1:30" x14ac:dyDescent="0.2">
      <c r="A173" s="108"/>
      <c r="B173" s="109" t="s">
        <v>364</v>
      </c>
      <c r="C173" s="110" t="s">
        <v>365</v>
      </c>
      <c r="D173" s="110" t="s">
        <v>114</v>
      </c>
      <c r="E173" s="111">
        <v>1.8799999999999999E-3</v>
      </c>
      <c r="F173" s="111">
        <v>1.8799999999999999E-3</v>
      </c>
      <c r="G173" s="77">
        <v>2940</v>
      </c>
      <c r="H173" s="77">
        <v>2940</v>
      </c>
      <c r="I173" s="77">
        <v>5.5271999999999997</v>
      </c>
      <c r="J173" s="77">
        <v>5.5271999999999997</v>
      </c>
      <c r="K173" s="77"/>
      <c r="L173" s="77"/>
      <c r="M173" s="77"/>
      <c r="N173" s="77"/>
      <c r="O173" s="77"/>
      <c r="P173" s="77"/>
      <c r="R173" s="77">
        <v>3660</v>
      </c>
      <c r="S173" s="77">
        <v>6.8807999999999998</v>
      </c>
      <c r="T173" s="80">
        <f t="shared" si="43"/>
        <v>1.2448979591836735</v>
      </c>
      <c r="U173" s="80">
        <f t="shared" si="44"/>
        <v>1.2192459476448403</v>
      </c>
      <c r="V173" s="81">
        <f t="shared" si="45"/>
        <v>3584.5830860758306</v>
      </c>
      <c r="W173" s="81">
        <f t="shared" si="46"/>
        <v>644.58308607583058</v>
      </c>
      <c r="X173" s="81">
        <f t="shared" si="47"/>
        <v>1.2118162018225616</v>
      </c>
      <c r="Y173" s="80">
        <f t="shared" si="40"/>
        <v>4.5848355451969969E-2</v>
      </c>
      <c r="Z173" s="80">
        <f t="shared" si="41"/>
        <v>1.1992624151289988E-2</v>
      </c>
      <c r="AA173" s="80">
        <f t="shared" si="42"/>
        <v>1.9115055013239957E-2</v>
      </c>
      <c r="AB173" s="80">
        <f t="shared" si="48"/>
        <v>2.5652011538833303E-2</v>
      </c>
      <c r="AD173" s="82"/>
    </row>
    <row r="174" spans="1:30" x14ac:dyDescent="0.2">
      <c r="A174" s="108"/>
      <c r="B174" s="109" t="s">
        <v>405</v>
      </c>
      <c r="C174" s="110" t="s">
        <v>406</v>
      </c>
      <c r="D174" s="110" t="s">
        <v>95</v>
      </c>
      <c r="E174" s="111">
        <v>0.16700000000000001</v>
      </c>
      <c r="F174" s="111">
        <v>0.16700000000000001</v>
      </c>
      <c r="G174" s="77">
        <v>2630</v>
      </c>
      <c r="H174" s="77">
        <v>2630</v>
      </c>
      <c r="I174" s="77">
        <v>439.21</v>
      </c>
      <c r="J174" s="77">
        <v>439.21</v>
      </c>
      <c r="K174" s="77"/>
      <c r="L174" s="77"/>
      <c r="M174" s="77"/>
      <c r="N174" s="77"/>
      <c r="O174" s="77"/>
      <c r="P174" s="77"/>
      <c r="R174" s="77">
        <v>3040</v>
      </c>
      <c r="S174" s="77">
        <v>507.68</v>
      </c>
      <c r="T174" s="80">
        <f t="shared" si="43"/>
        <v>1.1558935361216729</v>
      </c>
      <c r="U174" s="80">
        <f t="shared" si="44"/>
        <v>1.1302415245828397</v>
      </c>
      <c r="V174" s="81">
        <f t="shared" si="45"/>
        <v>2972.5352096528682</v>
      </c>
      <c r="W174" s="81">
        <f t="shared" si="46"/>
        <v>342.53520965286816</v>
      </c>
      <c r="X174" s="81">
        <f t="shared" si="47"/>
        <v>57.203380012028987</v>
      </c>
      <c r="Y174" s="80">
        <f t="shared" si="40"/>
        <v>4.5848355451969969E-2</v>
      </c>
      <c r="Z174" s="80">
        <f t="shared" si="41"/>
        <v>1.1992624151289988E-2</v>
      </c>
      <c r="AA174" s="80">
        <f t="shared" si="42"/>
        <v>1.9115055013239957E-2</v>
      </c>
      <c r="AB174" s="80">
        <f t="shared" si="48"/>
        <v>2.5652011538833303E-2</v>
      </c>
      <c r="AD174" s="82"/>
    </row>
    <row r="175" spans="1:30" x14ac:dyDescent="0.2">
      <c r="A175" s="108"/>
      <c r="B175" s="109" t="s">
        <v>407</v>
      </c>
      <c r="C175" s="110" t="s">
        <v>408</v>
      </c>
      <c r="D175" s="110" t="s">
        <v>41</v>
      </c>
      <c r="E175" s="111">
        <v>1</v>
      </c>
      <c r="F175" s="111">
        <v>1</v>
      </c>
      <c r="G175" s="77">
        <v>9210</v>
      </c>
      <c r="H175" s="77">
        <v>9210</v>
      </c>
      <c r="I175" s="77">
        <v>9210</v>
      </c>
      <c r="J175" s="77">
        <v>9210</v>
      </c>
      <c r="K175" s="77"/>
      <c r="L175" s="77"/>
      <c r="M175" s="77"/>
      <c r="N175" s="77"/>
      <c r="O175" s="77"/>
      <c r="P175" s="77"/>
      <c r="R175" s="77">
        <v>15600</v>
      </c>
      <c r="S175" s="77">
        <v>15600</v>
      </c>
      <c r="T175" s="80">
        <f t="shared" si="43"/>
        <v>1.6938110749185669</v>
      </c>
      <c r="U175" s="80">
        <f t="shared" si="44"/>
        <v>1.6681590633797336</v>
      </c>
      <c r="V175" s="81">
        <f t="shared" si="45"/>
        <v>15363.744973727347</v>
      </c>
      <c r="W175" s="81">
        <f t="shared" si="46"/>
        <v>6153.7449737273473</v>
      </c>
      <c r="X175" s="81">
        <f t="shared" si="47"/>
        <v>6153.7449737273473</v>
      </c>
      <c r="Y175" s="80">
        <f t="shared" si="40"/>
        <v>4.5848355451969969E-2</v>
      </c>
      <c r="Z175" s="80">
        <f t="shared" si="41"/>
        <v>1.1992624151289988E-2</v>
      </c>
      <c r="AA175" s="80">
        <f t="shared" si="42"/>
        <v>1.9115055013239957E-2</v>
      </c>
      <c r="AB175" s="80">
        <f t="shared" si="48"/>
        <v>2.5652011538833303E-2</v>
      </c>
      <c r="AD175" s="82"/>
    </row>
    <row r="176" spans="1:30" x14ac:dyDescent="0.2">
      <c r="A176" s="108"/>
      <c r="B176" s="109" t="s">
        <v>104</v>
      </c>
      <c r="C176" s="110" t="s">
        <v>105</v>
      </c>
      <c r="D176" s="110" t="s">
        <v>95</v>
      </c>
      <c r="E176" s="111">
        <v>0.23449999999999999</v>
      </c>
      <c r="F176" s="111">
        <v>0.23449999999999999</v>
      </c>
      <c r="G176" s="77">
        <v>4650</v>
      </c>
      <c r="H176" s="77">
        <v>4650</v>
      </c>
      <c r="I176" s="77">
        <v>1090.425</v>
      </c>
      <c r="J176" s="77">
        <v>1090.425</v>
      </c>
      <c r="K176" s="77"/>
      <c r="L176" s="77"/>
      <c r="M176" s="77"/>
      <c r="N176" s="77"/>
      <c r="O176" s="77"/>
      <c r="P176" s="77"/>
      <c r="R176" s="77">
        <v>7820</v>
      </c>
      <c r="S176" s="77">
        <v>1833.79</v>
      </c>
      <c r="T176" s="80">
        <f t="shared" si="43"/>
        <v>1.6817204301075268</v>
      </c>
      <c r="U176" s="80">
        <f t="shared" si="44"/>
        <v>1.6560684185686936</v>
      </c>
      <c r="V176" s="81">
        <f t="shared" si="45"/>
        <v>7700.7181463444249</v>
      </c>
      <c r="W176" s="81">
        <f t="shared" si="46"/>
        <v>3050.7181463444249</v>
      </c>
      <c r="X176" s="81">
        <f t="shared" si="47"/>
        <v>715.39340531776759</v>
      </c>
      <c r="Y176" s="80">
        <f t="shared" si="40"/>
        <v>4.5848355451969969E-2</v>
      </c>
      <c r="Z176" s="80">
        <f t="shared" si="41"/>
        <v>1.1992624151289988E-2</v>
      </c>
      <c r="AA176" s="80">
        <f t="shared" si="42"/>
        <v>1.9115055013239957E-2</v>
      </c>
      <c r="AB176" s="80">
        <f t="shared" si="48"/>
        <v>2.5652011538833303E-2</v>
      </c>
      <c r="AD176" s="82"/>
    </row>
    <row r="177" spans="1:30" ht="15" thickBot="1" x14ac:dyDescent="0.25">
      <c r="A177" s="108"/>
      <c r="B177" s="109" t="s">
        <v>106</v>
      </c>
      <c r="C177" s="110" t="s">
        <v>107</v>
      </c>
      <c r="D177" s="110" t="s">
        <v>95</v>
      </c>
      <c r="E177" s="111">
        <v>5.1799999999999997E-3</v>
      </c>
      <c r="F177" s="111">
        <v>5.1799999999999997E-3</v>
      </c>
      <c r="G177" s="77">
        <v>6490</v>
      </c>
      <c r="H177" s="77">
        <v>6490</v>
      </c>
      <c r="I177" s="77">
        <v>33.618200000000002</v>
      </c>
      <c r="J177" s="77">
        <v>33.618200000000002</v>
      </c>
      <c r="K177" s="77"/>
      <c r="L177" s="77"/>
      <c r="M177" s="77"/>
      <c r="N177" s="77"/>
      <c r="O177" s="77"/>
      <c r="P177" s="77"/>
      <c r="R177" s="77">
        <v>10900</v>
      </c>
      <c r="S177" s="77">
        <v>56.462000000000003</v>
      </c>
      <c r="T177" s="80">
        <f t="shared" si="43"/>
        <v>1.6795069337442219</v>
      </c>
      <c r="U177" s="80">
        <f t="shared" si="44"/>
        <v>1.6538549222053887</v>
      </c>
      <c r="V177" s="81">
        <f t="shared" si="45"/>
        <v>10733.518445112972</v>
      </c>
      <c r="W177" s="81">
        <f t="shared" si="46"/>
        <v>4243.5184451129717</v>
      </c>
      <c r="X177" s="81">
        <f t="shared" si="47"/>
        <v>21.981425545685191</v>
      </c>
      <c r="Y177" s="80">
        <f t="shared" si="40"/>
        <v>4.5848355451969969E-2</v>
      </c>
      <c r="Z177" s="80">
        <f t="shared" si="41"/>
        <v>1.1992624151289988E-2</v>
      </c>
      <c r="AA177" s="80">
        <f t="shared" si="42"/>
        <v>1.9115055013239957E-2</v>
      </c>
      <c r="AB177" s="80">
        <f t="shared" si="48"/>
        <v>2.5652011538833303E-2</v>
      </c>
      <c r="AD177" s="82"/>
    </row>
    <row r="178" spans="1:30" ht="20.5" thickBot="1" x14ac:dyDescent="0.25">
      <c r="A178" s="96">
        <v>42</v>
      </c>
      <c r="B178" s="97" t="s">
        <v>409</v>
      </c>
      <c r="C178" s="99" t="s">
        <v>410</v>
      </c>
      <c r="D178" s="99" t="s">
        <v>114</v>
      </c>
      <c r="E178" s="100">
        <v>0</v>
      </c>
      <c r="F178" s="100">
        <v>0.13200000000000001</v>
      </c>
      <c r="G178" s="101">
        <v>17251.21</v>
      </c>
      <c r="H178" s="101">
        <v>9460.69</v>
      </c>
      <c r="I178" s="101">
        <v>1248.81</v>
      </c>
      <c r="J178" s="101">
        <v>2.2598400000000001</v>
      </c>
      <c r="K178" s="101">
        <v>356.60757000000001</v>
      </c>
      <c r="L178" s="101">
        <v>0</v>
      </c>
      <c r="M178" s="101">
        <v>0</v>
      </c>
      <c r="N178" s="101">
        <v>120.53335866</v>
      </c>
      <c r="O178" s="101">
        <v>396.99067832819998</v>
      </c>
      <c r="P178" s="102">
        <v>153.08517736234799</v>
      </c>
      <c r="R178" s="101">
        <v>11461.51</v>
      </c>
      <c r="S178" s="101">
        <v>2.5660799999999999</v>
      </c>
      <c r="T178" s="80"/>
      <c r="U178" s="80"/>
      <c r="V178" s="81"/>
      <c r="W178" s="81"/>
      <c r="X178" s="81"/>
      <c r="Y178" s="80"/>
      <c r="Z178" s="80"/>
      <c r="AA178" s="80"/>
      <c r="AB178" s="80"/>
      <c r="AD178" s="82"/>
    </row>
    <row r="179" spans="1:30" x14ac:dyDescent="0.2">
      <c r="A179" s="108"/>
      <c r="B179" s="109" t="s">
        <v>411</v>
      </c>
      <c r="C179" s="110" t="s">
        <v>412</v>
      </c>
      <c r="D179" s="110" t="s">
        <v>95</v>
      </c>
      <c r="E179" s="111">
        <v>8.0000000000000002E-3</v>
      </c>
      <c r="F179" s="111">
        <v>1.0560000000000001E-3</v>
      </c>
      <c r="G179" s="77">
        <v>2140</v>
      </c>
      <c r="H179" s="77">
        <v>2140</v>
      </c>
      <c r="I179" s="77">
        <v>2.2598400000000001</v>
      </c>
      <c r="J179" s="77">
        <v>2.2598400000000001</v>
      </c>
      <c r="K179" s="77"/>
      <c r="L179" s="77"/>
      <c r="M179" s="77"/>
      <c r="N179" s="77"/>
      <c r="O179" s="77"/>
      <c r="P179" s="77"/>
      <c r="R179" s="77">
        <v>2430</v>
      </c>
      <c r="S179" s="77">
        <v>2.5660799999999999</v>
      </c>
      <c r="T179" s="80">
        <f t="shared" si="43"/>
        <v>1.1355140186915889</v>
      </c>
      <c r="U179" s="80">
        <f t="shared" si="44"/>
        <v>1.1098620071527556</v>
      </c>
      <c r="V179" s="81">
        <f t="shared" si="45"/>
        <v>2375.1046953068972</v>
      </c>
      <c r="W179" s="81">
        <f t="shared" si="46"/>
        <v>235.10469530689716</v>
      </c>
      <c r="X179" s="81">
        <f t="shared" si="47"/>
        <v>0.24827055824408342</v>
      </c>
      <c r="Y179" s="80">
        <f t="shared" si="40"/>
        <v>4.5848355451969969E-2</v>
      </c>
      <c r="Z179" s="80">
        <f t="shared" si="41"/>
        <v>1.1992624151289988E-2</v>
      </c>
      <c r="AA179" s="80">
        <f t="shared" si="42"/>
        <v>1.9115055013239957E-2</v>
      </c>
      <c r="AB179" s="80">
        <f t="shared" si="48"/>
        <v>2.5652011538833303E-2</v>
      </c>
      <c r="AD179" s="82"/>
    </row>
    <row r="180" spans="1:30" ht="15" thickBot="1" x14ac:dyDescent="0.25">
      <c r="A180" s="103">
        <v>43</v>
      </c>
      <c r="B180" s="104" t="s">
        <v>413</v>
      </c>
      <c r="C180" s="105" t="s">
        <v>414</v>
      </c>
      <c r="D180" s="105" t="s">
        <v>114</v>
      </c>
      <c r="E180" s="106">
        <v>0</v>
      </c>
      <c r="F180" s="106">
        <v>0.13200000000000001</v>
      </c>
      <c r="G180" s="107">
        <v>48303.39</v>
      </c>
      <c r="H180" s="107">
        <v>25900</v>
      </c>
      <c r="I180" s="107">
        <v>3418.8</v>
      </c>
      <c r="J180" s="107">
        <v>3418.8</v>
      </c>
      <c r="K180" s="107">
        <v>0</v>
      </c>
      <c r="L180" s="107">
        <v>0</v>
      </c>
      <c r="M180" s="107">
        <v>0</v>
      </c>
      <c r="N180" s="107">
        <v>0</v>
      </c>
      <c r="O180" s="107">
        <v>0</v>
      </c>
      <c r="P180" s="107">
        <v>0</v>
      </c>
      <c r="R180" s="107">
        <v>43500</v>
      </c>
      <c r="S180" s="107">
        <v>5742</v>
      </c>
      <c r="T180" s="80">
        <f t="shared" si="43"/>
        <v>1.6795366795366795</v>
      </c>
      <c r="U180" s="80">
        <f t="shared" si="44"/>
        <v>1.6538846679978463</v>
      </c>
      <c r="V180" s="81">
        <f t="shared" si="45"/>
        <v>79888.23613332049</v>
      </c>
      <c r="W180" s="81">
        <f t="shared" si="46"/>
        <v>31584.84613332049</v>
      </c>
      <c r="X180" s="81">
        <f t="shared" si="47"/>
        <v>4169.1996895983048</v>
      </c>
      <c r="Y180" s="80">
        <f t="shared" si="40"/>
        <v>4.5848355451969969E-2</v>
      </c>
      <c r="Z180" s="80">
        <f t="shared" si="41"/>
        <v>1.1992624151289988E-2</v>
      </c>
      <c r="AA180" s="80">
        <f t="shared" si="42"/>
        <v>1.9115055013239957E-2</v>
      </c>
      <c r="AB180" s="80">
        <f t="shared" si="48"/>
        <v>2.5652011538833303E-2</v>
      </c>
      <c r="AD180" s="82"/>
    </row>
    <row r="181" spans="1:30" ht="20.5" thickBot="1" x14ac:dyDescent="0.25">
      <c r="A181" s="96">
        <v>44</v>
      </c>
      <c r="B181" s="97" t="s">
        <v>415</v>
      </c>
      <c r="C181" s="99" t="s">
        <v>416</v>
      </c>
      <c r="D181" s="99" t="s">
        <v>114</v>
      </c>
      <c r="E181" s="100">
        <v>0</v>
      </c>
      <c r="F181" s="100">
        <v>0.13900000000000001</v>
      </c>
      <c r="G181" s="101">
        <v>17251.21</v>
      </c>
      <c r="H181" s="101">
        <v>8678.49</v>
      </c>
      <c r="I181" s="101">
        <v>1206.31</v>
      </c>
      <c r="J181" s="101">
        <v>2.08222</v>
      </c>
      <c r="K181" s="101">
        <v>342.6357367</v>
      </c>
      <c r="L181" s="101">
        <v>0</v>
      </c>
      <c r="M181" s="101">
        <v>0</v>
      </c>
      <c r="N181" s="101">
        <v>115.8108790046</v>
      </c>
      <c r="O181" s="101">
        <v>383.51190317362199</v>
      </c>
      <c r="P181" s="102">
        <v>147.887572486951</v>
      </c>
      <c r="R181" s="101">
        <v>10515.87</v>
      </c>
      <c r="S181" s="101">
        <v>2.3643900000000002</v>
      </c>
      <c r="T181" s="80"/>
      <c r="U181" s="80"/>
      <c r="V181" s="81"/>
      <c r="W181" s="81"/>
      <c r="X181" s="81"/>
      <c r="Y181" s="80"/>
      <c r="Z181" s="80"/>
      <c r="AA181" s="80"/>
      <c r="AB181" s="80"/>
      <c r="AD181" s="82"/>
    </row>
    <row r="182" spans="1:30" x14ac:dyDescent="0.2">
      <c r="A182" s="108"/>
      <c r="B182" s="109" t="s">
        <v>411</v>
      </c>
      <c r="C182" s="110" t="s">
        <v>412</v>
      </c>
      <c r="D182" s="110" t="s">
        <v>95</v>
      </c>
      <c r="E182" s="111">
        <v>7.0000000000000001E-3</v>
      </c>
      <c r="F182" s="111">
        <v>9.7300000000000002E-4</v>
      </c>
      <c r="G182" s="77">
        <v>2140</v>
      </c>
      <c r="H182" s="77">
        <v>2140</v>
      </c>
      <c r="I182" s="77">
        <v>2.08222</v>
      </c>
      <c r="J182" s="77">
        <v>2.08222</v>
      </c>
      <c r="K182" s="77"/>
      <c r="L182" s="77"/>
      <c r="M182" s="77"/>
      <c r="N182" s="77"/>
      <c r="O182" s="77"/>
      <c r="P182" s="77"/>
      <c r="R182" s="77">
        <v>2430</v>
      </c>
      <c r="S182" s="77">
        <v>2.3643900000000002</v>
      </c>
      <c r="T182" s="80">
        <f t="shared" si="43"/>
        <v>1.1355140186915889</v>
      </c>
      <c r="U182" s="80">
        <f t="shared" si="44"/>
        <v>1.1098620071527556</v>
      </c>
      <c r="V182" s="81">
        <f t="shared" si="45"/>
        <v>2375.1046953068972</v>
      </c>
      <c r="W182" s="81">
        <f t="shared" si="46"/>
        <v>235.10469530689716</v>
      </c>
      <c r="X182" s="81">
        <f t="shared" si="47"/>
        <v>0.22875686853361094</v>
      </c>
      <c r="Y182" s="80">
        <f t="shared" si="40"/>
        <v>4.5848355451969969E-2</v>
      </c>
      <c r="Z182" s="80">
        <f t="shared" si="41"/>
        <v>1.1992624151289988E-2</v>
      </c>
      <c r="AA182" s="80">
        <f t="shared" si="42"/>
        <v>1.9115055013239957E-2</v>
      </c>
      <c r="AB182" s="80">
        <f t="shared" si="48"/>
        <v>2.5652011538833303E-2</v>
      </c>
      <c r="AD182" s="82"/>
    </row>
    <row r="183" spans="1:30" x14ac:dyDescent="0.2">
      <c r="A183" s="103">
        <v>45</v>
      </c>
      <c r="B183" s="104" t="s">
        <v>417</v>
      </c>
      <c r="C183" s="105" t="s">
        <v>418</v>
      </c>
      <c r="D183" s="105" t="s">
        <v>114</v>
      </c>
      <c r="E183" s="106">
        <v>0</v>
      </c>
      <c r="F183" s="106">
        <v>0.11</v>
      </c>
      <c r="G183" s="107">
        <v>48303.39</v>
      </c>
      <c r="H183" s="107">
        <v>29400</v>
      </c>
      <c r="I183" s="107">
        <v>3234</v>
      </c>
      <c r="J183" s="107">
        <v>3234</v>
      </c>
      <c r="K183" s="107">
        <v>0</v>
      </c>
      <c r="L183" s="107">
        <v>0</v>
      </c>
      <c r="M183" s="107">
        <v>0</v>
      </c>
      <c r="N183" s="107">
        <v>0</v>
      </c>
      <c r="O183" s="107">
        <v>0</v>
      </c>
      <c r="P183" s="107">
        <v>0</v>
      </c>
      <c r="R183" s="107">
        <v>41200</v>
      </c>
      <c r="S183" s="107">
        <v>4532</v>
      </c>
      <c r="T183" s="80">
        <f t="shared" si="43"/>
        <v>1.4013605442176871</v>
      </c>
      <c r="U183" s="80">
        <f t="shared" si="44"/>
        <v>1.3757085326788538</v>
      </c>
      <c r="V183" s="81">
        <f t="shared" si="45"/>
        <v>66451.38578031442</v>
      </c>
      <c r="W183" s="81">
        <f t="shared" si="46"/>
        <v>18147.995780314421</v>
      </c>
      <c r="X183" s="81">
        <f t="shared" si="47"/>
        <v>1996.2795358345863</v>
      </c>
      <c r="Y183" s="80">
        <f t="shared" si="40"/>
        <v>4.5848355451969969E-2</v>
      </c>
      <c r="Z183" s="80">
        <f t="shared" si="41"/>
        <v>1.1992624151289988E-2</v>
      </c>
      <c r="AA183" s="80">
        <f t="shared" si="42"/>
        <v>1.9115055013239957E-2</v>
      </c>
      <c r="AB183" s="80">
        <f t="shared" si="48"/>
        <v>2.5652011538833303E-2</v>
      </c>
      <c r="AD183" s="82"/>
    </row>
    <row r="184" spans="1:30" ht="15" thickBot="1" x14ac:dyDescent="0.25">
      <c r="A184" s="103">
        <v>46</v>
      </c>
      <c r="B184" s="104" t="s">
        <v>419</v>
      </c>
      <c r="C184" s="105" t="s">
        <v>420</v>
      </c>
      <c r="D184" s="105" t="s">
        <v>114</v>
      </c>
      <c r="E184" s="106">
        <v>0</v>
      </c>
      <c r="F184" s="106">
        <v>2.9000000000000001E-2</v>
      </c>
      <c r="G184" s="107">
        <v>48303.39</v>
      </c>
      <c r="H184" s="107">
        <v>24500</v>
      </c>
      <c r="I184" s="107">
        <v>710.5</v>
      </c>
      <c r="J184" s="107">
        <v>710.5</v>
      </c>
      <c r="K184" s="107">
        <v>0</v>
      </c>
      <c r="L184" s="107">
        <v>0</v>
      </c>
      <c r="M184" s="107">
        <v>0</v>
      </c>
      <c r="N184" s="107">
        <v>0</v>
      </c>
      <c r="O184" s="107">
        <v>0</v>
      </c>
      <c r="P184" s="107">
        <v>0</v>
      </c>
      <c r="R184" s="107">
        <v>41900</v>
      </c>
      <c r="S184" s="107">
        <v>1215.0999999999999</v>
      </c>
      <c r="T184" s="80">
        <f t="shared" si="43"/>
        <v>1.7102040816326531</v>
      </c>
      <c r="U184" s="80">
        <f t="shared" si="44"/>
        <v>1.6845520700938199</v>
      </c>
      <c r="V184" s="81">
        <f t="shared" si="45"/>
        <v>81369.575617049122</v>
      </c>
      <c r="W184" s="81">
        <f t="shared" si="46"/>
        <v>33066.185617049123</v>
      </c>
      <c r="X184" s="81">
        <f t="shared" si="47"/>
        <v>958.91938289442464</v>
      </c>
      <c r="Y184" s="80">
        <f t="shared" si="40"/>
        <v>4.5848355451969969E-2</v>
      </c>
      <c r="Z184" s="80">
        <f t="shared" si="41"/>
        <v>1.1992624151289988E-2</v>
      </c>
      <c r="AA184" s="80">
        <f t="shared" si="42"/>
        <v>1.9115055013239957E-2</v>
      </c>
      <c r="AB184" s="80">
        <f t="shared" si="48"/>
        <v>2.5652011538833303E-2</v>
      </c>
      <c r="AD184" s="82"/>
    </row>
    <row r="185" spans="1:30" ht="20.5" thickBot="1" x14ac:dyDescent="0.25">
      <c r="A185" s="96">
        <v>47</v>
      </c>
      <c r="B185" s="97" t="s">
        <v>421</v>
      </c>
      <c r="C185" s="99" t="s">
        <v>422</v>
      </c>
      <c r="D185" s="99" t="s">
        <v>114</v>
      </c>
      <c r="E185" s="100">
        <v>0</v>
      </c>
      <c r="F185" s="100">
        <v>0.73</v>
      </c>
      <c r="G185" s="101">
        <v>17251.21</v>
      </c>
      <c r="H185" s="101">
        <v>8133.68</v>
      </c>
      <c r="I185" s="101">
        <v>5937.59</v>
      </c>
      <c r="J185" s="101">
        <v>7.8109999999999999</v>
      </c>
      <c r="K185" s="101">
        <v>1685.519119</v>
      </c>
      <c r="L185" s="101">
        <v>0</v>
      </c>
      <c r="M185" s="101">
        <v>0</v>
      </c>
      <c r="N185" s="101">
        <v>569.70546222200005</v>
      </c>
      <c r="O185" s="101">
        <v>1888.46283513654</v>
      </c>
      <c r="P185" s="102">
        <v>728.21777397019605</v>
      </c>
      <c r="R185" s="101">
        <v>9856.2800000000007</v>
      </c>
      <c r="S185" s="101">
        <v>8.8695000000000004</v>
      </c>
      <c r="T185" s="80"/>
      <c r="U185" s="80"/>
      <c r="V185" s="81"/>
      <c r="W185" s="81"/>
      <c r="X185" s="81"/>
      <c r="Y185" s="80"/>
      <c r="Z185" s="80"/>
      <c r="AA185" s="80"/>
      <c r="AB185" s="80"/>
      <c r="AD185" s="82"/>
    </row>
    <row r="186" spans="1:30" x14ac:dyDescent="0.2">
      <c r="A186" s="108"/>
      <c r="B186" s="109" t="s">
        <v>411</v>
      </c>
      <c r="C186" s="110" t="s">
        <v>412</v>
      </c>
      <c r="D186" s="110" t="s">
        <v>95</v>
      </c>
      <c r="E186" s="111">
        <v>5.0000000000000001E-3</v>
      </c>
      <c r="F186" s="111">
        <v>3.65E-3</v>
      </c>
      <c r="G186" s="77">
        <v>2140</v>
      </c>
      <c r="H186" s="77">
        <v>2140</v>
      </c>
      <c r="I186" s="77">
        <v>7.8109999999999999</v>
      </c>
      <c r="J186" s="77">
        <v>7.8109999999999999</v>
      </c>
      <c r="K186" s="77"/>
      <c r="L186" s="77"/>
      <c r="M186" s="77"/>
      <c r="N186" s="77"/>
      <c r="O186" s="77"/>
      <c r="P186" s="77"/>
      <c r="R186" s="77">
        <v>2430</v>
      </c>
      <c r="S186" s="77">
        <v>8.8695000000000004</v>
      </c>
      <c r="T186" s="80">
        <f t="shared" si="43"/>
        <v>1.1355140186915889</v>
      </c>
      <c r="U186" s="80">
        <f t="shared" si="44"/>
        <v>1.1098620071527556</v>
      </c>
      <c r="V186" s="81">
        <f t="shared" si="45"/>
        <v>2375.1046953068972</v>
      </c>
      <c r="W186" s="81">
        <f t="shared" si="46"/>
        <v>235.10469530689716</v>
      </c>
      <c r="X186" s="81">
        <f t="shared" si="47"/>
        <v>0.85813213787017462</v>
      </c>
      <c r="Y186" s="80">
        <f t="shared" si="40"/>
        <v>4.5848355451969969E-2</v>
      </c>
      <c r="Z186" s="80">
        <f t="shared" si="41"/>
        <v>1.1992624151289988E-2</v>
      </c>
      <c r="AA186" s="80">
        <f t="shared" si="42"/>
        <v>1.9115055013239957E-2</v>
      </c>
      <c r="AB186" s="80">
        <f t="shared" si="48"/>
        <v>2.5652011538833303E-2</v>
      </c>
      <c r="AD186" s="82"/>
    </row>
    <row r="187" spans="1:30" ht="15" thickBot="1" x14ac:dyDescent="0.25">
      <c r="A187" s="103">
        <v>48</v>
      </c>
      <c r="B187" s="104" t="s">
        <v>423</v>
      </c>
      <c r="C187" s="105" t="s">
        <v>424</v>
      </c>
      <c r="D187" s="105" t="s">
        <v>114</v>
      </c>
      <c r="E187" s="106">
        <v>0</v>
      </c>
      <c r="F187" s="106">
        <v>0.73</v>
      </c>
      <c r="G187" s="107">
        <v>48303.39</v>
      </c>
      <c r="H187" s="107">
        <v>29400</v>
      </c>
      <c r="I187" s="107">
        <v>21462</v>
      </c>
      <c r="J187" s="107">
        <v>21462</v>
      </c>
      <c r="K187" s="107">
        <v>0</v>
      </c>
      <c r="L187" s="107">
        <v>0</v>
      </c>
      <c r="M187" s="107">
        <v>0</v>
      </c>
      <c r="N187" s="107">
        <v>0</v>
      </c>
      <c r="O187" s="107">
        <v>0</v>
      </c>
      <c r="P187" s="107">
        <v>0</v>
      </c>
      <c r="R187" s="107">
        <v>42500</v>
      </c>
      <c r="S187" s="107">
        <v>31025</v>
      </c>
      <c r="T187" s="80">
        <f t="shared" si="43"/>
        <v>1.4455782312925169</v>
      </c>
      <c r="U187" s="80">
        <f t="shared" si="44"/>
        <v>1.4199262197536837</v>
      </c>
      <c r="V187" s="81">
        <f t="shared" si="45"/>
        <v>68587.249963987881</v>
      </c>
      <c r="W187" s="81">
        <f t="shared" si="46"/>
        <v>20283.859963987881</v>
      </c>
      <c r="X187" s="81">
        <f t="shared" si="47"/>
        <v>14807.217773711152</v>
      </c>
      <c r="Y187" s="80">
        <f t="shared" si="40"/>
        <v>4.5848355451969969E-2</v>
      </c>
      <c r="Z187" s="80">
        <f t="shared" si="41"/>
        <v>1.1992624151289988E-2</v>
      </c>
      <c r="AA187" s="80">
        <f t="shared" si="42"/>
        <v>1.9115055013239957E-2</v>
      </c>
      <c r="AB187" s="80">
        <f t="shared" si="48"/>
        <v>2.5652011538833303E-2</v>
      </c>
      <c r="AD187" s="82"/>
    </row>
    <row r="188" spans="1:30" ht="15" thickBot="1" x14ac:dyDescent="0.25">
      <c r="A188" s="96">
        <v>49</v>
      </c>
      <c r="B188" s="97" t="s">
        <v>425</v>
      </c>
      <c r="C188" s="99" t="s">
        <v>426</v>
      </c>
      <c r="D188" s="99" t="s">
        <v>98</v>
      </c>
      <c r="E188" s="100">
        <v>0</v>
      </c>
      <c r="F188" s="100">
        <v>5.5</v>
      </c>
      <c r="G188" s="101">
        <v>69</v>
      </c>
      <c r="H188" s="101">
        <v>61.99</v>
      </c>
      <c r="I188" s="101">
        <v>340.95</v>
      </c>
      <c r="J188" s="101">
        <v>148.5</v>
      </c>
      <c r="K188" s="101">
        <v>80.364900000000006</v>
      </c>
      <c r="L188" s="101">
        <v>0</v>
      </c>
      <c r="M188" s="101">
        <v>0</v>
      </c>
      <c r="N188" s="101">
        <v>27.1633362</v>
      </c>
      <c r="O188" s="101">
        <v>61.291094633999997</v>
      </c>
      <c r="P188" s="102">
        <v>23.634706316759999</v>
      </c>
      <c r="R188" s="101">
        <v>80.64</v>
      </c>
      <c r="S188" s="101">
        <v>213.125</v>
      </c>
      <c r="T188" s="80"/>
      <c r="U188" s="80"/>
      <c r="V188" s="81"/>
      <c r="W188" s="81"/>
      <c r="X188" s="81"/>
      <c r="Y188" s="80"/>
      <c r="Z188" s="80"/>
      <c r="AA188" s="80"/>
      <c r="AB188" s="80"/>
      <c r="AD188" s="82"/>
    </row>
    <row r="189" spans="1:30" ht="15" thickBot="1" x14ac:dyDescent="0.25">
      <c r="A189" s="108"/>
      <c r="B189" s="109" t="s">
        <v>427</v>
      </c>
      <c r="C189" s="110" t="s">
        <v>428</v>
      </c>
      <c r="D189" s="110" t="s">
        <v>38</v>
      </c>
      <c r="E189" s="111">
        <v>0.25</v>
      </c>
      <c r="F189" s="111">
        <v>1.375</v>
      </c>
      <c r="G189" s="77">
        <v>108</v>
      </c>
      <c r="H189" s="77">
        <v>108</v>
      </c>
      <c r="I189" s="77">
        <v>148.5</v>
      </c>
      <c r="J189" s="77">
        <v>148.5</v>
      </c>
      <c r="K189" s="77"/>
      <c r="L189" s="77"/>
      <c r="M189" s="77"/>
      <c r="N189" s="77"/>
      <c r="O189" s="77"/>
      <c r="P189" s="77"/>
      <c r="R189" s="77">
        <v>155</v>
      </c>
      <c r="S189" s="77">
        <v>213.125</v>
      </c>
      <c r="T189" s="80">
        <f t="shared" si="43"/>
        <v>1.4351851851851851</v>
      </c>
      <c r="U189" s="80">
        <f t="shared" si="44"/>
        <v>1.4095331736463519</v>
      </c>
      <c r="V189" s="81">
        <f t="shared" si="45"/>
        <v>152.229582753806</v>
      </c>
      <c r="W189" s="81">
        <f t="shared" si="46"/>
        <v>44.229582753806</v>
      </c>
      <c r="X189" s="81">
        <f t="shared" si="47"/>
        <v>60.815676286483253</v>
      </c>
      <c r="Y189" s="80">
        <f t="shared" si="40"/>
        <v>4.5848355451969969E-2</v>
      </c>
      <c r="Z189" s="80">
        <f t="shared" si="41"/>
        <v>1.1992624151289988E-2</v>
      </c>
      <c r="AA189" s="80">
        <f t="shared" si="42"/>
        <v>1.9115055013239957E-2</v>
      </c>
      <c r="AB189" s="80">
        <f t="shared" si="48"/>
        <v>2.5652011538833303E-2</v>
      </c>
      <c r="AD189" s="82"/>
    </row>
    <row r="190" spans="1:30" ht="15" thickBot="1" x14ac:dyDescent="0.25">
      <c r="A190" s="96">
        <v>50</v>
      </c>
      <c r="B190" s="97" t="s">
        <v>429</v>
      </c>
      <c r="C190" s="99" t="s">
        <v>430</v>
      </c>
      <c r="D190" s="99" t="s">
        <v>98</v>
      </c>
      <c r="E190" s="100">
        <v>0</v>
      </c>
      <c r="F190" s="100">
        <v>53.75</v>
      </c>
      <c r="G190" s="101">
        <v>80.510000000000005</v>
      </c>
      <c r="H190" s="101">
        <v>69.739999999999995</v>
      </c>
      <c r="I190" s="101">
        <v>3748.53</v>
      </c>
      <c r="J190" s="101">
        <v>1867.8125</v>
      </c>
      <c r="K190" s="101">
        <v>785.38424999999995</v>
      </c>
      <c r="L190" s="101">
        <v>0</v>
      </c>
      <c r="M190" s="101">
        <v>0</v>
      </c>
      <c r="N190" s="101">
        <v>265.45987650000001</v>
      </c>
      <c r="O190" s="101">
        <v>598.98115210499998</v>
      </c>
      <c r="P190" s="102">
        <v>230.97553900470001</v>
      </c>
      <c r="R190" s="101">
        <v>91.89</v>
      </c>
      <c r="S190" s="101">
        <v>2687.5</v>
      </c>
      <c r="T190" s="80"/>
      <c r="U190" s="80"/>
      <c r="V190" s="81"/>
      <c r="W190" s="81"/>
      <c r="X190" s="81"/>
      <c r="Y190" s="80"/>
      <c r="Z190" s="80"/>
      <c r="AA190" s="80"/>
      <c r="AB190" s="80"/>
      <c r="AD190" s="82"/>
    </row>
    <row r="191" spans="1:30" ht="15" thickBot="1" x14ac:dyDescent="0.25">
      <c r="A191" s="108"/>
      <c r="B191" s="109" t="s">
        <v>431</v>
      </c>
      <c r="C191" s="110" t="s">
        <v>432</v>
      </c>
      <c r="D191" s="110" t="s">
        <v>38</v>
      </c>
      <c r="E191" s="111">
        <v>0.25</v>
      </c>
      <c r="F191" s="111">
        <v>13.4375</v>
      </c>
      <c r="G191" s="77">
        <v>139</v>
      </c>
      <c r="H191" s="77">
        <v>139</v>
      </c>
      <c r="I191" s="77">
        <v>1867.8125</v>
      </c>
      <c r="J191" s="77">
        <v>1867.8125</v>
      </c>
      <c r="K191" s="77"/>
      <c r="L191" s="77"/>
      <c r="M191" s="77"/>
      <c r="N191" s="77"/>
      <c r="O191" s="77"/>
      <c r="P191" s="77"/>
      <c r="R191" s="77">
        <v>200</v>
      </c>
      <c r="S191" s="77">
        <v>2687.5</v>
      </c>
      <c r="T191" s="80">
        <f t="shared" si="43"/>
        <v>1.4388489208633093</v>
      </c>
      <c r="U191" s="80">
        <f t="shared" si="44"/>
        <v>1.4131969093244761</v>
      </c>
      <c r="V191" s="81">
        <f t="shared" si="45"/>
        <v>196.43437039610217</v>
      </c>
      <c r="W191" s="81">
        <f t="shared" si="46"/>
        <v>57.434370396102167</v>
      </c>
      <c r="X191" s="81">
        <f t="shared" si="47"/>
        <v>771.77435219762287</v>
      </c>
      <c r="Y191" s="80">
        <f t="shared" si="40"/>
        <v>4.5848355451969969E-2</v>
      </c>
      <c r="Z191" s="80">
        <f t="shared" si="41"/>
        <v>1.1992624151289988E-2</v>
      </c>
      <c r="AA191" s="80">
        <f t="shared" si="42"/>
        <v>1.9115055013239957E-2</v>
      </c>
      <c r="AB191" s="80">
        <f t="shared" si="48"/>
        <v>2.5652011538833303E-2</v>
      </c>
      <c r="AD191" s="82"/>
    </row>
    <row r="192" spans="1:30" ht="15" thickBot="1" x14ac:dyDescent="0.25">
      <c r="A192" s="96">
        <v>51</v>
      </c>
      <c r="B192" s="97" t="s">
        <v>433</v>
      </c>
      <c r="C192" s="99" t="s">
        <v>434</v>
      </c>
      <c r="D192" s="99" t="s">
        <v>38</v>
      </c>
      <c r="E192" s="100">
        <v>0</v>
      </c>
      <c r="F192" s="100">
        <v>403.214</v>
      </c>
      <c r="G192" s="101">
        <v>730.3</v>
      </c>
      <c r="H192" s="101">
        <v>665.72</v>
      </c>
      <c r="I192" s="101">
        <v>268427.62</v>
      </c>
      <c r="J192" s="101">
        <v>179938.526810182</v>
      </c>
      <c r="K192" s="101">
        <v>36854.404742400002</v>
      </c>
      <c r="L192" s="101">
        <v>0</v>
      </c>
      <c r="M192" s="101">
        <v>0</v>
      </c>
      <c r="N192" s="101">
        <v>12456.7888029312</v>
      </c>
      <c r="O192" s="101">
        <v>28181.404604957199</v>
      </c>
      <c r="P192" s="102">
        <v>10867.145144157201</v>
      </c>
      <c r="R192" s="101">
        <v>903.17</v>
      </c>
      <c r="S192" s="101">
        <v>258139.51887292799</v>
      </c>
      <c r="T192" s="80"/>
      <c r="U192" s="80"/>
      <c r="V192" s="81"/>
      <c r="W192" s="81"/>
      <c r="X192" s="81"/>
      <c r="Y192" s="80"/>
      <c r="Z192" s="80"/>
      <c r="AA192" s="80"/>
      <c r="AB192" s="80"/>
      <c r="AD192" s="82"/>
    </row>
    <row r="193" spans="1:30" x14ac:dyDescent="0.2">
      <c r="A193" s="108"/>
      <c r="B193" s="109" t="s">
        <v>204</v>
      </c>
      <c r="C193" s="110" t="s">
        <v>205</v>
      </c>
      <c r="D193" s="110" t="s">
        <v>95</v>
      </c>
      <c r="E193" s="111">
        <v>5.0899999999999999E-3</v>
      </c>
      <c r="F193" s="111">
        <v>2.0523592599999998</v>
      </c>
      <c r="G193" s="77">
        <v>45.7</v>
      </c>
      <c r="H193" s="77">
        <v>45.7</v>
      </c>
      <c r="I193" s="77">
        <v>93.792818182000005</v>
      </c>
      <c r="J193" s="77">
        <v>93.792818182000005</v>
      </c>
      <c r="K193" s="77"/>
      <c r="L193" s="77"/>
      <c r="M193" s="77"/>
      <c r="N193" s="77"/>
      <c r="O193" s="77"/>
      <c r="P193" s="77"/>
      <c r="R193" s="77">
        <v>52.8</v>
      </c>
      <c r="S193" s="77">
        <v>108.364568928</v>
      </c>
      <c r="T193" s="80">
        <f t="shared" si="43"/>
        <v>1.1553610503282274</v>
      </c>
      <c r="U193" s="80">
        <f t="shared" si="44"/>
        <v>1.1297090387893942</v>
      </c>
      <c r="V193" s="81">
        <f t="shared" si="45"/>
        <v>51.627703072675317</v>
      </c>
      <c r="W193" s="81">
        <f t="shared" si="46"/>
        <v>5.9277030726753139</v>
      </c>
      <c r="X193" s="81">
        <f t="shared" si="47"/>
        <v>12.165776291735632</v>
      </c>
      <c r="Y193" s="80">
        <f t="shared" si="40"/>
        <v>4.5848355451969969E-2</v>
      </c>
      <c r="Z193" s="80">
        <f t="shared" si="41"/>
        <v>1.1992624151289988E-2</v>
      </c>
      <c r="AA193" s="80">
        <f t="shared" si="42"/>
        <v>1.9115055013239957E-2</v>
      </c>
      <c r="AB193" s="80">
        <f t="shared" si="48"/>
        <v>2.5652011538833303E-2</v>
      </c>
      <c r="AD193" s="82"/>
    </row>
    <row r="194" spans="1:30" x14ac:dyDescent="0.2">
      <c r="A194" s="108"/>
      <c r="B194" s="109" t="s">
        <v>344</v>
      </c>
      <c r="C194" s="110" t="s">
        <v>345</v>
      </c>
      <c r="D194" s="110" t="s">
        <v>114</v>
      </c>
      <c r="E194" s="111">
        <v>1.9199999999999998E-2</v>
      </c>
      <c r="F194" s="111">
        <v>7.7417087999999996</v>
      </c>
      <c r="G194" s="77">
        <v>2990</v>
      </c>
      <c r="H194" s="77">
        <v>2990</v>
      </c>
      <c r="I194" s="77">
        <v>23147.709311999999</v>
      </c>
      <c r="J194" s="77">
        <v>23147.709311999999</v>
      </c>
      <c r="K194" s="77"/>
      <c r="L194" s="77"/>
      <c r="M194" s="77"/>
      <c r="N194" s="77"/>
      <c r="O194" s="77"/>
      <c r="P194" s="77"/>
      <c r="R194" s="77">
        <v>3580</v>
      </c>
      <c r="S194" s="77">
        <v>27715.317503999999</v>
      </c>
      <c r="T194" s="80">
        <f t="shared" si="43"/>
        <v>1.1973244147157192</v>
      </c>
      <c r="U194" s="80">
        <f t="shared" si="44"/>
        <v>1.1716724031768859</v>
      </c>
      <c r="V194" s="81">
        <f t="shared" si="45"/>
        <v>3503.300485498889</v>
      </c>
      <c r="W194" s="81">
        <f t="shared" si="46"/>
        <v>513.30048549888897</v>
      </c>
      <c r="X194" s="81">
        <f t="shared" si="47"/>
        <v>3973.8228856310211</v>
      </c>
      <c r="Y194" s="80">
        <f t="shared" si="40"/>
        <v>4.5848355451969969E-2</v>
      </c>
      <c r="Z194" s="80">
        <f t="shared" si="41"/>
        <v>1.1992624151289988E-2</v>
      </c>
      <c r="AA194" s="80">
        <f t="shared" si="42"/>
        <v>1.9115055013239957E-2</v>
      </c>
      <c r="AB194" s="80">
        <f t="shared" si="48"/>
        <v>2.5652011538833303E-2</v>
      </c>
      <c r="AD194" s="82"/>
    </row>
    <row r="195" spans="1:30" ht="15" thickBot="1" x14ac:dyDescent="0.25">
      <c r="A195" s="108"/>
      <c r="B195" s="109" t="s">
        <v>435</v>
      </c>
      <c r="C195" s="110" t="s">
        <v>436</v>
      </c>
      <c r="D195" s="110" t="s">
        <v>38</v>
      </c>
      <c r="E195" s="111">
        <v>1.02</v>
      </c>
      <c r="F195" s="111">
        <v>411.27828</v>
      </c>
      <c r="G195" s="77">
        <v>381</v>
      </c>
      <c r="H195" s="77">
        <v>381</v>
      </c>
      <c r="I195" s="77">
        <v>156697.02468</v>
      </c>
      <c r="J195" s="77">
        <v>156697.02468</v>
      </c>
      <c r="K195" s="77"/>
      <c r="L195" s="77"/>
      <c r="M195" s="77"/>
      <c r="N195" s="77"/>
      <c r="O195" s="77"/>
      <c r="P195" s="77"/>
      <c r="R195" s="77">
        <v>560</v>
      </c>
      <c r="S195" s="77">
        <v>230315.83679999999</v>
      </c>
      <c r="T195" s="80">
        <f t="shared" si="43"/>
        <v>1.4698162729658792</v>
      </c>
      <c r="U195" s="80">
        <f t="shared" si="44"/>
        <v>1.444164261427046</v>
      </c>
      <c r="V195" s="81">
        <f t="shared" si="45"/>
        <v>550.22658360370451</v>
      </c>
      <c r="W195" s="81">
        <f t="shared" si="46"/>
        <v>169.22658360370451</v>
      </c>
      <c r="X195" s="81">
        <f t="shared" si="47"/>
        <v>69599.218234807791</v>
      </c>
      <c r="Y195" s="80">
        <f t="shared" si="40"/>
        <v>4.5848355451969969E-2</v>
      </c>
      <c r="Z195" s="80">
        <f t="shared" si="41"/>
        <v>1.1992624151289988E-2</v>
      </c>
      <c r="AA195" s="80">
        <f t="shared" si="42"/>
        <v>1.9115055013239957E-2</v>
      </c>
      <c r="AB195" s="80">
        <f t="shared" si="48"/>
        <v>2.5652011538833303E-2</v>
      </c>
      <c r="AD195" s="82"/>
    </row>
    <row r="196" spans="1:30" ht="15" thickBot="1" x14ac:dyDescent="0.25">
      <c r="A196" s="96">
        <v>52</v>
      </c>
      <c r="B196" s="97" t="s">
        <v>437</v>
      </c>
      <c r="C196" s="99" t="s">
        <v>438</v>
      </c>
      <c r="D196" s="99" t="s">
        <v>38</v>
      </c>
      <c r="E196" s="100">
        <v>0</v>
      </c>
      <c r="F196" s="100">
        <v>5.79</v>
      </c>
      <c r="G196" s="101">
        <v>920.06</v>
      </c>
      <c r="H196" s="101">
        <v>667.25</v>
      </c>
      <c r="I196" s="101">
        <v>3863.38</v>
      </c>
      <c r="J196" s="101">
        <v>1365.1992029999999</v>
      </c>
      <c r="K196" s="101">
        <v>1043.1900900000001</v>
      </c>
      <c r="L196" s="101">
        <v>0</v>
      </c>
      <c r="M196" s="101">
        <v>0</v>
      </c>
      <c r="N196" s="101">
        <v>352.59825042</v>
      </c>
      <c r="O196" s="101">
        <v>795.59935403940005</v>
      </c>
      <c r="P196" s="102">
        <v>306.79427722431598</v>
      </c>
      <c r="R196" s="101">
        <v>773.62</v>
      </c>
      <c r="S196" s="101">
        <v>1491.4623120000001</v>
      </c>
      <c r="T196" s="80"/>
      <c r="U196" s="80"/>
      <c r="V196" s="81"/>
      <c r="W196" s="81"/>
      <c r="X196" s="81"/>
      <c r="Y196" s="80"/>
      <c r="Z196" s="80"/>
      <c r="AA196" s="80"/>
      <c r="AB196" s="80"/>
      <c r="AD196" s="82"/>
    </row>
    <row r="197" spans="1:30" x14ac:dyDescent="0.2">
      <c r="A197" s="108"/>
      <c r="B197" s="109" t="s">
        <v>204</v>
      </c>
      <c r="C197" s="110" t="s">
        <v>205</v>
      </c>
      <c r="D197" s="110" t="s">
        <v>95</v>
      </c>
      <c r="E197" s="111">
        <v>1E-3</v>
      </c>
      <c r="F197" s="111">
        <v>5.79E-3</v>
      </c>
      <c r="G197" s="77">
        <v>45.7</v>
      </c>
      <c r="H197" s="77">
        <v>45.7</v>
      </c>
      <c r="I197" s="77">
        <v>0.26460299999999998</v>
      </c>
      <c r="J197" s="77">
        <v>0.26460299999999998</v>
      </c>
      <c r="K197" s="77"/>
      <c r="L197" s="77"/>
      <c r="M197" s="77"/>
      <c r="N197" s="77"/>
      <c r="O197" s="77"/>
      <c r="P197" s="77"/>
      <c r="R197" s="77">
        <v>52.8</v>
      </c>
      <c r="S197" s="77">
        <v>0.30571199999999998</v>
      </c>
      <c r="T197" s="80">
        <f t="shared" si="43"/>
        <v>1.1553610503282274</v>
      </c>
      <c r="U197" s="80">
        <f t="shared" si="44"/>
        <v>1.1297090387893942</v>
      </c>
      <c r="V197" s="81">
        <f t="shared" si="45"/>
        <v>51.627703072675317</v>
      </c>
      <c r="W197" s="81">
        <f t="shared" si="46"/>
        <v>5.9277030726753139</v>
      </c>
      <c r="X197" s="81">
        <f t="shared" si="47"/>
        <v>3.4321400790790067E-2</v>
      </c>
      <c r="Y197" s="80">
        <f t="shared" si="40"/>
        <v>4.5848355451969969E-2</v>
      </c>
      <c r="Z197" s="80">
        <f t="shared" si="41"/>
        <v>1.1992624151289988E-2</v>
      </c>
      <c r="AA197" s="80">
        <f t="shared" si="42"/>
        <v>1.9115055013239957E-2</v>
      </c>
      <c r="AB197" s="80">
        <f t="shared" si="48"/>
        <v>2.5652011538833303E-2</v>
      </c>
      <c r="AD197" s="82"/>
    </row>
    <row r="198" spans="1:30" ht="18" x14ac:dyDescent="0.2">
      <c r="A198" s="108"/>
      <c r="B198" s="109" t="s">
        <v>439</v>
      </c>
      <c r="C198" s="110" t="s">
        <v>440</v>
      </c>
      <c r="D198" s="110" t="s">
        <v>95</v>
      </c>
      <c r="E198" s="111">
        <v>3.5999999999999997E-2</v>
      </c>
      <c r="F198" s="111">
        <v>0.20843999999999999</v>
      </c>
      <c r="G198" s="77">
        <v>2130</v>
      </c>
      <c r="H198" s="77">
        <v>2130</v>
      </c>
      <c r="I198" s="77">
        <v>443.97719999999998</v>
      </c>
      <c r="J198" s="77">
        <v>443.97719999999998</v>
      </c>
      <c r="K198" s="77"/>
      <c r="L198" s="77"/>
      <c r="M198" s="77"/>
      <c r="N198" s="77"/>
      <c r="O198" s="77"/>
      <c r="P198" s="77"/>
      <c r="R198" s="77">
        <v>2320</v>
      </c>
      <c r="S198" s="77">
        <v>483.58080000000001</v>
      </c>
      <c r="T198" s="80">
        <f t="shared" si="43"/>
        <v>1.0892018779342723</v>
      </c>
      <c r="U198" s="80">
        <f t="shared" si="44"/>
        <v>1.063549866395439</v>
      </c>
      <c r="V198" s="81">
        <f t="shared" si="45"/>
        <v>2265.3612154222851</v>
      </c>
      <c r="W198" s="81">
        <f t="shared" si="46"/>
        <v>135.36121542228511</v>
      </c>
      <c r="X198" s="81">
        <f t="shared" si="47"/>
        <v>28.214691742621106</v>
      </c>
      <c r="Y198" s="80">
        <f t="shared" si="40"/>
        <v>4.5848355451969969E-2</v>
      </c>
      <c r="Z198" s="80">
        <f t="shared" si="41"/>
        <v>1.1992624151289988E-2</v>
      </c>
      <c r="AA198" s="80">
        <f t="shared" si="42"/>
        <v>1.9115055013239957E-2</v>
      </c>
      <c r="AB198" s="80">
        <f t="shared" si="48"/>
        <v>2.5652011538833303E-2</v>
      </c>
      <c r="AD198" s="82"/>
    </row>
    <row r="199" spans="1:30" ht="15" thickBot="1" x14ac:dyDescent="0.25">
      <c r="A199" s="108"/>
      <c r="B199" s="109" t="s">
        <v>441</v>
      </c>
      <c r="C199" s="110" t="s">
        <v>442</v>
      </c>
      <c r="D199" s="110" t="s">
        <v>41</v>
      </c>
      <c r="E199" s="111">
        <v>22</v>
      </c>
      <c r="F199" s="111">
        <v>127.38</v>
      </c>
      <c r="G199" s="77">
        <v>7.23</v>
      </c>
      <c r="H199" s="77">
        <v>7.23</v>
      </c>
      <c r="I199" s="77">
        <v>920.95740000000001</v>
      </c>
      <c r="J199" s="77">
        <v>920.95740000000001</v>
      </c>
      <c r="K199" s="77"/>
      <c r="L199" s="77"/>
      <c r="M199" s="77"/>
      <c r="N199" s="77"/>
      <c r="O199" s="77"/>
      <c r="P199" s="77"/>
      <c r="R199" s="77">
        <v>7.91</v>
      </c>
      <c r="S199" s="77">
        <v>1007.5758</v>
      </c>
      <c r="T199" s="80">
        <f t="shared" si="43"/>
        <v>1.0940525587828491</v>
      </c>
      <c r="U199" s="80">
        <f t="shared" si="44"/>
        <v>1.0684005472440159</v>
      </c>
      <c r="V199" s="81">
        <f t="shared" si="45"/>
        <v>7.7245359565742353</v>
      </c>
      <c r="W199" s="81">
        <f t="shared" si="46"/>
        <v>0.49453595657423488</v>
      </c>
      <c r="X199" s="81">
        <f t="shared" si="47"/>
        <v>62.993990148426036</v>
      </c>
      <c r="Y199" s="80">
        <f t="shared" si="40"/>
        <v>4.5848355451969969E-2</v>
      </c>
      <c r="Z199" s="80">
        <f t="shared" si="41"/>
        <v>1.1992624151289988E-2</v>
      </c>
      <c r="AA199" s="80">
        <f t="shared" si="42"/>
        <v>1.9115055013239957E-2</v>
      </c>
      <c r="AB199" s="80">
        <f t="shared" si="48"/>
        <v>2.5652011538833303E-2</v>
      </c>
      <c r="AD199" s="82"/>
    </row>
    <row r="200" spans="1:30" ht="15" thickBot="1" x14ac:dyDescent="0.25">
      <c r="A200" s="96">
        <v>53</v>
      </c>
      <c r="B200" s="97" t="s">
        <v>443</v>
      </c>
      <c r="C200" s="99" t="s">
        <v>444</v>
      </c>
      <c r="D200" s="99" t="s">
        <v>38</v>
      </c>
      <c r="E200" s="100">
        <v>0</v>
      </c>
      <c r="F200" s="100">
        <v>6.7450000000000001</v>
      </c>
      <c r="G200" s="101">
        <v>460.03</v>
      </c>
      <c r="H200" s="101">
        <v>507.57</v>
      </c>
      <c r="I200" s="101">
        <v>3423.56</v>
      </c>
      <c r="J200" s="101">
        <v>2443.1337672499999</v>
      </c>
      <c r="K200" s="101">
        <v>404.05855050000002</v>
      </c>
      <c r="L200" s="101">
        <v>0</v>
      </c>
      <c r="M200" s="101">
        <v>0</v>
      </c>
      <c r="N200" s="101">
        <v>136.571790069</v>
      </c>
      <c r="O200" s="101">
        <v>312.24000563432998</v>
      </c>
      <c r="P200" s="102">
        <v>120.404128488466</v>
      </c>
      <c r="R200" s="101">
        <v>554.94000000000005</v>
      </c>
      <c r="S200" s="101">
        <v>2571.5393439999998</v>
      </c>
      <c r="T200" s="80"/>
      <c r="U200" s="80"/>
      <c r="V200" s="81"/>
      <c r="W200" s="81"/>
      <c r="X200" s="81"/>
      <c r="Y200" s="80"/>
      <c r="Z200" s="80"/>
      <c r="AA200" s="80"/>
      <c r="AB200" s="80"/>
      <c r="AD200" s="82"/>
    </row>
    <row r="201" spans="1:30" x14ac:dyDescent="0.2">
      <c r="A201" s="108"/>
      <c r="B201" s="109" t="s">
        <v>204</v>
      </c>
      <c r="C201" s="110" t="s">
        <v>205</v>
      </c>
      <c r="D201" s="110" t="s">
        <v>95</v>
      </c>
      <c r="E201" s="111">
        <v>1.6500000000000001E-2</v>
      </c>
      <c r="F201" s="111">
        <v>0.1112925</v>
      </c>
      <c r="G201" s="77">
        <v>45.7</v>
      </c>
      <c r="H201" s="77">
        <v>45.7</v>
      </c>
      <c r="I201" s="77">
        <v>5.0860672500000002</v>
      </c>
      <c r="J201" s="77">
        <v>5.0860672500000002</v>
      </c>
      <c r="K201" s="77"/>
      <c r="L201" s="77"/>
      <c r="M201" s="77"/>
      <c r="N201" s="77"/>
      <c r="O201" s="77"/>
      <c r="P201" s="77"/>
      <c r="R201" s="77">
        <v>52.8</v>
      </c>
      <c r="S201" s="77">
        <v>5.8762439999999998</v>
      </c>
      <c r="T201" s="80">
        <f t="shared" si="43"/>
        <v>1.1553610503282274</v>
      </c>
      <c r="U201" s="80">
        <f t="shared" si="44"/>
        <v>1.1297090387893942</v>
      </c>
      <c r="V201" s="81">
        <f t="shared" si="45"/>
        <v>51.627703072675317</v>
      </c>
      <c r="W201" s="81">
        <f t="shared" si="46"/>
        <v>5.9277030726753139</v>
      </c>
      <c r="X201" s="81">
        <f t="shared" si="47"/>
        <v>0.65970889421571743</v>
      </c>
      <c r="Y201" s="80">
        <f t="shared" si="40"/>
        <v>4.5848355451969969E-2</v>
      </c>
      <c r="Z201" s="80">
        <f t="shared" si="41"/>
        <v>1.1992624151289988E-2</v>
      </c>
      <c r="AA201" s="80">
        <f t="shared" si="42"/>
        <v>1.9115055013239957E-2</v>
      </c>
      <c r="AB201" s="80">
        <f t="shared" si="48"/>
        <v>2.5652011538833303E-2</v>
      </c>
      <c r="AD201" s="82"/>
    </row>
    <row r="202" spans="1:30" x14ac:dyDescent="0.2">
      <c r="A202" s="108"/>
      <c r="B202" s="109" t="s">
        <v>445</v>
      </c>
      <c r="C202" s="110" t="s">
        <v>446</v>
      </c>
      <c r="D202" s="110" t="s">
        <v>114</v>
      </c>
      <c r="E202" s="111">
        <v>1.0999999999999999E-2</v>
      </c>
      <c r="F202" s="111">
        <v>7.4194999999999997E-2</v>
      </c>
      <c r="G202" s="77">
        <v>5660</v>
      </c>
      <c r="H202" s="77">
        <v>5660</v>
      </c>
      <c r="I202" s="77">
        <v>419.94369999999998</v>
      </c>
      <c r="J202" s="77">
        <v>419.94369999999998</v>
      </c>
      <c r="K202" s="77"/>
      <c r="L202" s="77"/>
      <c r="M202" s="77"/>
      <c r="N202" s="77"/>
      <c r="O202" s="77"/>
      <c r="P202" s="77"/>
      <c r="R202" s="77">
        <v>6180</v>
      </c>
      <c r="S202" s="77">
        <v>458.52510000000001</v>
      </c>
      <c r="T202" s="80">
        <f t="shared" si="43"/>
        <v>1.0918727915194346</v>
      </c>
      <c r="U202" s="80">
        <f t="shared" si="44"/>
        <v>1.0662207799806014</v>
      </c>
      <c r="V202" s="81">
        <f t="shared" si="45"/>
        <v>6034.8096146902035</v>
      </c>
      <c r="W202" s="81">
        <f t="shared" si="46"/>
        <v>374.80961469020349</v>
      </c>
      <c r="X202" s="81">
        <f t="shared" si="47"/>
        <v>27.808999361939648</v>
      </c>
      <c r="Y202" s="80">
        <f t="shared" si="40"/>
        <v>4.5848355451969969E-2</v>
      </c>
      <c r="Z202" s="80">
        <f t="shared" si="41"/>
        <v>1.1992624151289988E-2</v>
      </c>
      <c r="AA202" s="80">
        <f t="shared" si="42"/>
        <v>1.9115055013239957E-2</v>
      </c>
      <c r="AB202" s="80">
        <f t="shared" si="48"/>
        <v>2.5652011538833303E-2</v>
      </c>
      <c r="AD202" s="82"/>
    </row>
    <row r="203" spans="1:30" ht="15" thickBot="1" x14ac:dyDescent="0.25">
      <c r="A203" s="108"/>
      <c r="B203" s="109" t="s">
        <v>447</v>
      </c>
      <c r="C203" s="110" t="s">
        <v>448</v>
      </c>
      <c r="D203" s="110" t="s">
        <v>41</v>
      </c>
      <c r="E203" s="111">
        <v>22</v>
      </c>
      <c r="F203" s="111">
        <v>148.38999999999999</v>
      </c>
      <c r="G203" s="77">
        <v>13.6</v>
      </c>
      <c r="H203" s="77">
        <v>13.6</v>
      </c>
      <c r="I203" s="77">
        <v>2018.104</v>
      </c>
      <c r="J203" s="77">
        <v>2018.104</v>
      </c>
      <c r="K203" s="77"/>
      <c r="L203" s="77"/>
      <c r="M203" s="77"/>
      <c r="N203" s="77"/>
      <c r="O203" s="77"/>
      <c r="P203" s="77"/>
      <c r="R203" s="77">
        <v>14.2</v>
      </c>
      <c r="S203" s="77">
        <v>2107.1379999999999</v>
      </c>
      <c r="T203" s="80">
        <f t="shared" si="43"/>
        <v>1.0441176470588236</v>
      </c>
      <c r="U203" s="80">
        <f t="shared" si="44"/>
        <v>1.0184656355199904</v>
      </c>
      <c r="V203" s="81">
        <f t="shared" si="45"/>
        <v>13.851132643071869</v>
      </c>
      <c r="W203" s="81">
        <f t="shared" si="46"/>
        <v>0.25113264307186967</v>
      </c>
      <c r="X203" s="81">
        <f t="shared" si="47"/>
        <v>37.265572905434738</v>
      </c>
      <c r="Y203" s="80">
        <f t="shared" si="40"/>
        <v>4.5848355451969969E-2</v>
      </c>
      <c r="Z203" s="80">
        <f t="shared" si="41"/>
        <v>1.1992624151289988E-2</v>
      </c>
      <c r="AA203" s="80">
        <f t="shared" si="42"/>
        <v>1.9115055013239957E-2</v>
      </c>
      <c r="AB203" s="80">
        <f t="shared" si="48"/>
        <v>2.5652011538833303E-2</v>
      </c>
      <c r="AD203" s="82"/>
    </row>
    <row r="204" spans="1:30" ht="15" thickBot="1" x14ac:dyDescent="0.25">
      <c r="A204" s="96">
        <v>54</v>
      </c>
      <c r="B204" s="97" t="s">
        <v>449</v>
      </c>
      <c r="C204" s="99" t="s">
        <v>450</v>
      </c>
      <c r="D204" s="99" t="s">
        <v>38</v>
      </c>
      <c r="E204" s="100">
        <v>0</v>
      </c>
      <c r="F204" s="100">
        <v>6.5549999999999997</v>
      </c>
      <c r="G204" s="101">
        <v>195.51</v>
      </c>
      <c r="H204" s="101">
        <v>151.19999999999999</v>
      </c>
      <c r="I204" s="101">
        <v>991.12</v>
      </c>
      <c r="J204" s="101">
        <v>359.18581349999999</v>
      </c>
      <c r="K204" s="101">
        <v>263.884635</v>
      </c>
      <c r="L204" s="101">
        <v>0</v>
      </c>
      <c r="M204" s="101">
        <v>0</v>
      </c>
      <c r="N204" s="101">
        <v>89.193006629999999</v>
      </c>
      <c r="O204" s="101">
        <v>201.25425572910001</v>
      </c>
      <c r="P204" s="102">
        <v>77.606465630274002</v>
      </c>
      <c r="R204" s="101">
        <v>177.48</v>
      </c>
      <c r="S204" s="101">
        <v>406.75610399999999</v>
      </c>
      <c r="T204" s="80"/>
      <c r="U204" s="80"/>
      <c r="V204" s="81"/>
      <c r="W204" s="81"/>
      <c r="X204" s="81"/>
      <c r="Y204" s="80"/>
      <c r="Z204" s="80"/>
      <c r="AA204" s="80"/>
      <c r="AB204" s="80"/>
      <c r="AD204" s="82"/>
    </row>
    <row r="205" spans="1:30" x14ac:dyDescent="0.2">
      <c r="A205" s="108"/>
      <c r="B205" s="109" t="s">
        <v>204</v>
      </c>
      <c r="C205" s="110" t="s">
        <v>205</v>
      </c>
      <c r="D205" s="110" t="s">
        <v>95</v>
      </c>
      <c r="E205" s="111">
        <v>1E-3</v>
      </c>
      <c r="F205" s="111">
        <v>6.5550000000000001E-3</v>
      </c>
      <c r="G205" s="77">
        <v>45.7</v>
      </c>
      <c r="H205" s="77">
        <v>45.7</v>
      </c>
      <c r="I205" s="77">
        <v>0.29956349999999998</v>
      </c>
      <c r="J205" s="77">
        <v>0.29956349999999998</v>
      </c>
      <c r="K205" s="77"/>
      <c r="L205" s="77"/>
      <c r="M205" s="77"/>
      <c r="N205" s="77"/>
      <c r="O205" s="77"/>
      <c r="P205" s="77"/>
      <c r="R205" s="77">
        <v>52.8</v>
      </c>
      <c r="S205" s="77">
        <v>0.34610400000000002</v>
      </c>
      <c r="T205" s="80">
        <f t="shared" si="43"/>
        <v>1.1553610503282274</v>
      </c>
      <c r="U205" s="80">
        <f t="shared" si="44"/>
        <v>1.1297090387893942</v>
      </c>
      <c r="V205" s="81">
        <f t="shared" si="45"/>
        <v>51.627703072675317</v>
      </c>
      <c r="W205" s="81">
        <f t="shared" si="46"/>
        <v>5.9277030726753139</v>
      </c>
      <c r="X205" s="81">
        <f t="shared" si="47"/>
        <v>3.8856093641386681E-2</v>
      </c>
      <c r="Y205" s="80">
        <f t="shared" si="40"/>
        <v>4.5848355451969969E-2</v>
      </c>
      <c r="Z205" s="80">
        <f t="shared" si="41"/>
        <v>1.1992624151289988E-2</v>
      </c>
      <c r="AA205" s="80">
        <f t="shared" si="42"/>
        <v>1.9115055013239957E-2</v>
      </c>
      <c r="AB205" s="80">
        <f t="shared" si="48"/>
        <v>2.5652011538833303E-2</v>
      </c>
      <c r="AD205" s="82"/>
    </row>
    <row r="206" spans="1:30" ht="15" thickBot="1" x14ac:dyDescent="0.25">
      <c r="A206" s="108"/>
      <c r="B206" s="109" t="s">
        <v>451</v>
      </c>
      <c r="C206" s="110" t="s">
        <v>452</v>
      </c>
      <c r="D206" s="110" t="s">
        <v>95</v>
      </c>
      <c r="E206" s="111">
        <v>2.5000000000000001E-2</v>
      </c>
      <c r="F206" s="111">
        <v>0.16387499999999999</v>
      </c>
      <c r="G206" s="77">
        <v>2190</v>
      </c>
      <c r="H206" s="77">
        <v>2190</v>
      </c>
      <c r="I206" s="77">
        <v>358.88625000000002</v>
      </c>
      <c r="J206" s="77">
        <v>358.88625000000002</v>
      </c>
      <c r="K206" s="77"/>
      <c r="L206" s="77"/>
      <c r="M206" s="77"/>
      <c r="N206" s="77"/>
      <c r="O206" s="77"/>
      <c r="P206" s="77"/>
      <c r="R206" s="77">
        <v>2480</v>
      </c>
      <c r="S206" s="77">
        <v>406.41</v>
      </c>
      <c r="T206" s="80">
        <f t="shared" si="43"/>
        <v>1.1324200913242009</v>
      </c>
      <c r="U206" s="80">
        <f t="shared" si="44"/>
        <v>1.1067680797853676</v>
      </c>
      <c r="V206" s="81">
        <f t="shared" si="45"/>
        <v>2423.8220947299551</v>
      </c>
      <c r="W206" s="81">
        <f t="shared" si="46"/>
        <v>233.8220947299551</v>
      </c>
      <c r="X206" s="81">
        <f t="shared" si="47"/>
        <v>38.317595773871389</v>
      </c>
      <c r="Y206" s="80">
        <f t="shared" si="40"/>
        <v>4.5848355451969969E-2</v>
      </c>
      <c r="Z206" s="80">
        <f t="shared" si="41"/>
        <v>1.1992624151289988E-2</v>
      </c>
      <c r="AA206" s="80">
        <f t="shared" si="42"/>
        <v>1.9115055013239957E-2</v>
      </c>
      <c r="AB206" s="80">
        <f t="shared" si="48"/>
        <v>2.5652011538833303E-2</v>
      </c>
      <c r="AD206" s="82"/>
    </row>
    <row r="207" spans="1:30" ht="20.5" thickBot="1" x14ac:dyDescent="0.25">
      <c r="A207" s="96">
        <v>55</v>
      </c>
      <c r="B207" s="97" t="s">
        <v>453</v>
      </c>
      <c r="C207" s="99" t="s">
        <v>454</v>
      </c>
      <c r="D207" s="99" t="s">
        <v>38</v>
      </c>
      <c r="E207" s="100">
        <v>0</v>
      </c>
      <c r="F207" s="100">
        <v>7.9290000000000003</v>
      </c>
      <c r="G207" s="101">
        <v>632.54</v>
      </c>
      <c r="H207" s="101">
        <v>367.86</v>
      </c>
      <c r="I207" s="101">
        <v>2916.76</v>
      </c>
      <c r="J207" s="101">
        <v>423.39829229999998</v>
      </c>
      <c r="K207" s="101">
        <v>1041.1894989</v>
      </c>
      <c r="L207" s="101">
        <v>0</v>
      </c>
      <c r="M207" s="101">
        <v>0</v>
      </c>
      <c r="N207" s="101">
        <v>351.9220506282</v>
      </c>
      <c r="O207" s="101">
        <v>794.07358323107405</v>
      </c>
      <c r="P207" s="102">
        <v>306.20591858629803</v>
      </c>
      <c r="R207" s="101">
        <v>441.02</v>
      </c>
      <c r="S207" s="101">
        <v>511.16518619999999</v>
      </c>
      <c r="T207" s="80"/>
      <c r="U207" s="80"/>
      <c r="V207" s="81"/>
      <c r="W207" s="81"/>
      <c r="X207" s="81"/>
      <c r="Y207" s="80"/>
      <c r="Z207" s="80"/>
      <c r="AA207" s="80"/>
      <c r="AB207" s="80"/>
      <c r="AD207" s="82"/>
    </row>
    <row r="208" spans="1:30" x14ac:dyDescent="0.2">
      <c r="A208" s="108"/>
      <c r="B208" s="109" t="s">
        <v>204</v>
      </c>
      <c r="C208" s="110" t="s">
        <v>205</v>
      </c>
      <c r="D208" s="110" t="s">
        <v>95</v>
      </c>
      <c r="E208" s="111">
        <v>1E-3</v>
      </c>
      <c r="F208" s="111">
        <v>7.9290000000000003E-3</v>
      </c>
      <c r="G208" s="77">
        <v>45.7</v>
      </c>
      <c r="H208" s="77">
        <v>45.7</v>
      </c>
      <c r="I208" s="77">
        <v>0.36235529999999999</v>
      </c>
      <c r="J208" s="77">
        <v>0.36235529999999999</v>
      </c>
      <c r="K208" s="77"/>
      <c r="L208" s="77"/>
      <c r="M208" s="77"/>
      <c r="N208" s="77"/>
      <c r="O208" s="77"/>
      <c r="P208" s="77"/>
      <c r="R208" s="77">
        <v>52.8</v>
      </c>
      <c r="S208" s="77">
        <v>0.4186512</v>
      </c>
      <c r="T208" s="80">
        <f t="shared" si="43"/>
        <v>1.1553610503282274</v>
      </c>
      <c r="U208" s="80">
        <f t="shared" si="44"/>
        <v>1.1297090387893942</v>
      </c>
      <c r="V208" s="81">
        <f t="shared" si="45"/>
        <v>51.627703072675317</v>
      </c>
      <c r="W208" s="81">
        <f t="shared" si="46"/>
        <v>5.9277030726753139</v>
      </c>
      <c r="X208" s="81">
        <f t="shared" si="47"/>
        <v>4.7000757663242569E-2</v>
      </c>
      <c r="Y208" s="80">
        <f t="shared" si="40"/>
        <v>4.5848355451969969E-2</v>
      </c>
      <c r="Z208" s="80">
        <f t="shared" si="41"/>
        <v>1.1992624151289988E-2</v>
      </c>
      <c r="AA208" s="80">
        <f t="shared" si="42"/>
        <v>1.9115055013239957E-2</v>
      </c>
      <c r="AB208" s="80">
        <f t="shared" si="48"/>
        <v>2.5652011538833303E-2</v>
      </c>
      <c r="AD208" s="82"/>
    </row>
    <row r="209" spans="1:30" x14ac:dyDescent="0.2">
      <c r="A209" s="108"/>
      <c r="B209" s="109" t="s">
        <v>455</v>
      </c>
      <c r="C209" s="110" t="s">
        <v>456</v>
      </c>
      <c r="D209" s="110" t="s">
        <v>101</v>
      </c>
      <c r="E209" s="111">
        <v>7.0000000000000007E-2</v>
      </c>
      <c r="F209" s="111">
        <v>0.55503000000000002</v>
      </c>
      <c r="G209" s="77">
        <v>46.9</v>
      </c>
      <c r="H209" s="77">
        <v>46.9</v>
      </c>
      <c r="I209" s="77">
        <v>26.030906999999999</v>
      </c>
      <c r="J209" s="77">
        <v>26.030906999999999</v>
      </c>
      <c r="K209" s="77"/>
      <c r="L209" s="77"/>
      <c r="M209" s="77"/>
      <c r="N209" s="77"/>
      <c r="O209" s="77"/>
      <c r="P209" s="77"/>
      <c r="R209" s="77">
        <v>71.5</v>
      </c>
      <c r="S209" s="77">
        <v>39.684645000000003</v>
      </c>
      <c r="T209" s="80">
        <f t="shared" si="43"/>
        <v>1.5245202558635396</v>
      </c>
      <c r="U209" s="80">
        <f t="shared" si="44"/>
        <v>1.4988682443247063</v>
      </c>
      <c r="V209" s="81">
        <f t="shared" si="45"/>
        <v>70.296920658828725</v>
      </c>
      <c r="W209" s="81">
        <f t="shared" si="46"/>
        <v>23.396920658828726</v>
      </c>
      <c r="X209" s="81">
        <f t="shared" si="47"/>
        <v>12.985992873269709</v>
      </c>
      <c r="Y209" s="80">
        <f t="shared" si="40"/>
        <v>4.5848355451969969E-2</v>
      </c>
      <c r="Z209" s="80">
        <f t="shared" si="41"/>
        <v>1.1992624151289988E-2</v>
      </c>
      <c r="AA209" s="80">
        <f t="shared" si="42"/>
        <v>1.9115055013239957E-2</v>
      </c>
      <c r="AB209" s="80">
        <f t="shared" si="48"/>
        <v>2.5652011538833303E-2</v>
      </c>
      <c r="AD209" s="82"/>
    </row>
    <row r="210" spans="1:30" x14ac:dyDescent="0.2">
      <c r="A210" s="108"/>
      <c r="B210" s="109" t="s">
        <v>457</v>
      </c>
      <c r="C210" s="110" t="s">
        <v>458</v>
      </c>
      <c r="D210" s="110" t="s">
        <v>38</v>
      </c>
      <c r="E210" s="111">
        <v>1.1000000000000001</v>
      </c>
      <c r="F210" s="111">
        <v>8.7218999999999998</v>
      </c>
      <c r="G210" s="77">
        <v>33.299999999999997</v>
      </c>
      <c r="H210" s="77">
        <v>33.299999999999997</v>
      </c>
      <c r="I210" s="77">
        <v>290.43927000000002</v>
      </c>
      <c r="J210" s="77">
        <v>290.43927000000002</v>
      </c>
      <c r="K210" s="77"/>
      <c r="L210" s="77"/>
      <c r="M210" s="77"/>
      <c r="N210" s="77"/>
      <c r="O210" s="77"/>
      <c r="P210" s="77"/>
      <c r="R210" s="77">
        <v>39.200000000000003</v>
      </c>
      <c r="S210" s="77">
        <v>341.89848000000001</v>
      </c>
      <c r="T210" s="80">
        <f t="shared" si="43"/>
        <v>1.1771771771771773</v>
      </c>
      <c r="U210" s="80">
        <f t="shared" si="44"/>
        <v>1.1515251656383441</v>
      </c>
      <c r="V210" s="81">
        <f t="shared" si="45"/>
        <v>38.345788015756852</v>
      </c>
      <c r="W210" s="81">
        <f t="shared" si="46"/>
        <v>5.0457880157568553</v>
      </c>
      <c r="X210" s="81">
        <f t="shared" si="47"/>
        <v>44.008858494629713</v>
      </c>
      <c r="Y210" s="80">
        <f t="shared" si="40"/>
        <v>4.5848355451969969E-2</v>
      </c>
      <c r="Z210" s="80">
        <f t="shared" si="41"/>
        <v>1.1992624151289988E-2</v>
      </c>
      <c r="AA210" s="80">
        <f t="shared" si="42"/>
        <v>1.9115055013239957E-2</v>
      </c>
      <c r="AB210" s="80">
        <f t="shared" si="48"/>
        <v>2.5652011538833303E-2</v>
      </c>
      <c r="AD210" s="82"/>
    </row>
    <row r="211" spans="1:30" x14ac:dyDescent="0.2">
      <c r="A211" s="108"/>
      <c r="B211" s="109" t="s">
        <v>459</v>
      </c>
      <c r="C211" s="110" t="s">
        <v>460</v>
      </c>
      <c r="D211" s="110" t="s">
        <v>41</v>
      </c>
      <c r="E211" s="111">
        <v>3</v>
      </c>
      <c r="F211" s="111">
        <v>23.786999999999999</v>
      </c>
      <c r="G211" s="77">
        <v>2.29</v>
      </c>
      <c r="H211" s="77">
        <v>2.29</v>
      </c>
      <c r="I211" s="77">
        <v>54.472230000000003</v>
      </c>
      <c r="J211" s="77">
        <v>54.472230000000003</v>
      </c>
      <c r="K211" s="77"/>
      <c r="L211" s="77"/>
      <c r="M211" s="77"/>
      <c r="N211" s="77"/>
      <c r="O211" s="77"/>
      <c r="P211" s="77"/>
      <c r="R211" s="77">
        <v>2.95</v>
      </c>
      <c r="S211" s="77">
        <v>70.17165</v>
      </c>
      <c r="T211" s="80">
        <f t="shared" si="43"/>
        <v>1.2882096069868996</v>
      </c>
      <c r="U211" s="80">
        <f t="shared" si="44"/>
        <v>1.2625575954480663</v>
      </c>
      <c r="V211" s="81">
        <f t="shared" si="45"/>
        <v>2.8912568935760721</v>
      </c>
      <c r="W211" s="81">
        <f t="shared" si="46"/>
        <v>0.60125689357607204</v>
      </c>
      <c r="X211" s="81">
        <f t="shared" si="47"/>
        <v>14.302097727494026</v>
      </c>
      <c r="Y211" s="80">
        <f t="shared" si="40"/>
        <v>4.5848355451969969E-2</v>
      </c>
      <c r="Z211" s="80">
        <f t="shared" si="41"/>
        <v>1.1992624151289988E-2</v>
      </c>
      <c r="AA211" s="80">
        <f t="shared" si="42"/>
        <v>1.9115055013239957E-2</v>
      </c>
      <c r="AB211" s="80">
        <f t="shared" si="48"/>
        <v>2.5652011538833303E-2</v>
      </c>
      <c r="AD211" s="82"/>
    </row>
    <row r="212" spans="1:30" x14ac:dyDescent="0.2">
      <c r="A212" s="108"/>
      <c r="B212" s="109" t="s">
        <v>451</v>
      </c>
      <c r="C212" s="110" t="s">
        <v>452</v>
      </c>
      <c r="D212" s="110" t="s">
        <v>95</v>
      </c>
      <c r="E212" s="111">
        <v>3.0000000000000001E-3</v>
      </c>
      <c r="F212" s="111">
        <v>2.3786999999999999E-2</v>
      </c>
      <c r="G212" s="77">
        <v>2190</v>
      </c>
      <c r="H212" s="77">
        <v>2190</v>
      </c>
      <c r="I212" s="77">
        <v>52.093530000000001</v>
      </c>
      <c r="J212" s="77">
        <v>52.093530000000001</v>
      </c>
      <c r="K212" s="77"/>
      <c r="L212" s="77"/>
      <c r="M212" s="77"/>
      <c r="N212" s="77"/>
      <c r="O212" s="77"/>
      <c r="P212" s="77"/>
      <c r="R212" s="77">
        <v>2480</v>
      </c>
      <c r="S212" s="77">
        <v>58.991759999999999</v>
      </c>
      <c r="T212" s="80">
        <f t="shared" si="43"/>
        <v>1.1324200913242009</v>
      </c>
      <c r="U212" s="80">
        <f t="shared" si="44"/>
        <v>1.1067680797853676</v>
      </c>
      <c r="V212" s="81">
        <f t="shared" si="45"/>
        <v>2423.8220947299551</v>
      </c>
      <c r="W212" s="81">
        <f t="shared" si="46"/>
        <v>233.8220947299551</v>
      </c>
      <c r="X212" s="81">
        <f t="shared" si="47"/>
        <v>5.5619261673414417</v>
      </c>
      <c r="Y212" s="80">
        <f t="shared" si="40"/>
        <v>4.5848355451969969E-2</v>
      </c>
      <c r="Z212" s="80">
        <f t="shared" si="41"/>
        <v>1.1992624151289988E-2</v>
      </c>
      <c r="AA212" s="80">
        <f t="shared" si="42"/>
        <v>1.9115055013239957E-2</v>
      </c>
      <c r="AB212" s="80">
        <f t="shared" si="48"/>
        <v>2.5652011538833303E-2</v>
      </c>
      <c r="AD212" s="82"/>
    </row>
    <row r="213" spans="1:30" ht="15" thickBot="1" x14ac:dyDescent="0.35">
      <c r="A213" s="151"/>
      <c r="B213" s="152" t="s">
        <v>21</v>
      </c>
      <c r="C213" s="153" t="s">
        <v>461</v>
      </c>
      <c r="D213" s="153"/>
      <c r="E213" s="154"/>
      <c r="F213" s="154"/>
      <c r="G213" s="155"/>
      <c r="H213" s="155"/>
      <c r="I213" s="155">
        <v>2239654.75</v>
      </c>
      <c r="J213" s="155">
        <v>527968.15563222195</v>
      </c>
      <c r="K213" s="155">
        <v>136858.703511</v>
      </c>
      <c r="L213" s="155">
        <v>1438.5221289999999</v>
      </c>
      <c r="M213" s="155">
        <v>993.35294999999996</v>
      </c>
      <c r="N213" s="155">
        <v>46258.241786717997</v>
      </c>
      <c r="O213" s="155">
        <v>128639.14166309001</v>
      </c>
      <c r="P213" s="155">
        <v>49605.058486925001</v>
      </c>
      <c r="R213" s="155"/>
      <c r="S213" s="155">
        <v>733199.16073376802</v>
      </c>
      <c r="T213" s="80"/>
      <c r="U213" s="80"/>
      <c r="V213" s="81"/>
      <c r="W213" s="81"/>
      <c r="X213" s="81"/>
      <c r="Y213" s="80"/>
      <c r="Z213" s="80"/>
      <c r="AA213" s="80"/>
      <c r="AB213" s="80"/>
      <c r="AD213" s="82"/>
    </row>
    <row r="214" spans="1:30" ht="20.5" thickBot="1" x14ac:dyDescent="0.25">
      <c r="A214" s="96">
        <v>58</v>
      </c>
      <c r="B214" s="97" t="s">
        <v>462</v>
      </c>
      <c r="C214" s="99" t="s">
        <v>463</v>
      </c>
      <c r="D214" s="99" t="s">
        <v>41</v>
      </c>
      <c r="E214" s="100">
        <v>0</v>
      </c>
      <c r="F214" s="100">
        <v>159</v>
      </c>
      <c r="G214" s="101">
        <v>1207.58</v>
      </c>
      <c r="H214" s="101">
        <v>1050.7</v>
      </c>
      <c r="I214" s="101">
        <v>167061.29999999999</v>
      </c>
      <c r="J214" s="101">
        <v>50039.843999999997</v>
      </c>
      <c r="K214" s="101">
        <v>27596.691900000002</v>
      </c>
      <c r="L214" s="101">
        <v>0</v>
      </c>
      <c r="M214" s="101">
        <v>0</v>
      </c>
      <c r="N214" s="101">
        <v>9327.6818621999992</v>
      </c>
      <c r="O214" s="101">
        <v>37267.850444454001</v>
      </c>
      <c r="P214" s="102">
        <v>14371.0061889316</v>
      </c>
      <c r="R214" s="101">
        <v>1251.23</v>
      </c>
      <c r="S214" s="101">
        <v>55064.88</v>
      </c>
      <c r="T214" s="80"/>
      <c r="U214" s="80"/>
      <c r="V214" s="81"/>
      <c r="W214" s="81"/>
      <c r="X214" s="81"/>
      <c r="Y214" s="80"/>
      <c r="Z214" s="80"/>
      <c r="AA214" s="80"/>
      <c r="AB214" s="80"/>
      <c r="AD214" s="82"/>
    </row>
    <row r="215" spans="1:30" x14ac:dyDescent="0.2">
      <c r="A215" s="108"/>
      <c r="B215" s="109" t="s">
        <v>464</v>
      </c>
      <c r="C215" s="110" t="s">
        <v>465</v>
      </c>
      <c r="D215" s="110" t="s">
        <v>95</v>
      </c>
      <c r="E215" s="111">
        <v>0.11119999999999999</v>
      </c>
      <c r="F215" s="111">
        <v>17.680800000000001</v>
      </c>
      <c r="G215" s="77">
        <v>2780</v>
      </c>
      <c r="H215" s="77">
        <v>2780</v>
      </c>
      <c r="I215" s="77">
        <v>49152.624000000003</v>
      </c>
      <c r="J215" s="77">
        <v>49152.624000000003</v>
      </c>
      <c r="K215" s="77"/>
      <c r="L215" s="77"/>
      <c r="M215" s="77"/>
      <c r="N215" s="77"/>
      <c r="O215" s="77"/>
      <c r="P215" s="77"/>
      <c r="R215" s="77">
        <v>3030</v>
      </c>
      <c r="S215" s="77">
        <v>53572.824000000001</v>
      </c>
      <c r="T215" s="80">
        <f t="shared" si="43"/>
        <v>1.0899280575539569</v>
      </c>
      <c r="U215" s="80">
        <f t="shared" si="44"/>
        <v>1.0642760460151237</v>
      </c>
      <c r="V215" s="81">
        <f t="shared" si="45"/>
        <v>2958.6874079220438</v>
      </c>
      <c r="W215" s="81">
        <f t="shared" si="46"/>
        <v>178.6874079220438</v>
      </c>
      <c r="X215" s="81">
        <f t="shared" si="47"/>
        <v>3159.3363219880725</v>
      </c>
      <c r="Y215" s="80">
        <f t="shared" si="40"/>
        <v>4.5848355451969969E-2</v>
      </c>
      <c r="Z215" s="80">
        <f t="shared" si="41"/>
        <v>1.1992624151289988E-2</v>
      </c>
      <c r="AA215" s="80">
        <f t="shared" si="42"/>
        <v>1.9115055013239957E-2</v>
      </c>
      <c r="AB215" s="80">
        <f t="shared" si="48"/>
        <v>2.5652011538833303E-2</v>
      </c>
      <c r="AD215" s="82"/>
    </row>
    <row r="216" spans="1:30" x14ac:dyDescent="0.2">
      <c r="A216" s="108"/>
      <c r="B216" s="109" t="s">
        <v>104</v>
      </c>
      <c r="C216" s="110" t="s">
        <v>105</v>
      </c>
      <c r="D216" s="110" t="s">
        <v>95</v>
      </c>
      <c r="E216" s="111">
        <v>1.1999999999999999E-3</v>
      </c>
      <c r="F216" s="111">
        <v>0.1908</v>
      </c>
      <c r="G216" s="77">
        <v>4650</v>
      </c>
      <c r="H216" s="77">
        <v>4650</v>
      </c>
      <c r="I216" s="77">
        <v>887.22</v>
      </c>
      <c r="J216" s="77">
        <v>887.22</v>
      </c>
      <c r="K216" s="77"/>
      <c r="L216" s="77"/>
      <c r="M216" s="77"/>
      <c r="N216" s="77"/>
      <c r="O216" s="77"/>
      <c r="P216" s="77"/>
      <c r="R216" s="77">
        <v>7820</v>
      </c>
      <c r="S216" s="77">
        <v>1492.056</v>
      </c>
      <c r="T216" s="80">
        <f t="shared" si="43"/>
        <v>1.6817204301075268</v>
      </c>
      <c r="U216" s="80">
        <f t="shared" si="44"/>
        <v>1.6560684185686936</v>
      </c>
      <c r="V216" s="81">
        <f t="shared" si="45"/>
        <v>7700.7181463444249</v>
      </c>
      <c r="W216" s="81">
        <f t="shared" si="46"/>
        <v>3050.7181463444249</v>
      </c>
      <c r="X216" s="81">
        <f t="shared" si="47"/>
        <v>582.07702232251631</v>
      </c>
      <c r="Y216" s="80">
        <f t="shared" si="40"/>
        <v>4.5848355451969969E-2</v>
      </c>
      <c r="Z216" s="80">
        <f t="shared" si="41"/>
        <v>1.1992624151289988E-2</v>
      </c>
      <c r="AA216" s="80">
        <f t="shared" si="42"/>
        <v>1.9115055013239957E-2</v>
      </c>
      <c r="AB216" s="80">
        <f t="shared" si="48"/>
        <v>2.5652011538833303E-2</v>
      </c>
      <c r="AD216" s="82"/>
    </row>
    <row r="217" spans="1:30" x14ac:dyDescent="0.2">
      <c r="A217" s="103">
        <v>59</v>
      </c>
      <c r="B217" s="104" t="s">
        <v>466</v>
      </c>
      <c r="C217" s="105" t="s">
        <v>467</v>
      </c>
      <c r="D217" s="105" t="s">
        <v>98</v>
      </c>
      <c r="E217" s="106">
        <v>0</v>
      </c>
      <c r="F217" s="106">
        <v>203</v>
      </c>
      <c r="G217" s="107">
        <v>1322.59</v>
      </c>
      <c r="H217" s="107"/>
      <c r="I217" s="107">
        <v>268485.77</v>
      </c>
      <c r="J217" s="107">
        <v>0</v>
      </c>
      <c r="K217" s="107">
        <v>0</v>
      </c>
      <c r="L217" s="107">
        <v>0</v>
      </c>
      <c r="M217" s="107">
        <v>0</v>
      </c>
      <c r="N217" s="107">
        <v>0</v>
      </c>
      <c r="O217" s="107">
        <v>0</v>
      </c>
      <c r="P217" s="107">
        <v>0</v>
      </c>
      <c r="R217" s="107"/>
      <c r="S217" s="107">
        <v>0</v>
      </c>
      <c r="T217" s="80">
        <f>T218</f>
        <v>1.2450331125827814</v>
      </c>
      <c r="U217" s="80">
        <f>U218</f>
        <v>1.2193811010439481</v>
      </c>
      <c r="V217" s="81">
        <f t="shared" si="45"/>
        <v>1612.7412504297154</v>
      </c>
      <c r="W217" s="81">
        <f t="shared" si="46"/>
        <v>290.15125042971545</v>
      </c>
      <c r="X217" s="81">
        <f t="shared" si="47"/>
        <v>58900.703837232235</v>
      </c>
      <c r="Y217" s="80">
        <f t="shared" si="40"/>
        <v>4.5848355451969969E-2</v>
      </c>
      <c r="Z217" s="80">
        <f t="shared" si="41"/>
        <v>1.1992624151289988E-2</v>
      </c>
      <c r="AA217" s="80">
        <f t="shared" si="42"/>
        <v>1.9115055013239957E-2</v>
      </c>
      <c r="AB217" s="80">
        <f t="shared" si="48"/>
        <v>2.5652011538833303E-2</v>
      </c>
      <c r="AC217" s="88" t="s">
        <v>3294</v>
      </c>
      <c r="AD217" s="82"/>
    </row>
    <row r="218" spans="1:30" x14ac:dyDescent="0.2">
      <c r="A218" s="108"/>
      <c r="B218" s="109">
        <v>59346861</v>
      </c>
      <c r="C218" s="110" t="s">
        <v>3293</v>
      </c>
      <c r="D218" s="110" t="s">
        <v>98</v>
      </c>
      <c r="E218" s="111">
        <v>0.21479000000000001</v>
      </c>
      <c r="F218" s="111">
        <v>1</v>
      </c>
      <c r="G218" s="77"/>
      <c r="H218" s="77">
        <v>1510</v>
      </c>
      <c r="I218" s="77">
        <v>1044.845955</v>
      </c>
      <c r="J218" s="77">
        <v>1044.845955</v>
      </c>
      <c r="K218" s="77"/>
      <c r="L218" s="77"/>
      <c r="M218" s="77"/>
      <c r="N218" s="77"/>
      <c r="O218" s="77"/>
      <c r="P218" s="77"/>
      <c r="R218" s="77">
        <v>1880</v>
      </c>
      <c r="S218" s="77">
        <v>1378.3074300000001</v>
      </c>
      <c r="T218" s="80">
        <f t="shared" si="43"/>
        <v>1.2450331125827814</v>
      </c>
      <c r="U218" s="80">
        <f t="shared" si="44"/>
        <v>1.2193811010439481</v>
      </c>
      <c r="V218" s="81"/>
      <c r="W218" s="81"/>
      <c r="X218" s="81"/>
      <c r="Y218" s="80">
        <f t="shared" si="40"/>
        <v>4.5848355451969969E-2</v>
      </c>
      <c r="Z218" s="80">
        <f t="shared" si="41"/>
        <v>1.1992624151289988E-2</v>
      </c>
      <c r="AA218" s="80">
        <f t="shared" si="42"/>
        <v>1.9115055013239957E-2</v>
      </c>
      <c r="AB218" s="80">
        <f t="shared" si="48"/>
        <v>2.5652011538833303E-2</v>
      </c>
      <c r="AC218" s="88" t="s">
        <v>3468</v>
      </c>
      <c r="AD218" s="82"/>
    </row>
    <row r="219" spans="1:30" x14ac:dyDescent="0.2">
      <c r="A219" s="103">
        <v>60</v>
      </c>
      <c r="B219" s="104" t="s">
        <v>468</v>
      </c>
      <c r="C219" s="105" t="s">
        <v>469</v>
      </c>
      <c r="D219" s="105" t="s">
        <v>98</v>
      </c>
      <c r="E219" s="106">
        <v>0</v>
      </c>
      <c r="F219" s="106">
        <v>725.34500000000003</v>
      </c>
      <c r="G219" s="107">
        <v>1414.6</v>
      </c>
      <c r="H219" s="107"/>
      <c r="I219" s="107">
        <v>1026073.04</v>
      </c>
      <c r="J219" s="107">
        <v>0</v>
      </c>
      <c r="K219" s="107">
        <v>0</v>
      </c>
      <c r="L219" s="107">
        <v>0</v>
      </c>
      <c r="M219" s="107">
        <v>0</v>
      </c>
      <c r="N219" s="107">
        <v>0</v>
      </c>
      <c r="O219" s="107">
        <v>0</v>
      </c>
      <c r="P219" s="107">
        <v>0</v>
      </c>
      <c r="R219" s="107"/>
      <c r="S219" s="107">
        <v>0</v>
      </c>
      <c r="T219" s="80">
        <f>T220</f>
        <v>1.2450331125827814</v>
      </c>
      <c r="U219" s="80">
        <f>U220</f>
        <v>1.2193811010439481</v>
      </c>
      <c r="V219" s="81">
        <f t="shared" si="45"/>
        <v>1724.9365055367689</v>
      </c>
      <c r="W219" s="81">
        <f t="shared" si="46"/>
        <v>310.33650553676898</v>
      </c>
      <c r="X219" s="81">
        <f t="shared" si="47"/>
        <v>225101.03260856771</v>
      </c>
      <c r="Y219" s="80">
        <f t="shared" si="40"/>
        <v>4.5848355451969969E-2</v>
      </c>
      <c r="Z219" s="80">
        <f t="shared" si="41"/>
        <v>1.1992624151289988E-2</v>
      </c>
      <c r="AA219" s="80">
        <f t="shared" si="42"/>
        <v>1.9115055013239957E-2</v>
      </c>
      <c r="AB219" s="80">
        <f t="shared" si="48"/>
        <v>2.5652011538833303E-2</v>
      </c>
      <c r="AC219" s="88" t="s">
        <v>3294</v>
      </c>
      <c r="AD219" s="82"/>
    </row>
    <row r="220" spans="1:30" x14ac:dyDescent="0.2">
      <c r="A220" s="108"/>
      <c r="B220" s="109">
        <v>59346861</v>
      </c>
      <c r="C220" s="110" t="s">
        <v>3293</v>
      </c>
      <c r="D220" s="110" t="s">
        <v>98</v>
      </c>
      <c r="E220" s="111">
        <v>0.21479000000000001</v>
      </c>
      <c r="F220" s="111">
        <v>1</v>
      </c>
      <c r="G220" s="77"/>
      <c r="H220" s="77">
        <v>1510</v>
      </c>
      <c r="I220" s="77">
        <v>1044.845955</v>
      </c>
      <c r="J220" s="77">
        <v>1044.845955</v>
      </c>
      <c r="K220" s="77"/>
      <c r="L220" s="77"/>
      <c r="M220" s="77"/>
      <c r="N220" s="77"/>
      <c r="O220" s="77"/>
      <c r="P220" s="77"/>
      <c r="R220" s="77">
        <v>1880</v>
      </c>
      <c r="S220" s="77">
        <v>1378.3074300000001</v>
      </c>
      <c r="T220" s="80">
        <f t="shared" ref="T220" si="49">R220/H220</f>
        <v>1.2450331125827814</v>
      </c>
      <c r="U220" s="80">
        <f t="shared" ref="U220" si="50">T220-AB220</f>
        <v>1.2193811010439481</v>
      </c>
      <c r="V220" s="81"/>
      <c r="W220" s="81"/>
      <c r="X220" s="81"/>
      <c r="Y220" s="80">
        <f t="shared" si="40"/>
        <v>4.5848355451969969E-2</v>
      </c>
      <c r="Z220" s="80">
        <f t="shared" si="41"/>
        <v>1.1992624151289988E-2</v>
      </c>
      <c r="AA220" s="80">
        <f t="shared" si="42"/>
        <v>1.9115055013239957E-2</v>
      </c>
      <c r="AB220" s="80">
        <f t="shared" ref="AB220" si="51">AVERAGE(Y220:AA220)</f>
        <v>2.5652011538833303E-2</v>
      </c>
      <c r="AC220" s="88" t="s">
        <v>3468</v>
      </c>
      <c r="AD220" s="82"/>
    </row>
    <row r="221" spans="1:30" x14ac:dyDescent="0.2">
      <c r="A221" s="103">
        <v>61</v>
      </c>
      <c r="B221" s="104" t="s">
        <v>470</v>
      </c>
      <c r="C221" s="105" t="s">
        <v>471</v>
      </c>
      <c r="D221" s="105" t="s">
        <v>98</v>
      </c>
      <c r="E221" s="106">
        <v>0</v>
      </c>
      <c r="F221" s="106">
        <v>8.4499999999999993</v>
      </c>
      <c r="G221" s="107">
        <v>1495.11</v>
      </c>
      <c r="H221" s="107"/>
      <c r="I221" s="107">
        <v>12633.68</v>
      </c>
      <c r="J221" s="107">
        <v>0</v>
      </c>
      <c r="K221" s="107">
        <v>0</v>
      </c>
      <c r="L221" s="107">
        <v>0</v>
      </c>
      <c r="M221" s="107">
        <v>0</v>
      </c>
      <c r="N221" s="107">
        <v>0</v>
      </c>
      <c r="O221" s="107">
        <v>0</v>
      </c>
      <c r="P221" s="107">
        <v>0</v>
      </c>
      <c r="R221" s="107"/>
      <c r="S221" s="107">
        <v>0</v>
      </c>
      <c r="T221" s="80">
        <f>T222</f>
        <v>1.2450331125827814</v>
      </c>
      <c r="U221" s="80">
        <f>U222</f>
        <v>1.2193811010439481</v>
      </c>
      <c r="V221" s="81">
        <f t="shared" si="45"/>
        <v>1823.1088779818172</v>
      </c>
      <c r="W221" s="81">
        <f t="shared" si="46"/>
        <v>327.99887798181726</v>
      </c>
      <c r="X221" s="81">
        <f t="shared" si="47"/>
        <v>2771.5905189463556</v>
      </c>
      <c r="Y221" s="80">
        <f t="shared" ref="Y221:Y284" si="52">104.584835545197%-100%</f>
        <v>4.5848355451969969E-2</v>
      </c>
      <c r="Z221" s="80">
        <f t="shared" ref="Z221:Z284" si="53">101.199262415129%-100%</f>
        <v>1.1992624151289988E-2</v>
      </c>
      <c r="AA221" s="80">
        <f t="shared" ref="AA221:AA284" si="54">101.911505501324%-100%</f>
        <v>1.9115055013239957E-2</v>
      </c>
      <c r="AB221" s="80">
        <f t="shared" si="48"/>
        <v>2.5652011538833303E-2</v>
      </c>
      <c r="AC221" s="88" t="s">
        <v>3294</v>
      </c>
      <c r="AD221" s="82"/>
    </row>
    <row r="222" spans="1:30" ht="15" thickBot="1" x14ac:dyDescent="0.25">
      <c r="A222" s="108"/>
      <c r="B222" s="109">
        <v>59346861</v>
      </c>
      <c r="C222" s="110" t="s">
        <v>3293</v>
      </c>
      <c r="D222" s="110" t="s">
        <v>98</v>
      </c>
      <c r="E222" s="111">
        <v>0.21479000000000001</v>
      </c>
      <c r="F222" s="111">
        <v>1</v>
      </c>
      <c r="G222" s="77"/>
      <c r="H222" s="77">
        <v>1510</v>
      </c>
      <c r="I222" s="77">
        <v>1044.845955</v>
      </c>
      <c r="J222" s="77">
        <v>1044.845955</v>
      </c>
      <c r="K222" s="77"/>
      <c r="L222" s="77"/>
      <c r="M222" s="77"/>
      <c r="N222" s="77"/>
      <c r="O222" s="77"/>
      <c r="P222" s="77"/>
      <c r="R222" s="77">
        <v>1880</v>
      </c>
      <c r="S222" s="77">
        <v>1378.3074300000001</v>
      </c>
      <c r="T222" s="80">
        <f t="shared" ref="T222" si="55">R222/H222</f>
        <v>1.2450331125827814</v>
      </c>
      <c r="U222" s="80">
        <f t="shared" ref="U222" si="56">T222-AB222</f>
        <v>1.2193811010439481</v>
      </c>
      <c r="V222" s="81"/>
      <c r="W222" s="81"/>
      <c r="X222" s="81"/>
      <c r="Y222" s="80">
        <f t="shared" si="40"/>
        <v>4.5848355451969969E-2</v>
      </c>
      <c r="Z222" s="80">
        <f t="shared" si="41"/>
        <v>1.1992624151289988E-2</v>
      </c>
      <c r="AA222" s="80">
        <f t="shared" si="42"/>
        <v>1.9115055013239957E-2</v>
      </c>
      <c r="AB222" s="80">
        <f t="shared" ref="AB222" si="57">AVERAGE(Y222:AA222)</f>
        <v>2.5652011538833303E-2</v>
      </c>
      <c r="AC222" s="88" t="s">
        <v>3468</v>
      </c>
      <c r="AD222" s="82"/>
    </row>
    <row r="223" spans="1:30" ht="15" thickBot="1" x14ac:dyDescent="0.25">
      <c r="A223" s="96">
        <v>62</v>
      </c>
      <c r="B223" s="97" t="s">
        <v>472</v>
      </c>
      <c r="C223" s="99" t="s">
        <v>473</v>
      </c>
      <c r="D223" s="99" t="s">
        <v>95</v>
      </c>
      <c r="E223" s="100">
        <v>0</v>
      </c>
      <c r="F223" s="100">
        <v>2.5449999999999999</v>
      </c>
      <c r="G223" s="101">
        <v>4025.28</v>
      </c>
      <c r="H223" s="101">
        <v>3247.14</v>
      </c>
      <c r="I223" s="101">
        <v>8263.9699999999993</v>
      </c>
      <c r="J223" s="101">
        <v>7186.9960149999997</v>
      </c>
      <c r="K223" s="101">
        <v>421.85512799999998</v>
      </c>
      <c r="L223" s="101">
        <v>0</v>
      </c>
      <c r="M223" s="101">
        <v>0</v>
      </c>
      <c r="N223" s="101">
        <v>142.58703326400001</v>
      </c>
      <c r="O223" s="101">
        <v>342.98405442047999</v>
      </c>
      <c r="P223" s="102">
        <v>132.259465195827</v>
      </c>
      <c r="R223" s="101">
        <v>3738.29</v>
      </c>
      <c r="S223" s="101">
        <v>8202.1354350000001</v>
      </c>
      <c r="T223" s="80"/>
      <c r="U223" s="80"/>
      <c r="V223" s="81"/>
      <c r="W223" s="81"/>
      <c r="X223" s="81"/>
      <c r="Y223" s="80"/>
      <c r="Z223" s="80"/>
      <c r="AA223" s="80"/>
      <c r="AB223" s="80"/>
      <c r="AD223" s="82"/>
    </row>
    <row r="224" spans="1:30" x14ac:dyDescent="0.2">
      <c r="A224" s="108"/>
      <c r="B224" s="109" t="s">
        <v>204</v>
      </c>
      <c r="C224" s="110" t="s">
        <v>205</v>
      </c>
      <c r="D224" s="110" t="s">
        <v>95</v>
      </c>
      <c r="E224" s="111">
        <v>0.16</v>
      </c>
      <c r="F224" s="111">
        <v>0.40720000000000001</v>
      </c>
      <c r="G224" s="77">
        <v>45.7</v>
      </c>
      <c r="H224" s="77">
        <v>45.7</v>
      </c>
      <c r="I224" s="77">
        <v>18.60904</v>
      </c>
      <c r="J224" s="77">
        <v>18.60904</v>
      </c>
      <c r="K224" s="77"/>
      <c r="L224" s="77"/>
      <c r="M224" s="77"/>
      <c r="N224" s="77"/>
      <c r="O224" s="77"/>
      <c r="P224" s="77"/>
      <c r="R224" s="77">
        <v>52.8</v>
      </c>
      <c r="S224" s="77">
        <v>21.500160000000001</v>
      </c>
      <c r="T224" s="80">
        <f t="shared" ref="T224:T284" si="58">R224/H224</f>
        <v>1.1553610503282274</v>
      </c>
      <c r="U224" s="80">
        <f t="shared" ref="U224:U284" si="59">T224-AB224</f>
        <v>1.1297090387893942</v>
      </c>
      <c r="V224" s="81">
        <f t="shared" ref="V224:V284" si="60">G224*U224</f>
        <v>51.627703072675317</v>
      </c>
      <c r="W224" s="81">
        <f t="shared" ref="W224:W284" si="61">V224-G224</f>
        <v>5.9277030726753139</v>
      </c>
      <c r="X224" s="81">
        <f t="shared" ref="X224:X284" si="62">F224*W224</f>
        <v>2.4137606911933878</v>
      </c>
      <c r="Y224" s="80">
        <f t="shared" si="52"/>
        <v>4.5848355451969969E-2</v>
      </c>
      <c r="Z224" s="80">
        <f t="shared" si="53"/>
        <v>1.1992624151289988E-2</v>
      </c>
      <c r="AA224" s="80">
        <f t="shared" si="54"/>
        <v>1.9115055013239957E-2</v>
      </c>
      <c r="AB224" s="80">
        <f t="shared" ref="AB224:AB284" si="63">AVERAGE(Y224:AA224)</f>
        <v>2.5652011538833303E-2</v>
      </c>
      <c r="AD224" s="82"/>
    </row>
    <row r="225" spans="1:30" x14ac:dyDescent="0.2">
      <c r="A225" s="108"/>
      <c r="B225" s="109" t="s">
        <v>474</v>
      </c>
      <c r="C225" s="110" t="s">
        <v>475</v>
      </c>
      <c r="D225" s="110" t="s">
        <v>95</v>
      </c>
      <c r="E225" s="111">
        <v>1.01</v>
      </c>
      <c r="F225" s="111">
        <v>2.5704500000000001</v>
      </c>
      <c r="G225" s="77">
        <v>2780</v>
      </c>
      <c r="H225" s="77">
        <v>2780</v>
      </c>
      <c r="I225" s="77">
        <v>7145.8509999999997</v>
      </c>
      <c r="J225" s="77">
        <v>7145.8509999999997</v>
      </c>
      <c r="K225" s="77"/>
      <c r="L225" s="77"/>
      <c r="M225" s="77"/>
      <c r="N225" s="77"/>
      <c r="O225" s="77"/>
      <c r="P225" s="77"/>
      <c r="R225" s="77">
        <v>3110</v>
      </c>
      <c r="S225" s="77">
        <v>8152.3985000000002</v>
      </c>
      <c r="T225" s="80">
        <f t="shared" si="58"/>
        <v>1.1187050359712229</v>
      </c>
      <c r="U225" s="80">
        <f t="shared" si="59"/>
        <v>1.0930530244323897</v>
      </c>
      <c r="V225" s="81">
        <f t="shared" si="60"/>
        <v>3038.6874079220433</v>
      </c>
      <c r="W225" s="81">
        <f t="shared" si="61"/>
        <v>258.68740792204335</v>
      </c>
      <c r="X225" s="81">
        <f t="shared" si="62"/>
        <v>664.94304769321639</v>
      </c>
      <c r="Y225" s="80">
        <f t="shared" si="52"/>
        <v>4.5848355451969969E-2</v>
      </c>
      <c r="Z225" s="80">
        <f t="shared" si="53"/>
        <v>1.1992624151289988E-2</v>
      </c>
      <c r="AA225" s="80">
        <f t="shared" si="54"/>
        <v>1.9115055013239957E-2</v>
      </c>
      <c r="AB225" s="80">
        <f t="shared" si="63"/>
        <v>2.5652011538833303E-2</v>
      </c>
      <c r="AD225" s="82"/>
    </row>
    <row r="226" spans="1:30" ht="18.5" thickBot="1" x14ac:dyDescent="0.25">
      <c r="A226" s="108"/>
      <c r="B226" s="109" t="s">
        <v>266</v>
      </c>
      <c r="C226" s="110" t="s">
        <v>267</v>
      </c>
      <c r="D226" s="110" t="s">
        <v>38</v>
      </c>
      <c r="E226" s="111">
        <v>0.35</v>
      </c>
      <c r="F226" s="111">
        <v>0.89075000000000004</v>
      </c>
      <c r="G226" s="77">
        <v>25.3</v>
      </c>
      <c r="H226" s="77">
        <v>25.3</v>
      </c>
      <c r="I226" s="77">
        <v>22.535975000000001</v>
      </c>
      <c r="J226" s="77">
        <v>22.535975000000001</v>
      </c>
      <c r="K226" s="77"/>
      <c r="L226" s="77"/>
      <c r="M226" s="77"/>
      <c r="N226" s="77"/>
      <c r="O226" s="77"/>
      <c r="P226" s="77"/>
      <c r="R226" s="77">
        <v>31.7</v>
      </c>
      <c r="S226" s="77">
        <v>28.236775000000002</v>
      </c>
      <c r="T226" s="80">
        <f t="shared" si="58"/>
        <v>1.2529644268774702</v>
      </c>
      <c r="U226" s="80">
        <f t="shared" si="59"/>
        <v>1.227312415338637</v>
      </c>
      <c r="V226" s="81">
        <f t="shared" si="60"/>
        <v>31.051004108067517</v>
      </c>
      <c r="W226" s="81">
        <f t="shared" si="61"/>
        <v>5.7510041080675158</v>
      </c>
      <c r="X226" s="81">
        <f t="shared" si="62"/>
        <v>5.1227069092611401</v>
      </c>
      <c r="Y226" s="80">
        <f t="shared" si="52"/>
        <v>4.5848355451969969E-2</v>
      </c>
      <c r="Z226" s="80">
        <f t="shared" si="53"/>
        <v>1.1992624151289988E-2</v>
      </c>
      <c r="AA226" s="80">
        <f t="shared" si="54"/>
        <v>1.9115055013239957E-2</v>
      </c>
      <c r="AB226" s="80">
        <f t="shared" si="63"/>
        <v>2.5652011538833303E-2</v>
      </c>
      <c r="AD226" s="82"/>
    </row>
    <row r="227" spans="1:30" ht="15" thickBot="1" x14ac:dyDescent="0.25">
      <c r="A227" s="96">
        <v>63</v>
      </c>
      <c r="B227" s="97" t="s">
        <v>476</v>
      </c>
      <c r="C227" s="99" t="s">
        <v>477</v>
      </c>
      <c r="D227" s="99" t="s">
        <v>95</v>
      </c>
      <c r="E227" s="100">
        <v>0</v>
      </c>
      <c r="F227" s="100">
        <v>13.007999999999999</v>
      </c>
      <c r="G227" s="101">
        <v>4094.29</v>
      </c>
      <c r="H227" s="101">
        <v>3570.34</v>
      </c>
      <c r="I227" s="101">
        <v>46442.98</v>
      </c>
      <c r="J227" s="101">
        <v>40938.348336000003</v>
      </c>
      <c r="K227" s="101">
        <v>2156.1852672</v>
      </c>
      <c r="L227" s="101">
        <v>0</v>
      </c>
      <c r="M227" s="101">
        <v>0</v>
      </c>
      <c r="N227" s="101">
        <v>728.79062031360002</v>
      </c>
      <c r="O227" s="101">
        <v>1753.0595598827499</v>
      </c>
      <c r="P227" s="102">
        <v>676.00437063548895</v>
      </c>
      <c r="R227" s="101">
        <v>4016.39</v>
      </c>
      <c r="S227" s="101">
        <v>45540.266543999998</v>
      </c>
      <c r="T227" s="80"/>
      <c r="U227" s="80"/>
      <c r="V227" s="81"/>
      <c r="W227" s="81"/>
      <c r="X227" s="81"/>
      <c r="Y227" s="80"/>
      <c r="Z227" s="80"/>
      <c r="AA227" s="80"/>
      <c r="AB227" s="80"/>
      <c r="AD227" s="82"/>
    </row>
    <row r="228" spans="1:30" x14ac:dyDescent="0.2">
      <c r="A228" s="108"/>
      <c r="B228" s="109" t="s">
        <v>204</v>
      </c>
      <c r="C228" s="110" t="s">
        <v>205</v>
      </c>
      <c r="D228" s="110" t="s">
        <v>95</v>
      </c>
      <c r="E228" s="111">
        <v>0.16</v>
      </c>
      <c r="F228" s="111">
        <v>2.08128</v>
      </c>
      <c r="G228" s="77">
        <v>45.7</v>
      </c>
      <c r="H228" s="77">
        <v>45.7</v>
      </c>
      <c r="I228" s="77">
        <v>95.114496000000003</v>
      </c>
      <c r="J228" s="77">
        <v>95.114496000000003</v>
      </c>
      <c r="K228" s="77"/>
      <c r="L228" s="77"/>
      <c r="M228" s="77"/>
      <c r="N228" s="77"/>
      <c r="O228" s="77"/>
      <c r="P228" s="77"/>
      <c r="R228" s="77">
        <v>52.8</v>
      </c>
      <c r="S228" s="77">
        <v>109.89158399999999</v>
      </c>
      <c r="T228" s="80">
        <f t="shared" si="58"/>
        <v>1.1553610503282274</v>
      </c>
      <c r="U228" s="80">
        <f t="shared" si="59"/>
        <v>1.1297090387893942</v>
      </c>
      <c r="V228" s="81">
        <f t="shared" si="60"/>
        <v>51.627703072675317</v>
      </c>
      <c r="W228" s="81">
        <f t="shared" si="61"/>
        <v>5.9277030726753139</v>
      </c>
      <c r="X228" s="81">
        <f t="shared" si="62"/>
        <v>12.337209851097677</v>
      </c>
      <c r="Y228" s="80">
        <f t="shared" si="52"/>
        <v>4.5848355451969969E-2</v>
      </c>
      <c r="Z228" s="80">
        <f t="shared" si="53"/>
        <v>1.1992624151289988E-2</v>
      </c>
      <c r="AA228" s="80">
        <f t="shared" si="54"/>
        <v>1.9115055013239957E-2</v>
      </c>
      <c r="AB228" s="80">
        <f t="shared" si="63"/>
        <v>2.5652011538833303E-2</v>
      </c>
      <c r="AD228" s="82"/>
    </row>
    <row r="229" spans="1:30" x14ac:dyDescent="0.2">
      <c r="A229" s="108"/>
      <c r="B229" s="109" t="s">
        <v>478</v>
      </c>
      <c r="C229" s="110" t="s">
        <v>479</v>
      </c>
      <c r="D229" s="110" t="s">
        <v>95</v>
      </c>
      <c r="E229" s="111">
        <v>1.01</v>
      </c>
      <c r="F229" s="111">
        <v>13.13808</v>
      </c>
      <c r="G229" s="77">
        <v>3100</v>
      </c>
      <c r="H229" s="77">
        <v>3100</v>
      </c>
      <c r="I229" s="77">
        <v>40728.048000000003</v>
      </c>
      <c r="J229" s="77">
        <v>40728.048000000003</v>
      </c>
      <c r="K229" s="77"/>
      <c r="L229" s="77"/>
      <c r="M229" s="77"/>
      <c r="N229" s="77"/>
      <c r="O229" s="77"/>
      <c r="P229" s="77"/>
      <c r="R229" s="77">
        <v>3380</v>
      </c>
      <c r="S229" s="77">
        <v>45286.051200000002</v>
      </c>
      <c r="T229" s="80">
        <f t="shared" si="58"/>
        <v>1.0903225806451613</v>
      </c>
      <c r="U229" s="80">
        <f t="shared" si="59"/>
        <v>1.0646705691063281</v>
      </c>
      <c r="V229" s="81">
        <f t="shared" si="60"/>
        <v>3300.4787642296169</v>
      </c>
      <c r="W229" s="81">
        <f t="shared" si="61"/>
        <v>200.4787642296169</v>
      </c>
      <c r="X229" s="81">
        <f t="shared" si="62"/>
        <v>2633.9060427498453</v>
      </c>
      <c r="Y229" s="80">
        <f t="shared" si="52"/>
        <v>4.5848355451969969E-2</v>
      </c>
      <c r="Z229" s="80">
        <f t="shared" si="53"/>
        <v>1.1992624151289988E-2</v>
      </c>
      <c r="AA229" s="80">
        <f t="shared" si="54"/>
        <v>1.9115055013239957E-2</v>
      </c>
      <c r="AB229" s="80">
        <f t="shared" si="63"/>
        <v>2.5652011538833303E-2</v>
      </c>
      <c r="AD229" s="82"/>
    </row>
    <row r="230" spans="1:30" ht="18.5" thickBot="1" x14ac:dyDescent="0.25">
      <c r="A230" s="108"/>
      <c r="B230" s="109" t="s">
        <v>266</v>
      </c>
      <c r="C230" s="110" t="s">
        <v>267</v>
      </c>
      <c r="D230" s="110" t="s">
        <v>38</v>
      </c>
      <c r="E230" s="111">
        <v>0.35</v>
      </c>
      <c r="F230" s="111">
        <v>4.5528000000000004</v>
      </c>
      <c r="G230" s="77">
        <v>25.3</v>
      </c>
      <c r="H230" s="77">
        <v>25.3</v>
      </c>
      <c r="I230" s="77">
        <v>115.18584</v>
      </c>
      <c r="J230" s="77">
        <v>115.18584</v>
      </c>
      <c r="K230" s="77"/>
      <c r="L230" s="77"/>
      <c r="M230" s="77"/>
      <c r="N230" s="77"/>
      <c r="O230" s="77"/>
      <c r="P230" s="77"/>
      <c r="R230" s="77">
        <v>31.7</v>
      </c>
      <c r="S230" s="77">
        <v>144.32375999999999</v>
      </c>
      <c r="T230" s="80">
        <f t="shared" si="58"/>
        <v>1.2529644268774702</v>
      </c>
      <c r="U230" s="80">
        <f t="shared" si="59"/>
        <v>1.227312415338637</v>
      </c>
      <c r="V230" s="81">
        <f t="shared" si="60"/>
        <v>31.051004108067517</v>
      </c>
      <c r="W230" s="81">
        <f t="shared" si="61"/>
        <v>5.7510041080675158</v>
      </c>
      <c r="X230" s="81">
        <f t="shared" si="62"/>
        <v>26.183171503209788</v>
      </c>
      <c r="Y230" s="80">
        <f t="shared" si="52"/>
        <v>4.5848355451969969E-2</v>
      </c>
      <c r="Z230" s="80">
        <f t="shared" si="53"/>
        <v>1.1992624151289988E-2</v>
      </c>
      <c r="AA230" s="80">
        <f t="shared" si="54"/>
        <v>1.9115055013239957E-2</v>
      </c>
      <c r="AB230" s="80">
        <f t="shared" si="63"/>
        <v>2.5652011538833303E-2</v>
      </c>
      <c r="AD230" s="82"/>
    </row>
    <row r="231" spans="1:30" ht="15" thickBot="1" x14ac:dyDescent="0.25">
      <c r="A231" s="96">
        <v>64</v>
      </c>
      <c r="B231" s="97" t="s">
        <v>480</v>
      </c>
      <c r="C231" s="99" t="s">
        <v>481</v>
      </c>
      <c r="D231" s="99" t="s">
        <v>38</v>
      </c>
      <c r="E231" s="100">
        <v>0</v>
      </c>
      <c r="F231" s="100">
        <v>104.175</v>
      </c>
      <c r="G231" s="101">
        <v>690.05</v>
      </c>
      <c r="H231" s="101">
        <v>364.66</v>
      </c>
      <c r="I231" s="101">
        <v>37988.46</v>
      </c>
      <c r="J231" s="101">
        <v>19757.038769999999</v>
      </c>
      <c r="K231" s="101">
        <v>5650.9624574999998</v>
      </c>
      <c r="L231" s="101">
        <v>0</v>
      </c>
      <c r="M231" s="101">
        <v>0</v>
      </c>
      <c r="N231" s="101">
        <v>1910.0253106350001</v>
      </c>
      <c r="O231" s="101">
        <v>5806.1327278369499</v>
      </c>
      <c r="P231" s="102">
        <v>2238.92626943607</v>
      </c>
      <c r="R231" s="101">
        <v>522.41999999999996</v>
      </c>
      <c r="S231" s="101">
        <v>32390.424360000001</v>
      </c>
      <c r="T231" s="80"/>
      <c r="U231" s="80"/>
      <c r="V231" s="81"/>
      <c r="W231" s="81"/>
      <c r="X231" s="81"/>
      <c r="Y231" s="80"/>
      <c r="Z231" s="80"/>
      <c r="AA231" s="80"/>
      <c r="AB231" s="80"/>
      <c r="AD231" s="82"/>
    </row>
    <row r="232" spans="1:30" x14ac:dyDescent="0.2">
      <c r="A232" s="108"/>
      <c r="B232" s="109" t="s">
        <v>482</v>
      </c>
      <c r="C232" s="110" t="s">
        <v>483</v>
      </c>
      <c r="D232" s="110" t="s">
        <v>38</v>
      </c>
      <c r="E232" s="111">
        <v>0.2</v>
      </c>
      <c r="F232" s="111">
        <v>20.835000000000001</v>
      </c>
      <c r="G232" s="77">
        <v>473</v>
      </c>
      <c r="H232" s="77">
        <v>473</v>
      </c>
      <c r="I232" s="77">
        <v>9854.9549999999999</v>
      </c>
      <c r="J232" s="77">
        <v>9854.9549999999999</v>
      </c>
      <c r="K232" s="77"/>
      <c r="L232" s="77"/>
      <c r="M232" s="77"/>
      <c r="N232" s="77"/>
      <c r="O232" s="77"/>
      <c r="P232" s="77"/>
      <c r="R232" s="77">
        <v>894</v>
      </c>
      <c r="S232" s="77">
        <v>18626.490000000002</v>
      </c>
      <c r="T232" s="80">
        <f t="shared" si="58"/>
        <v>1.890063424947146</v>
      </c>
      <c r="U232" s="80">
        <f t="shared" si="59"/>
        <v>1.8644114134083127</v>
      </c>
      <c r="V232" s="81">
        <f t="shared" si="60"/>
        <v>881.8665985421319</v>
      </c>
      <c r="W232" s="81">
        <f t="shared" si="61"/>
        <v>408.8665985421319</v>
      </c>
      <c r="X232" s="81">
        <f t="shared" si="62"/>
        <v>8518.7355806253181</v>
      </c>
      <c r="Y232" s="80">
        <f t="shared" si="52"/>
        <v>4.5848355451969969E-2</v>
      </c>
      <c r="Z232" s="80">
        <f t="shared" si="53"/>
        <v>1.1992624151289988E-2</v>
      </c>
      <c r="AA232" s="80">
        <f t="shared" si="54"/>
        <v>1.9115055013239957E-2</v>
      </c>
      <c r="AB232" s="80">
        <f t="shared" si="63"/>
        <v>2.5652011538833303E-2</v>
      </c>
      <c r="AD232" s="82"/>
    </row>
    <row r="233" spans="1:30" x14ac:dyDescent="0.2">
      <c r="A233" s="108"/>
      <c r="B233" s="109" t="s">
        <v>484</v>
      </c>
      <c r="C233" s="110" t="s">
        <v>485</v>
      </c>
      <c r="D233" s="110" t="s">
        <v>38</v>
      </c>
      <c r="E233" s="111">
        <v>0.05</v>
      </c>
      <c r="F233" s="111">
        <v>5.2087500000000002</v>
      </c>
      <c r="G233" s="77">
        <v>360</v>
      </c>
      <c r="H233" s="77">
        <v>360</v>
      </c>
      <c r="I233" s="77">
        <v>1875.15</v>
      </c>
      <c r="J233" s="77">
        <v>1875.15</v>
      </c>
      <c r="K233" s="77"/>
      <c r="L233" s="77"/>
      <c r="M233" s="77"/>
      <c r="N233" s="77"/>
      <c r="O233" s="77"/>
      <c r="P233" s="77"/>
      <c r="R233" s="77">
        <v>474</v>
      </c>
      <c r="S233" s="77">
        <v>2468.9475000000002</v>
      </c>
      <c r="T233" s="80">
        <f t="shared" si="58"/>
        <v>1.3166666666666667</v>
      </c>
      <c r="U233" s="80">
        <f t="shared" si="59"/>
        <v>1.2910146551278334</v>
      </c>
      <c r="V233" s="81">
        <f t="shared" si="60"/>
        <v>464.76527584602002</v>
      </c>
      <c r="W233" s="81">
        <f t="shared" si="61"/>
        <v>104.76527584602002</v>
      </c>
      <c r="X233" s="81">
        <f t="shared" si="62"/>
        <v>545.6961305629568</v>
      </c>
      <c r="Y233" s="80">
        <f t="shared" si="52"/>
        <v>4.5848355451969969E-2</v>
      </c>
      <c r="Z233" s="80">
        <f t="shared" si="53"/>
        <v>1.1992624151289988E-2</v>
      </c>
      <c r="AA233" s="80">
        <f t="shared" si="54"/>
        <v>1.9115055013239957E-2</v>
      </c>
      <c r="AB233" s="80">
        <f t="shared" si="63"/>
        <v>2.5652011538833303E-2</v>
      </c>
      <c r="AD233" s="82"/>
    </row>
    <row r="234" spans="1:30" x14ac:dyDescent="0.2">
      <c r="A234" s="108"/>
      <c r="B234" s="109" t="s">
        <v>486</v>
      </c>
      <c r="C234" s="110" t="s">
        <v>487</v>
      </c>
      <c r="D234" s="110" t="s">
        <v>38</v>
      </c>
      <c r="E234" s="111">
        <v>1</v>
      </c>
      <c r="F234" s="111">
        <v>104.175</v>
      </c>
      <c r="G234" s="77">
        <v>6.47</v>
      </c>
      <c r="H234" s="77">
        <v>6.47</v>
      </c>
      <c r="I234" s="77">
        <v>674.01224999999999</v>
      </c>
      <c r="J234" s="77">
        <v>674.01224999999999</v>
      </c>
      <c r="K234" s="77"/>
      <c r="L234" s="77"/>
      <c r="M234" s="77"/>
      <c r="N234" s="77"/>
      <c r="O234" s="77"/>
      <c r="P234" s="77"/>
      <c r="R234" s="77">
        <v>7.92</v>
      </c>
      <c r="S234" s="77">
        <v>825.06600000000003</v>
      </c>
      <c r="T234" s="80">
        <f t="shared" si="58"/>
        <v>1.2241112828438949</v>
      </c>
      <c r="U234" s="80">
        <f t="shared" si="59"/>
        <v>1.1984592713050617</v>
      </c>
      <c r="V234" s="81">
        <f t="shared" si="60"/>
        <v>7.7540314853437486</v>
      </c>
      <c r="W234" s="81">
        <f t="shared" si="61"/>
        <v>1.2840314853437489</v>
      </c>
      <c r="X234" s="81">
        <f t="shared" si="62"/>
        <v>133.76397998568504</v>
      </c>
      <c r="Y234" s="80">
        <f t="shared" si="52"/>
        <v>4.5848355451969969E-2</v>
      </c>
      <c r="Z234" s="80">
        <f t="shared" si="53"/>
        <v>1.1992624151289988E-2</v>
      </c>
      <c r="AA234" s="80">
        <f t="shared" si="54"/>
        <v>1.9115055013239957E-2</v>
      </c>
      <c r="AB234" s="80">
        <f t="shared" si="63"/>
        <v>2.5652011538833303E-2</v>
      </c>
      <c r="AD234" s="82"/>
    </row>
    <row r="235" spans="1:30" ht="15" thickBot="1" x14ac:dyDescent="0.25">
      <c r="A235" s="108"/>
      <c r="B235" s="109" t="s">
        <v>488</v>
      </c>
      <c r="C235" s="110" t="s">
        <v>489</v>
      </c>
      <c r="D235" s="110" t="s">
        <v>38</v>
      </c>
      <c r="E235" s="111">
        <v>3.8359999999999998E-2</v>
      </c>
      <c r="F235" s="111">
        <v>3.9961530000000001</v>
      </c>
      <c r="G235" s="77">
        <v>1840</v>
      </c>
      <c r="H235" s="77">
        <v>1840</v>
      </c>
      <c r="I235" s="77">
        <v>7352.9215199999999</v>
      </c>
      <c r="J235" s="77">
        <v>7352.9215199999999</v>
      </c>
      <c r="K235" s="77"/>
      <c r="L235" s="77"/>
      <c r="M235" s="77"/>
      <c r="N235" s="77"/>
      <c r="O235" s="77"/>
      <c r="P235" s="77"/>
      <c r="R235" s="77">
        <v>2620</v>
      </c>
      <c r="S235" s="77">
        <v>10469.92086</v>
      </c>
      <c r="T235" s="80">
        <f t="shared" si="58"/>
        <v>1.423913043478261</v>
      </c>
      <c r="U235" s="80">
        <f t="shared" si="59"/>
        <v>1.3982610319394277</v>
      </c>
      <c r="V235" s="81">
        <f t="shared" si="60"/>
        <v>2572.8002987685472</v>
      </c>
      <c r="W235" s="81">
        <f t="shared" si="61"/>
        <v>732.80029876854724</v>
      </c>
      <c r="X235" s="81">
        <f t="shared" si="62"/>
        <v>2928.3821123248263</v>
      </c>
      <c r="Y235" s="80">
        <f t="shared" si="52"/>
        <v>4.5848355451969969E-2</v>
      </c>
      <c r="Z235" s="80">
        <f t="shared" si="53"/>
        <v>1.1992624151289988E-2</v>
      </c>
      <c r="AA235" s="80">
        <f t="shared" si="54"/>
        <v>1.9115055013239957E-2</v>
      </c>
      <c r="AB235" s="80">
        <f t="shared" si="63"/>
        <v>2.5652011538833303E-2</v>
      </c>
      <c r="AD235" s="82"/>
    </row>
    <row r="236" spans="1:30" x14ac:dyDescent="0.2">
      <c r="A236" s="156">
        <v>65</v>
      </c>
      <c r="B236" s="157" t="s">
        <v>490</v>
      </c>
      <c r="C236" s="158" t="s">
        <v>491</v>
      </c>
      <c r="D236" s="158" t="s">
        <v>38</v>
      </c>
      <c r="E236" s="159">
        <v>0</v>
      </c>
      <c r="F236" s="159">
        <v>104.175</v>
      </c>
      <c r="G236" s="160">
        <v>172.51</v>
      </c>
      <c r="H236" s="160">
        <v>109.13</v>
      </c>
      <c r="I236" s="160">
        <v>11368.62</v>
      </c>
      <c r="J236" s="160">
        <v>0</v>
      </c>
      <c r="K236" s="160">
        <v>3393.8652375000001</v>
      </c>
      <c r="L236" s="160">
        <v>1106.442675</v>
      </c>
      <c r="M236" s="160">
        <v>704.22299999999996</v>
      </c>
      <c r="N236" s="160">
        <v>1147.126450275</v>
      </c>
      <c r="O236" s="160">
        <v>3620.4446967817498</v>
      </c>
      <c r="P236" s="161">
        <v>1396.09428833795</v>
      </c>
      <c r="R236" s="160">
        <v>132</v>
      </c>
      <c r="S236" s="160">
        <v>0</v>
      </c>
      <c r="T236" s="80"/>
      <c r="U236" s="80"/>
      <c r="V236" s="81"/>
      <c r="W236" s="81"/>
      <c r="X236" s="81"/>
      <c r="Y236" s="80"/>
      <c r="Z236" s="80"/>
      <c r="AA236" s="80"/>
      <c r="AB236" s="80"/>
      <c r="AD236" s="82"/>
    </row>
    <row r="237" spans="1:30" ht="20.5" thickBot="1" x14ac:dyDescent="0.25">
      <c r="A237" s="162">
        <v>66</v>
      </c>
      <c r="B237" s="163" t="s">
        <v>492</v>
      </c>
      <c r="C237" s="164" t="s">
        <v>493</v>
      </c>
      <c r="D237" s="164" t="s">
        <v>38</v>
      </c>
      <c r="E237" s="165">
        <v>0</v>
      </c>
      <c r="F237" s="165">
        <v>52.148000000000003</v>
      </c>
      <c r="G237" s="112">
        <v>791.26</v>
      </c>
      <c r="H237" s="112">
        <v>388.49</v>
      </c>
      <c r="I237" s="112">
        <v>20258.98</v>
      </c>
      <c r="J237" s="112">
        <v>18359.266598400001</v>
      </c>
      <c r="K237" s="112">
        <v>793.20236880000004</v>
      </c>
      <c r="L237" s="112">
        <v>0</v>
      </c>
      <c r="M237" s="112">
        <v>0</v>
      </c>
      <c r="N237" s="112">
        <v>268.10240065440001</v>
      </c>
      <c r="O237" s="112">
        <v>604.94371858900797</v>
      </c>
      <c r="P237" s="166">
        <v>233.27478832607699</v>
      </c>
      <c r="R237" s="112">
        <v>592.84</v>
      </c>
      <c r="S237" s="112">
        <v>28625.247033600001</v>
      </c>
      <c r="T237" s="80"/>
      <c r="U237" s="80"/>
      <c r="V237" s="81"/>
      <c r="W237" s="81"/>
      <c r="X237" s="81"/>
      <c r="Y237" s="80"/>
      <c r="Z237" s="80"/>
      <c r="AA237" s="80"/>
      <c r="AB237" s="80"/>
      <c r="AD237" s="82"/>
    </row>
    <row r="238" spans="1:30" ht="15" thickBot="1" x14ac:dyDescent="0.25">
      <c r="A238" s="108"/>
      <c r="B238" s="109" t="s">
        <v>494</v>
      </c>
      <c r="C238" s="110" t="s">
        <v>495</v>
      </c>
      <c r="D238" s="110" t="s">
        <v>38</v>
      </c>
      <c r="E238" s="111">
        <v>1.0416000000000001</v>
      </c>
      <c r="F238" s="111">
        <v>54.317356799999999</v>
      </c>
      <c r="G238" s="77">
        <v>338</v>
      </c>
      <c r="H238" s="77">
        <v>338</v>
      </c>
      <c r="I238" s="77">
        <v>18359.266598400001</v>
      </c>
      <c r="J238" s="77">
        <v>18359.266598400001</v>
      </c>
      <c r="K238" s="77"/>
      <c r="L238" s="77"/>
      <c r="M238" s="77"/>
      <c r="N238" s="77"/>
      <c r="O238" s="77"/>
      <c r="P238" s="77"/>
      <c r="R238" s="77">
        <v>527</v>
      </c>
      <c r="S238" s="77">
        <v>28625.247033600001</v>
      </c>
      <c r="T238" s="80">
        <f t="shared" si="58"/>
        <v>1.5591715976331362</v>
      </c>
      <c r="U238" s="80">
        <f t="shared" si="59"/>
        <v>1.5335195860943029</v>
      </c>
      <c r="V238" s="81">
        <f t="shared" si="60"/>
        <v>518.32962009987443</v>
      </c>
      <c r="W238" s="81">
        <f t="shared" si="61"/>
        <v>180.32962009987443</v>
      </c>
      <c r="X238" s="81">
        <f t="shared" si="62"/>
        <v>9795.0283165733308</v>
      </c>
      <c r="Y238" s="80">
        <f t="shared" si="52"/>
        <v>4.5848355451969969E-2</v>
      </c>
      <c r="Z238" s="80">
        <f t="shared" si="53"/>
        <v>1.1992624151289988E-2</v>
      </c>
      <c r="AA238" s="80">
        <f t="shared" si="54"/>
        <v>1.9115055013239957E-2</v>
      </c>
      <c r="AB238" s="80">
        <f t="shared" si="63"/>
        <v>2.5652011538833303E-2</v>
      </c>
      <c r="AD238" s="82"/>
    </row>
    <row r="239" spans="1:30" ht="15" thickBot="1" x14ac:dyDescent="0.25">
      <c r="A239" s="96">
        <v>67</v>
      </c>
      <c r="B239" s="97" t="s">
        <v>496</v>
      </c>
      <c r="C239" s="99" t="s">
        <v>497</v>
      </c>
      <c r="D239" s="99" t="s">
        <v>38</v>
      </c>
      <c r="E239" s="100">
        <v>0</v>
      </c>
      <c r="F239" s="100">
        <v>73.435000000000002</v>
      </c>
      <c r="G239" s="101">
        <v>207.01</v>
      </c>
      <c r="H239" s="101">
        <v>166.01</v>
      </c>
      <c r="I239" s="101">
        <v>12190.94</v>
      </c>
      <c r="J239" s="101">
        <v>5239.5578759999999</v>
      </c>
      <c r="K239" s="101">
        <v>2119.789397</v>
      </c>
      <c r="L239" s="101">
        <v>0</v>
      </c>
      <c r="M239" s="101">
        <v>0</v>
      </c>
      <c r="N239" s="101">
        <v>716.48881618600001</v>
      </c>
      <c r="O239" s="101">
        <v>2213.8659541660199</v>
      </c>
      <c r="P239" s="102">
        <v>853.69778372928295</v>
      </c>
      <c r="R239" s="101">
        <v>195.02</v>
      </c>
      <c r="S239" s="101">
        <v>5915.62986</v>
      </c>
      <c r="T239" s="80"/>
      <c r="U239" s="80"/>
      <c r="V239" s="81"/>
      <c r="W239" s="81"/>
      <c r="X239" s="81"/>
      <c r="Y239" s="80"/>
      <c r="Z239" s="80"/>
      <c r="AA239" s="80"/>
      <c r="AB239" s="80"/>
      <c r="AD239" s="82"/>
    </row>
    <row r="240" spans="1:30" ht="15" thickBot="1" x14ac:dyDescent="0.25">
      <c r="A240" s="108"/>
      <c r="B240" s="109" t="s">
        <v>498</v>
      </c>
      <c r="C240" s="110" t="s">
        <v>499</v>
      </c>
      <c r="D240" s="110" t="s">
        <v>38</v>
      </c>
      <c r="E240" s="111">
        <v>3.8359999999999998E-2</v>
      </c>
      <c r="F240" s="111">
        <v>2.8169666000000002</v>
      </c>
      <c r="G240" s="77">
        <v>1860</v>
      </c>
      <c r="H240" s="77">
        <v>1860</v>
      </c>
      <c r="I240" s="77">
        <v>5239.5578759999999</v>
      </c>
      <c r="J240" s="77">
        <v>5239.5578759999999</v>
      </c>
      <c r="K240" s="77"/>
      <c r="L240" s="77"/>
      <c r="M240" s="77"/>
      <c r="N240" s="77"/>
      <c r="O240" s="77"/>
      <c r="P240" s="77"/>
      <c r="R240" s="77">
        <v>2100</v>
      </c>
      <c r="S240" s="77">
        <v>5915.62986</v>
      </c>
      <c r="T240" s="80">
        <f t="shared" si="58"/>
        <v>1.1290322580645162</v>
      </c>
      <c r="U240" s="80">
        <f t="shared" si="59"/>
        <v>1.103380246525683</v>
      </c>
      <c r="V240" s="81">
        <f t="shared" si="60"/>
        <v>2052.2872585377704</v>
      </c>
      <c r="W240" s="81">
        <f t="shared" si="61"/>
        <v>192.28725853777041</v>
      </c>
      <c r="X240" s="81">
        <f t="shared" si="62"/>
        <v>541.66678490646416</v>
      </c>
      <c r="Y240" s="80">
        <f t="shared" si="52"/>
        <v>4.5848355451969969E-2</v>
      </c>
      <c r="Z240" s="80">
        <f t="shared" si="53"/>
        <v>1.1992624151289988E-2</v>
      </c>
      <c r="AA240" s="80">
        <f t="shared" si="54"/>
        <v>1.9115055013239957E-2</v>
      </c>
      <c r="AB240" s="80">
        <f t="shared" si="63"/>
        <v>2.5652011538833303E-2</v>
      </c>
      <c r="AD240" s="82"/>
    </row>
    <row r="241" spans="1:30" x14ac:dyDescent="0.2">
      <c r="A241" s="156">
        <v>68</v>
      </c>
      <c r="B241" s="157" t="s">
        <v>500</v>
      </c>
      <c r="C241" s="158" t="s">
        <v>501</v>
      </c>
      <c r="D241" s="158" t="s">
        <v>38</v>
      </c>
      <c r="E241" s="159">
        <v>0</v>
      </c>
      <c r="F241" s="159">
        <v>73.435000000000002</v>
      </c>
      <c r="G241" s="160">
        <v>115.01</v>
      </c>
      <c r="H241" s="160">
        <v>50.56</v>
      </c>
      <c r="I241" s="160">
        <v>3712.87</v>
      </c>
      <c r="J241" s="160">
        <v>0</v>
      </c>
      <c r="K241" s="160">
        <v>1114.5890864999999</v>
      </c>
      <c r="L241" s="160">
        <v>311.98125399999998</v>
      </c>
      <c r="M241" s="160">
        <v>270.97514999999999</v>
      </c>
      <c r="N241" s="160">
        <v>376.73111123699999</v>
      </c>
      <c r="O241" s="160">
        <v>1182.3376629900899</v>
      </c>
      <c r="P241" s="161">
        <v>455.925997061793</v>
      </c>
      <c r="R241" s="160">
        <v>61.34</v>
      </c>
      <c r="S241" s="160">
        <v>0</v>
      </c>
      <c r="T241" s="80"/>
      <c r="U241" s="80"/>
      <c r="V241" s="81"/>
      <c r="W241" s="81"/>
      <c r="X241" s="81"/>
      <c r="Y241" s="80"/>
      <c r="Z241" s="80"/>
      <c r="AA241" s="80"/>
      <c r="AB241" s="80"/>
      <c r="AD241" s="82"/>
    </row>
    <row r="242" spans="1:30" ht="15" thickBot="1" x14ac:dyDescent="0.25">
      <c r="A242" s="162">
        <v>69</v>
      </c>
      <c r="B242" s="163" t="s">
        <v>502</v>
      </c>
      <c r="C242" s="164" t="s">
        <v>503</v>
      </c>
      <c r="D242" s="164" t="s">
        <v>38</v>
      </c>
      <c r="E242" s="165">
        <v>0</v>
      </c>
      <c r="F242" s="165">
        <v>4.92</v>
      </c>
      <c r="G242" s="112">
        <v>230.02</v>
      </c>
      <c r="H242" s="112">
        <v>165.39</v>
      </c>
      <c r="I242" s="112">
        <v>813.72</v>
      </c>
      <c r="J242" s="112">
        <v>392.56089600000001</v>
      </c>
      <c r="K242" s="112">
        <v>126.40759199999999</v>
      </c>
      <c r="L242" s="112">
        <v>0</v>
      </c>
      <c r="M242" s="112">
        <v>0</v>
      </c>
      <c r="N242" s="112">
        <v>42.725766096000001</v>
      </c>
      <c r="O242" s="112">
        <v>134.12519411471999</v>
      </c>
      <c r="P242" s="166">
        <v>51.720557309500798</v>
      </c>
      <c r="R242" s="112">
        <v>194.14</v>
      </c>
      <c r="S242" s="112">
        <v>445.40563200000003</v>
      </c>
      <c r="T242" s="80"/>
      <c r="U242" s="80"/>
      <c r="V242" s="81"/>
      <c r="W242" s="81"/>
      <c r="X242" s="81"/>
      <c r="Y242" s="80"/>
      <c r="Z242" s="80"/>
      <c r="AA242" s="80"/>
      <c r="AB242" s="80"/>
      <c r="AD242" s="82"/>
    </row>
    <row r="243" spans="1:30" ht="15" thickBot="1" x14ac:dyDescent="0.25">
      <c r="A243" s="108"/>
      <c r="B243" s="109" t="s">
        <v>504</v>
      </c>
      <c r="C243" s="110" t="s">
        <v>505</v>
      </c>
      <c r="D243" s="110" t="s">
        <v>38</v>
      </c>
      <c r="E243" s="111">
        <v>3.8359999999999998E-2</v>
      </c>
      <c r="F243" s="111">
        <v>0.18873119999999999</v>
      </c>
      <c r="G243" s="77">
        <v>2080</v>
      </c>
      <c r="H243" s="77">
        <v>2080</v>
      </c>
      <c r="I243" s="77">
        <v>392.56089600000001</v>
      </c>
      <c r="J243" s="77">
        <v>392.56089600000001</v>
      </c>
      <c r="K243" s="77"/>
      <c r="L243" s="77"/>
      <c r="M243" s="77"/>
      <c r="N243" s="77"/>
      <c r="O243" s="77"/>
      <c r="P243" s="77"/>
      <c r="R243" s="77">
        <v>2360</v>
      </c>
      <c r="S243" s="77">
        <v>445.40563200000003</v>
      </c>
      <c r="T243" s="80">
        <f t="shared" si="58"/>
        <v>1.1346153846153846</v>
      </c>
      <c r="U243" s="80">
        <f t="shared" si="59"/>
        <v>1.1089633730765514</v>
      </c>
      <c r="V243" s="81">
        <f t="shared" si="60"/>
        <v>2306.6438159992267</v>
      </c>
      <c r="W243" s="81">
        <f t="shared" si="61"/>
        <v>226.64381599922672</v>
      </c>
      <c r="X243" s="81">
        <f t="shared" si="62"/>
        <v>42.774759366113251</v>
      </c>
      <c r="Y243" s="80">
        <f t="shared" si="52"/>
        <v>4.5848355451969969E-2</v>
      </c>
      <c r="Z243" s="80">
        <f t="shared" si="53"/>
        <v>1.1992624151289988E-2</v>
      </c>
      <c r="AA243" s="80">
        <f t="shared" si="54"/>
        <v>1.9115055013239957E-2</v>
      </c>
      <c r="AB243" s="80">
        <f t="shared" si="63"/>
        <v>2.5652011538833303E-2</v>
      </c>
      <c r="AD243" s="82"/>
    </row>
    <row r="244" spans="1:30" x14ac:dyDescent="0.2">
      <c r="A244" s="156">
        <v>70</v>
      </c>
      <c r="B244" s="157" t="s">
        <v>506</v>
      </c>
      <c r="C244" s="158" t="s">
        <v>507</v>
      </c>
      <c r="D244" s="158" t="s">
        <v>38</v>
      </c>
      <c r="E244" s="159">
        <v>0</v>
      </c>
      <c r="F244" s="159">
        <v>4.92</v>
      </c>
      <c r="G244" s="160">
        <v>138.01</v>
      </c>
      <c r="H244" s="160">
        <v>44.72</v>
      </c>
      <c r="I244" s="160">
        <v>220.02</v>
      </c>
      <c r="J244" s="160">
        <v>0</v>
      </c>
      <c r="K244" s="160">
        <v>63.285468000000002</v>
      </c>
      <c r="L244" s="160">
        <v>20.098199999999999</v>
      </c>
      <c r="M244" s="160">
        <v>18.154800000000002</v>
      </c>
      <c r="N244" s="160">
        <v>21.390488183999999</v>
      </c>
      <c r="O244" s="160">
        <v>70.069505024880002</v>
      </c>
      <c r="P244" s="161">
        <v>27.0197845692432</v>
      </c>
      <c r="R244" s="160">
        <v>54.31</v>
      </c>
      <c r="S244" s="160">
        <v>0</v>
      </c>
      <c r="T244" s="80"/>
      <c r="U244" s="80"/>
      <c r="V244" s="81"/>
      <c r="W244" s="81"/>
      <c r="X244" s="81"/>
      <c r="Y244" s="80"/>
      <c r="Z244" s="80"/>
      <c r="AA244" s="80"/>
      <c r="AB244" s="80"/>
      <c r="AD244" s="82"/>
    </row>
    <row r="245" spans="1:30" x14ac:dyDescent="0.2">
      <c r="A245" s="173">
        <v>71</v>
      </c>
      <c r="B245" s="174" t="s">
        <v>508</v>
      </c>
      <c r="C245" s="175" t="s">
        <v>509</v>
      </c>
      <c r="D245" s="175" t="s">
        <v>38</v>
      </c>
      <c r="E245" s="176">
        <v>0</v>
      </c>
      <c r="F245" s="176">
        <v>4.92</v>
      </c>
      <c r="G245" s="177">
        <v>115.01</v>
      </c>
      <c r="H245" s="177"/>
      <c r="I245" s="177">
        <v>565.85</v>
      </c>
      <c r="J245" s="177">
        <v>0</v>
      </c>
      <c r="K245" s="177">
        <v>0</v>
      </c>
      <c r="L245" s="177">
        <v>0</v>
      </c>
      <c r="M245" s="177">
        <v>0</v>
      </c>
      <c r="N245" s="177">
        <v>0</v>
      </c>
      <c r="O245" s="177">
        <v>0</v>
      </c>
      <c r="P245" s="178">
        <v>0</v>
      </c>
      <c r="R245" s="177"/>
      <c r="S245" s="177">
        <v>0</v>
      </c>
      <c r="T245" s="80"/>
      <c r="U245" s="80"/>
      <c r="V245" s="81"/>
      <c r="W245" s="81"/>
      <c r="X245" s="81"/>
      <c r="Y245" s="80"/>
      <c r="Z245" s="80"/>
      <c r="AA245" s="80"/>
      <c r="AB245" s="80"/>
      <c r="AD245" s="82"/>
    </row>
    <row r="246" spans="1:30" ht="15" thickBot="1" x14ac:dyDescent="0.25">
      <c r="A246" s="162">
        <v>72</v>
      </c>
      <c r="B246" s="163" t="s">
        <v>510</v>
      </c>
      <c r="C246" s="164" t="s">
        <v>511</v>
      </c>
      <c r="D246" s="164" t="s">
        <v>114</v>
      </c>
      <c r="E246" s="165">
        <v>0</v>
      </c>
      <c r="F246" s="165">
        <v>2.0209999999999999</v>
      </c>
      <c r="G246" s="112">
        <v>37377.629999999997</v>
      </c>
      <c r="H246" s="112">
        <v>42249.24</v>
      </c>
      <c r="I246" s="112">
        <v>85385.71</v>
      </c>
      <c r="J246" s="112">
        <v>61371.980239199998</v>
      </c>
      <c r="K246" s="112">
        <v>8747.3014965999992</v>
      </c>
      <c r="L246" s="112">
        <v>0</v>
      </c>
      <c r="M246" s="112">
        <v>0</v>
      </c>
      <c r="N246" s="112">
        <v>2956.5879058507999</v>
      </c>
      <c r="O246" s="112">
        <v>7647.6841916605599</v>
      </c>
      <c r="P246" s="166">
        <v>2949.0543602227899</v>
      </c>
      <c r="R246" s="112">
        <v>62937.27</v>
      </c>
      <c r="S246" s="112">
        <v>98129.587094400005</v>
      </c>
      <c r="T246" s="80"/>
      <c r="U246" s="80"/>
      <c r="V246" s="81"/>
      <c r="W246" s="81"/>
      <c r="X246" s="81"/>
      <c r="Y246" s="80"/>
      <c r="Z246" s="80"/>
      <c r="AA246" s="80"/>
      <c r="AB246" s="80"/>
      <c r="AD246" s="82"/>
    </row>
    <row r="247" spans="1:30" ht="18" x14ac:dyDescent="0.2">
      <c r="A247" s="108"/>
      <c r="B247" s="109" t="s">
        <v>325</v>
      </c>
      <c r="C247" s="110" t="s">
        <v>326</v>
      </c>
      <c r="D247" s="110" t="s">
        <v>114</v>
      </c>
      <c r="E247" s="111">
        <v>0.10299999999999999</v>
      </c>
      <c r="F247" s="111">
        <v>0.20816299999999999</v>
      </c>
      <c r="G247" s="77">
        <v>30300</v>
      </c>
      <c r="H247" s="77">
        <v>30300</v>
      </c>
      <c r="I247" s="77">
        <v>6307.3388999999997</v>
      </c>
      <c r="J247" s="77">
        <v>6307.3388999999997</v>
      </c>
      <c r="K247" s="77"/>
      <c r="L247" s="77"/>
      <c r="M247" s="77"/>
      <c r="N247" s="77"/>
      <c r="O247" s="77"/>
      <c r="P247" s="77"/>
      <c r="R247" s="77">
        <v>51100</v>
      </c>
      <c r="S247" s="77">
        <v>10637.129300000001</v>
      </c>
      <c r="T247" s="80">
        <f t="shared" si="58"/>
        <v>1.6864686468646866</v>
      </c>
      <c r="U247" s="80">
        <f t="shared" si="59"/>
        <v>1.6608166353258533</v>
      </c>
      <c r="V247" s="81">
        <f t="shared" si="60"/>
        <v>50322.744050373352</v>
      </c>
      <c r="W247" s="81">
        <f t="shared" si="61"/>
        <v>20022.744050373352</v>
      </c>
      <c r="X247" s="81">
        <f t="shared" si="62"/>
        <v>4167.9944697578676</v>
      </c>
      <c r="Y247" s="80">
        <f t="shared" si="52"/>
        <v>4.5848355451969969E-2</v>
      </c>
      <c r="Z247" s="80">
        <f t="shared" si="53"/>
        <v>1.1992624151289988E-2</v>
      </c>
      <c r="AA247" s="80">
        <f t="shared" si="54"/>
        <v>1.9115055013239957E-2</v>
      </c>
      <c r="AB247" s="80">
        <f t="shared" si="63"/>
        <v>2.5652011538833303E-2</v>
      </c>
      <c r="AD247" s="82"/>
    </row>
    <row r="248" spans="1:30" ht="18" x14ac:dyDescent="0.2">
      <c r="A248" s="108"/>
      <c r="B248" s="109" t="s">
        <v>278</v>
      </c>
      <c r="C248" s="110" t="s">
        <v>279</v>
      </c>
      <c r="D248" s="110" t="s">
        <v>114</v>
      </c>
      <c r="E248" s="111">
        <v>0.92700000000000005</v>
      </c>
      <c r="F248" s="111">
        <v>1.873467</v>
      </c>
      <c r="G248" s="77">
        <v>26600</v>
      </c>
      <c r="H248" s="77">
        <v>26600</v>
      </c>
      <c r="I248" s="77">
        <v>49834.222199999997</v>
      </c>
      <c r="J248" s="77">
        <v>49834.222199999997</v>
      </c>
      <c r="K248" s="77"/>
      <c r="L248" s="77"/>
      <c r="M248" s="77"/>
      <c r="N248" s="77"/>
      <c r="O248" s="77"/>
      <c r="P248" s="77"/>
      <c r="R248" s="77">
        <v>43100</v>
      </c>
      <c r="S248" s="77">
        <v>80746.4277</v>
      </c>
      <c r="T248" s="80">
        <f t="shared" si="58"/>
        <v>1.6203007518796992</v>
      </c>
      <c r="U248" s="80">
        <f t="shared" si="59"/>
        <v>1.594648740340866</v>
      </c>
      <c r="V248" s="81">
        <f t="shared" si="60"/>
        <v>42417.656493067036</v>
      </c>
      <c r="W248" s="81">
        <f t="shared" si="61"/>
        <v>15817.656493067036</v>
      </c>
      <c r="X248" s="81">
        <f t="shared" si="62"/>
        <v>29633.857457096819</v>
      </c>
      <c r="Y248" s="80">
        <f t="shared" si="52"/>
        <v>4.5848355451969969E-2</v>
      </c>
      <c r="Z248" s="80">
        <f t="shared" si="53"/>
        <v>1.1992624151289988E-2</v>
      </c>
      <c r="AA248" s="80">
        <f t="shared" si="54"/>
        <v>1.9115055013239957E-2</v>
      </c>
      <c r="AB248" s="80">
        <f t="shared" si="63"/>
        <v>2.5652011538833303E-2</v>
      </c>
      <c r="AD248" s="82"/>
    </row>
    <row r="249" spans="1:30" x14ac:dyDescent="0.2">
      <c r="A249" s="108"/>
      <c r="B249" s="109" t="s">
        <v>282</v>
      </c>
      <c r="C249" s="110" t="s">
        <v>283</v>
      </c>
      <c r="D249" s="110" t="s">
        <v>101</v>
      </c>
      <c r="E249" s="111">
        <v>12.672000000000001</v>
      </c>
      <c r="F249" s="111">
        <v>25.610112000000001</v>
      </c>
      <c r="G249" s="77">
        <v>34.1</v>
      </c>
      <c r="H249" s="77">
        <v>34.1</v>
      </c>
      <c r="I249" s="77">
        <v>873.3048192</v>
      </c>
      <c r="J249" s="77">
        <v>873.3048192</v>
      </c>
      <c r="K249" s="77"/>
      <c r="L249" s="77"/>
      <c r="M249" s="77"/>
      <c r="N249" s="77"/>
      <c r="O249" s="77"/>
      <c r="P249" s="77"/>
      <c r="R249" s="77">
        <v>56.2</v>
      </c>
      <c r="S249" s="77">
        <v>1439.2882944</v>
      </c>
      <c r="T249" s="80">
        <f t="shared" si="58"/>
        <v>1.6480938416422288</v>
      </c>
      <c r="U249" s="80">
        <f t="shared" si="59"/>
        <v>1.6224418301033956</v>
      </c>
      <c r="V249" s="81">
        <f t="shared" si="60"/>
        <v>55.325266406525792</v>
      </c>
      <c r="W249" s="81">
        <f t="shared" si="61"/>
        <v>21.22526640652579</v>
      </c>
      <c r="X249" s="81">
        <f t="shared" si="62"/>
        <v>543.58144990096309</v>
      </c>
      <c r="Y249" s="80">
        <f t="shared" si="52"/>
        <v>4.5848355451969969E-2</v>
      </c>
      <c r="Z249" s="80">
        <f t="shared" si="53"/>
        <v>1.1992624151289988E-2</v>
      </c>
      <c r="AA249" s="80">
        <f t="shared" si="54"/>
        <v>1.9115055013239957E-2</v>
      </c>
      <c r="AB249" s="80">
        <f t="shared" si="63"/>
        <v>2.5652011538833303E-2</v>
      </c>
      <c r="AD249" s="82"/>
    </row>
    <row r="250" spans="1:30" ht="15" thickBot="1" x14ac:dyDescent="0.25">
      <c r="A250" s="108"/>
      <c r="B250" s="109" t="s">
        <v>284</v>
      </c>
      <c r="C250" s="110" t="s">
        <v>285</v>
      </c>
      <c r="D250" s="110" t="s">
        <v>286</v>
      </c>
      <c r="E250" s="111">
        <v>1.3819999999999999</v>
      </c>
      <c r="F250" s="111">
        <v>2.7930220000000001</v>
      </c>
      <c r="G250" s="77">
        <v>1560</v>
      </c>
      <c r="H250" s="77">
        <v>1560</v>
      </c>
      <c r="I250" s="77">
        <v>4357.1143199999997</v>
      </c>
      <c r="J250" s="77">
        <v>4357.1143199999997</v>
      </c>
      <c r="K250" s="77"/>
      <c r="L250" s="77"/>
      <c r="M250" s="77"/>
      <c r="N250" s="77"/>
      <c r="O250" s="77"/>
      <c r="P250" s="77"/>
      <c r="R250" s="77">
        <v>1900</v>
      </c>
      <c r="S250" s="77">
        <v>5306.7417999999998</v>
      </c>
      <c r="T250" s="80">
        <f t="shared" si="58"/>
        <v>1.2179487179487178</v>
      </c>
      <c r="U250" s="80">
        <f t="shared" si="59"/>
        <v>1.1922967064098846</v>
      </c>
      <c r="V250" s="81">
        <f t="shared" si="60"/>
        <v>1859.98286199942</v>
      </c>
      <c r="W250" s="81">
        <f t="shared" si="61"/>
        <v>299.98286199942004</v>
      </c>
      <c r="X250" s="81">
        <f t="shared" si="62"/>
        <v>837.85873318734423</v>
      </c>
      <c r="Y250" s="80">
        <f t="shared" si="52"/>
        <v>4.5848355451969969E-2</v>
      </c>
      <c r="Z250" s="80">
        <f t="shared" si="53"/>
        <v>1.1992624151289988E-2</v>
      </c>
      <c r="AA250" s="80">
        <f t="shared" si="54"/>
        <v>1.9115055013239957E-2</v>
      </c>
      <c r="AB250" s="80">
        <f t="shared" si="63"/>
        <v>2.5652011538833303E-2</v>
      </c>
      <c r="AD250" s="82"/>
    </row>
    <row r="251" spans="1:30" ht="15" thickBot="1" x14ac:dyDescent="0.25">
      <c r="A251" s="96">
        <v>73</v>
      </c>
      <c r="B251" s="97" t="s">
        <v>512</v>
      </c>
      <c r="C251" s="99" t="s">
        <v>513</v>
      </c>
      <c r="D251" s="99" t="s">
        <v>95</v>
      </c>
      <c r="E251" s="100">
        <v>0</v>
      </c>
      <c r="F251" s="100">
        <v>32.026000000000003</v>
      </c>
      <c r="G251" s="101">
        <v>4151.79</v>
      </c>
      <c r="H251" s="101">
        <v>3625.12</v>
      </c>
      <c r="I251" s="101">
        <v>116098.09</v>
      </c>
      <c r="J251" s="101">
        <v>100078.32378438</v>
      </c>
      <c r="K251" s="101">
        <v>6689.4883968000004</v>
      </c>
      <c r="L251" s="101">
        <v>0</v>
      </c>
      <c r="M251" s="101">
        <v>0</v>
      </c>
      <c r="N251" s="101">
        <v>2261.0470781183999</v>
      </c>
      <c r="O251" s="101">
        <v>5101.8052207034898</v>
      </c>
      <c r="P251" s="102">
        <v>1967.32769738706</v>
      </c>
      <c r="R251" s="101">
        <v>4059.6</v>
      </c>
      <c r="S251" s="101">
        <v>110718.64650802</v>
      </c>
      <c r="T251" s="80"/>
      <c r="U251" s="80"/>
      <c r="V251" s="81"/>
      <c r="W251" s="81"/>
      <c r="X251" s="81"/>
      <c r="Y251" s="80"/>
      <c r="Z251" s="80"/>
      <c r="AA251" s="80"/>
      <c r="AB251" s="80"/>
      <c r="AD251" s="82"/>
    </row>
    <row r="252" spans="1:30" x14ac:dyDescent="0.2">
      <c r="A252" s="108"/>
      <c r="B252" s="109" t="s">
        <v>204</v>
      </c>
      <c r="C252" s="110" t="s">
        <v>205</v>
      </c>
      <c r="D252" s="110" t="s">
        <v>95</v>
      </c>
      <c r="E252" s="111">
        <v>0.16339999999999999</v>
      </c>
      <c r="F252" s="111">
        <v>5.2330484000000004</v>
      </c>
      <c r="G252" s="77">
        <v>45.7</v>
      </c>
      <c r="H252" s="77">
        <v>45.7</v>
      </c>
      <c r="I252" s="77">
        <v>239.15031188</v>
      </c>
      <c r="J252" s="77">
        <v>239.15031188</v>
      </c>
      <c r="K252" s="77"/>
      <c r="L252" s="77"/>
      <c r="M252" s="77"/>
      <c r="N252" s="77"/>
      <c r="O252" s="77"/>
      <c r="P252" s="77"/>
      <c r="R252" s="77">
        <v>52.8</v>
      </c>
      <c r="S252" s="77">
        <v>276.30495552000002</v>
      </c>
      <c r="T252" s="80">
        <f t="shared" si="58"/>
        <v>1.1553610503282274</v>
      </c>
      <c r="U252" s="80">
        <f t="shared" si="59"/>
        <v>1.1297090387893942</v>
      </c>
      <c r="V252" s="81">
        <f t="shared" si="60"/>
        <v>51.627703072675317</v>
      </c>
      <c r="W252" s="81">
        <f t="shared" si="61"/>
        <v>5.9277030726753139</v>
      </c>
      <c r="X252" s="81">
        <f t="shared" si="62"/>
        <v>31.019957080138639</v>
      </c>
      <c r="Y252" s="80">
        <f t="shared" si="52"/>
        <v>4.5848355451969969E-2</v>
      </c>
      <c r="Z252" s="80">
        <f t="shared" si="53"/>
        <v>1.1992624151289988E-2</v>
      </c>
      <c r="AA252" s="80">
        <f t="shared" si="54"/>
        <v>1.9115055013239957E-2</v>
      </c>
      <c r="AB252" s="80">
        <f t="shared" si="63"/>
        <v>2.5652011538833303E-2</v>
      </c>
      <c r="AD252" s="82"/>
    </row>
    <row r="253" spans="1:30" x14ac:dyDescent="0.2">
      <c r="A253" s="108"/>
      <c r="B253" s="109" t="s">
        <v>264</v>
      </c>
      <c r="C253" s="110" t="s">
        <v>265</v>
      </c>
      <c r="D253" s="110" t="s">
        <v>95</v>
      </c>
      <c r="E253" s="111">
        <v>1.01</v>
      </c>
      <c r="F253" s="111">
        <v>32.346260000000001</v>
      </c>
      <c r="G253" s="77">
        <v>3080</v>
      </c>
      <c r="H253" s="77">
        <v>3080</v>
      </c>
      <c r="I253" s="77">
        <v>99626.480800000005</v>
      </c>
      <c r="J253" s="77">
        <v>99626.480800000005</v>
      </c>
      <c r="K253" s="77"/>
      <c r="L253" s="77"/>
      <c r="M253" s="77"/>
      <c r="N253" s="77"/>
      <c r="O253" s="77"/>
      <c r="P253" s="77"/>
      <c r="R253" s="77">
        <v>3340</v>
      </c>
      <c r="S253" s="77">
        <v>110175.8452</v>
      </c>
      <c r="T253" s="80">
        <f t="shared" si="58"/>
        <v>1.0844155844155845</v>
      </c>
      <c r="U253" s="80">
        <f t="shared" si="59"/>
        <v>1.0587635728767513</v>
      </c>
      <c r="V253" s="81">
        <f t="shared" si="60"/>
        <v>3260.9918044603937</v>
      </c>
      <c r="W253" s="81">
        <f t="shared" si="61"/>
        <v>180.99180446039372</v>
      </c>
      <c r="X253" s="81">
        <f t="shared" si="62"/>
        <v>5854.407964945055</v>
      </c>
      <c r="Y253" s="80">
        <f t="shared" si="52"/>
        <v>4.5848355451969969E-2</v>
      </c>
      <c r="Z253" s="80">
        <f t="shared" si="53"/>
        <v>1.1992624151289988E-2</v>
      </c>
      <c r="AA253" s="80">
        <f t="shared" si="54"/>
        <v>1.9115055013239957E-2</v>
      </c>
      <c r="AB253" s="80">
        <f t="shared" si="63"/>
        <v>2.5652011538833303E-2</v>
      </c>
      <c r="AD253" s="82"/>
    </row>
    <row r="254" spans="1:30" ht="18.5" thickBot="1" x14ac:dyDescent="0.25">
      <c r="A254" s="108"/>
      <c r="B254" s="109" t="s">
        <v>266</v>
      </c>
      <c r="C254" s="110" t="s">
        <v>267</v>
      </c>
      <c r="D254" s="110" t="s">
        <v>38</v>
      </c>
      <c r="E254" s="111">
        <v>0.26250000000000001</v>
      </c>
      <c r="F254" s="111">
        <v>8.4068249999999995</v>
      </c>
      <c r="G254" s="77">
        <v>25.3</v>
      </c>
      <c r="H254" s="77">
        <v>25.3</v>
      </c>
      <c r="I254" s="77">
        <v>212.69267249999999</v>
      </c>
      <c r="J254" s="77">
        <v>212.69267249999999</v>
      </c>
      <c r="K254" s="77"/>
      <c r="L254" s="77"/>
      <c r="M254" s="77"/>
      <c r="N254" s="77"/>
      <c r="O254" s="77"/>
      <c r="P254" s="77"/>
      <c r="R254" s="77">
        <v>31.7</v>
      </c>
      <c r="S254" s="77">
        <v>266.4963525</v>
      </c>
      <c r="T254" s="80">
        <f t="shared" si="58"/>
        <v>1.2529644268774702</v>
      </c>
      <c r="U254" s="80">
        <f t="shared" si="59"/>
        <v>1.227312415338637</v>
      </c>
      <c r="V254" s="81">
        <f t="shared" si="60"/>
        <v>31.051004108067517</v>
      </c>
      <c r="W254" s="81">
        <f t="shared" si="61"/>
        <v>5.7510041080675158</v>
      </c>
      <c r="X254" s="81">
        <f t="shared" si="62"/>
        <v>48.34768511080469</v>
      </c>
      <c r="Y254" s="80">
        <f t="shared" si="52"/>
        <v>4.5848355451969969E-2</v>
      </c>
      <c r="Z254" s="80">
        <f t="shared" si="53"/>
        <v>1.1992624151289988E-2</v>
      </c>
      <c r="AA254" s="80">
        <f t="shared" si="54"/>
        <v>1.9115055013239957E-2</v>
      </c>
      <c r="AB254" s="80">
        <f t="shared" si="63"/>
        <v>2.5652011538833303E-2</v>
      </c>
      <c r="AD254" s="82"/>
    </row>
    <row r="255" spans="1:30" ht="15" thickBot="1" x14ac:dyDescent="0.25">
      <c r="A255" s="96">
        <v>74</v>
      </c>
      <c r="B255" s="97" t="s">
        <v>514</v>
      </c>
      <c r="C255" s="99" t="s">
        <v>515</v>
      </c>
      <c r="D255" s="99" t="s">
        <v>38</v>
      </c>
      <c r="E255" s="100">
        <v>0</v>
      </c>
      <c r="F255" s="100">
        <v>251.142</v>
      </c>
      <c r="G255" s="101">
        <v>575.04</v>
      </c>
      <c r="H255" s="101">
        <v>363.25</v>
      </c>
      <c r="I255" s="101">
        <v>91227.33</v>
      </c>
      <c r="J255" s="101">
        <v>22003.052904</v>
      </c>
      <c r="K255" s="101">
        <v>28135.563830999999</v>
      </c>
      <c r="L255" s="101">
        <v>0</v>
      </c>
      <c r="M255" s="101">
        <v>0</v>
      </c>
      <c r="N255" s="101">
        <v>9509.8205748780001</v>
      </c>
      <c r="O255" s="101">
        <v>22046.219474750498</v>
      </c>
      <c r="P255" s="102">
        <v>8501.3316500879791</v>
      </c>
      <c r="R255" s="101">
        <v>464.81</v>
      </c>
      <c r="S255" s="101">
        <v>33560.306373599997</v>
      </c>
      <c r="T255" s="80"/>
      <c r="U255" s="80"/>
      <c r="V255" s="81"/>
      <c r="W255" s="81"/>
      <c r="X255" s="81"/>
      <c r="Y255" s="80"/>
      <c r="Z255" s="80"/>
      <c r="AA255" s="80"/>
      <c r="AB255" s="80"/>
      <c r="AD255" s="82"/>
    </row>
    <row r="256" spans="1:30" x14ac:dyDescent="0.2">
      <c r="A256" s="108"/>
      <c r="B256" s="109" t="s">
        <v>99</v>
      </c>
      <c r="C256" s="110" t="s">
        <v>100</v>
      </c>
      <c r="D256" s="110" t="s">
        <v>101</v>
      </c>
      <c r="E256" s="111">
        <v>0.1</v>
      </c>
      <c r="F256" s="111">
        <v>25.1142</v>
      </c>
      <c r="G256" s="77">
        <v>36.5</v>
      </c>
      <c r="H256" s="77">
        <v>36.5</v>
      </c>
      <c r="I256" s="77">
        <v>916.66830000000004</v>
      </c>
      <c r="J256" s="77">
        <v>916.66830000000004</v>
      </c>
      <c r="K256" s="77"/>
      <c r="L256" s="77"/>
      <c r="M256" s="77"/>
      <c r="N256" s="77"/>
      <c r="O256" s="77"/>
      <c r="P256" s="77"/>
      <c r="R256" s="77">
        <v>57.6</v>
      </c>
      <c r="S256" s="77">
        <v>1446.5779199999999</v>
      </c>
      <c r="T256" s="80">
        <f t="shared" si="58"/>
        <v>1.5780821917808219</v>
      </c>
      <c r="U256" s="80">
        <f t="shared" si="59"/>
        <v>1.5524301802419886</v>
      </c>
      <c r="V256" s="81">
        <f t="shared" si="60"/>
        <v>56.663701578832587</v>
      </c>
      <c r="W256" s="81">
        <f t="shared" si="61"/>
        <v>20.163701578832587</v>
      </c>
      <c r="X256" s="81">
        <f t="shared" si="62"/>
        <v>506.39523419111737</v>
      </c>
      <c r="Y256" s="80">
        <f t="shared" si="52"/>
        <v>4.5848355451969969E-2</v>
      </c>
      <c r="Z256" s="80">
        <f t="shared" si="53"/>
        <v>1.1992624151289988E-2</v>
      </c>
      <c r="AA256" s="80">
        <f t="shared" si="54"/>
        <v>1.9115055013239957E-2</v>
      </c>
      <c r="AB256" s="80">
        <f t="shared" si="63"/>
        <v>2.5652011538833303E-2</v>
      </c>
      <c r="AD256" s="82"/>
    </row>
    <row r="257" spans="1:30" x14ac:dyDescent="0.2">
      <c r="A257" s="108"/>
      <c r="B257" s="109" t="s">
        <v>400</v>
      </c>
      <c r="C257" s="110" t="s">
        <v>401</v>
      </c>
      <c r="D257" s="110" t="s">
        <v>402</v>
      </c>
      <c r="E257" s="111">
        <v>0.24959999999999999</v>
      </c>
      <c r="F257" s="111">
        <v>62.685043200000003</v>
      </c>
      <c r="G257" s="77">
        <v>145</v>
      </c>
      <c r="H257" s="77">
        <v>145</v>
      </c>
      <c r="I257" s="77">
        <v>9089.3312640000004</v>
      </c>
      <c r="J257" s="77">
        <v>9089.3312640000004</v>
      </c>
      <c r="K257" s="77"/>
      <c r="L257" s="77"/>
      <c r="M257" s="77"/>
      <c r="N257" s="77"/>
      <c r="O257" s="77"/>
      <c r="P257" s="77"/>
      <c r="R257" s="77">
        <v>188</v>
      </c>
      <c r="S257" s="77">
        <v>11784.788121600001</v>
      </c>
      <c r="T257" s="80">
        <f t="shared" si="58"/>
        <v>1.296551724137931</v>
      </c>
      <c r="U257" s="80">
        <f t="shared" si="59"/>
        <v>1.2708997125990977</v>
      </c>
      <c r="V257" s="81">
        <f t="shared" si="60"/>
        <v>184.28045832686917</v>
      </c>
      <c r="W257" s="81">
        <f t="shared" si="61"/>
        <v>39.280458326869166</v>
      </c>
      <c r="X257" s="81">
        <f t="shared" si="62"/>
        <v>2462.2972271355934</v>
      </c>
      <c r="Y257" s="80">
        <f t="shared" si="52"/>
        <v>4.5848355451969969E-2</v>
      </c>
      <c r="Z257" s="80">
        <f t="shared" si="53"/>
        <v>1.1992624151289988E-2</v>
      </c>
      <c r="AA257" s="80">
        <f t="shared" si="54"/>
        <v>1.9115055013239957E-2</v>
      </c>
      <c r="AB257" s="80">
        <f t="shared" si="63"/>
        <v>2.5652011538833303E-2</v>
      </c>
      <c r="AD257" s="82"/>
    </row>
    <row r="258" spans="1:30" x14ac:dyDescent="0.2">
      <c r="A258" s="108"/>
      <c r="B258" s="109" t="s">
        <v>403</v>
      </c>
      <c r="C258" s="110" t="s">
        <v>404</v>
      </c>
      <c r="D258" s="110" t="s">
        <v>101</v>
      </c>
      <c r="E258" s="111">
        <v>0.05</v>
      </c>
      <c r="F258" s="111">
        <v>12.5571</v>
      </c>
      <c r="G258" s="77">
        <v>44</v>
      </c>
      <c r="H258" s="77">
        <v>44</v>
      </c>
      <c r="I258" s="77">
        <v>552.51239999999996</v>
      </c>
      <c r="J258" s="77">
        <v>552.51239999999996</v>
      </c>
      <c r="K258" s="77"/>
      <c r="L258" s="77"/>
      <c r="M258" s="77"/>
      <c r="N258" s="77"/>
      <c r="O258" s="77"/>
      <c r="P258" s="77"/>
      <c r="R258" s="77">
        <v>86.2</v>
      </c>
      <c r="S258" s="77">
        <v>1082.42202</v>
      </c>
      <c r="T258" s="80">
        <f t="shared" si="58"/>
        <v>1.9590909090909092</v>
      </c>
      <c r="U258" s="80">
        <f t="shared" si="59"/>
        <v>1.933438897552076</v>
      </c>
      <c r="V258" s="81">
        <f t="shared" si="60"/>
        <v>85.071311492291343</v>
      </c>
      <c r="W258" s="81">
        <f t="shared" si="61"/>
        <v>41.071311492291343</v>
      </c>
      <c r="X258" s="81">
        <f t="shared" si="62"/>
        <v>515.73656553985165</v>
      </c>
      <c r="Y258" s="80">
        <f t="shared" si="52"/>
        <v>4.5848355451969969E-2</v>
      </c>
      <c r="Z258" s="80">
        <f t="shared" si="53"/>
        <v>1.1992624151289988E-2</v>
      </c>
      <c r="AA258" s="80">
        <f t="shared" si="54"/>
        <v>1.9115055013239957E-2</v>
      </c>
      <c r="AB258" s="80">
        <f t="shared" si="63"/>
        <v>2.5652011538833303E-2</v>
      </c>
      <c r="AD258" s="82"/>
    </row>
    <row r="259" spans="1:30" ht="15" thickBot="1" x14ac:dyDescent="0.25">
      <c r="A259" s="108"/>
      <c r="B259" s="109" t="s">
        <v>104</v>
      </c>
      <c r="C259" s="110" t="s">
        <v>105</v>
      </c>
      <c r="D259" s="110" t="s">
        <v>95</v>
      </c>
      <c r="E259" s="111">
        <v>9.7999999999999997E-3</v>
      </c>
      <c r="F259" s="111">
        <v>2.4611915999999998</v>
      </c>
      <c r="G259" s="77">
        <v>4650</v>
      </c>
      <c r="H259" s="77">
        <v>4650</v>
      </c>
      <c r="I259" s="77">
        <v>11444.540940000001</v>
      </c>
      <c r="J259" s="77">
        <v>11444.540940000001</v>
      </c>
      <c r="K259" s="77"/>
      <c r="L259" s="77"/>
      <c r="M259" s="77"/>
      <c r="N259" s="77"/>
      <c r="O259" s="77"/>
      <c r="P259" s="77"/>
      <c r="R259" s="77">
        <v>7820</v>
      </c>
      <c r="S259" s="77">
        <v>19246.518312</v>
      </c>
      <c r="T259" s="80">
        <f t="shared" si="58"/>
        <v>1.6817204301075268</v>
      </c>
      <c r="U259" s="80">
        <f t="shared" si="59"/>
        <v>1.6560684185686936</v>
      </c>
      <c r="V259" s="81">
        <f t="shared" si="60"/>
        <v>7700.7181463444249</v>
      </c>
      <c r="W259" s="81">
        <f t="shared" si="61"/>
        <v>3050.7181463444249</v>
      </c>
      <c r="X259" s="81">
        <f t="shared" si="62"/>
        <v>7508.4018757504691</v>
      </c>
      <c r="Y259" s="80">
        <f t="shared" si="52"/>
        <v>4.5848355451969969E-2</v>
      </c>
      <c r="Z259" s="80">
        <f t="shared" si="53"/>
        <v>1.1992624151289988E-2</v>
      </c>
      <c r="AA259" s="80">
        <f t="shared" si="54"/>
        <v>1.9115055013239957E-2</v>
      </c>
      <c r="AB259" s="80">
        <f t="shared" si="63"/>
        <v>2.5652011538833303E-2</v>
      </c>
      <c r="AD259" s="82"/>
    </row>
    <row r="260" spans="1:30" x14ac:dyDescent="0.2">
      <c r="A260" s="156">
        <v>75</v>
      </c>
      <c r="B260" s="157" t="s">
        <v>516</v>
      </c>
      <c r="C260" s="158" t="s">
        <v>517</v>
      </c>
      <c r="D260" s="158" t="s">
        <v>38</v>
      </c>
      <c r="E260" s="159">
        <v>0</v>
      </c>
      <c r="F260" s="159">
        <v>251.142</v>
      </c>
      <c r="G260" s="160">
        <v>149.51</v>
      </c>
      <c r="H260" s="160">
        <v>81.63</v>
      </c>
      <c r="I260" s="160">
        <v>20500.72</v>
      </c>
      <c r="J260" s="160">
        <v>0</v>
      </c>
      <c r="K260" s="160">
        <v>8560.4262120000003</v>
      </c>
      <c r="L260" s="160">
        <v>0</v>
      </c>
      <c r="M260" s="160">
        <v>0</v>
      </c>
      <c r="N260" s="160">
        <v>2893.4240596559998</v>
      </c>
      <c r="O260" s="160">
        <v>6528.69465484392</v>
      </c>
      <c r="P260" s="161">
        <v>2517.5562897099899</v>
      </c>
      <c r="R260" s="160">
        <v>100.11</v>
      </c>
      <c r="S260" s="160">
        <v>0</v>
      </c>
      <c r="T260" s="80"/>
      <c r="U260" s="80"/>
      <c r="V260" s="81"/>
      <c r="W260" s="81"/>
      <c r="X260" s="81"/>
      <c r="Y260" s="80"/>
      <c r="Z260" s="80"/>
      <c r="AA260" s="80"/>
      <c r="AB260" s="80"/>
      <c r="AD260" s="82"/>
    </row>
    <row r="261" spans="1:30" ht="15" thickBot="1" x14ac:dyDescent="0.25">
      <c r="A261" s="162">
        <v>76</v>
      </c>
      <c r="B261" s="163" t="s">
        <v>518</v>
      </c>
      <c r="C261" s="164" t="s">
        <v>519</v>
      </c>
      <c r="D261" s="164" t="s">
        <v>114</v>
      </c>
      <c r="E261" s="165">
        <v>0</v>
      </c>
      <c r="F261" s="165">
        <v>4.1630000000000003</v>
      </c>
      <c r="G261" s="112">
        <v>37377.629999999997</v>
      </c>
      <c r="H261" s="112">
        <v>41457.410000000003</v>
      </c>
      <c r="I261" s="112">
        <v>172587.2</v>
      </c>
      <c r="J261" s="112">
        <v>122215.089328</v>
      </c>
      <c r="K261" s="112">
        <v>18456.851165399999</v>
      </c>
      <c r="L261" s="112">
        <v>0</v>
      </c>
      <c r="M261" s="112">
        <v>0</v>
      </c>
      <c r="N261" s="112">
        <v>6238.4156939052</v>
      </c>
      <c r="O261" s="112">
        <v>16042.066147572301</v>
      </c>
      <c r="P261" s="166">
        <v>6186.0458583094496</v>
      </c>
      <c r="R261" s="112">
        <v>62381.46</v>
      </c>
      <c r="S261" s="112">
        <v>198776.22285600001</v>
      </c>
      <c r="T261" s="80"/>
      <c r="U261" s="80"/>
      <c r="V261" s="81"/>
      <c r="W261" s="81"/>
      <c r="X261" s="81"/>
      <c r="Y261" s="80"/>
      <c r="Z261" s="80"/>
      <c r="AA261" s="80"/>
      <c r="AB261" s="80"/>
      <c r="AD261" s="82"/>
    </row>
    <row r="262" spans="1:30" ht="18" x14ac:dyDescent="0.2">
      <c r="A262" s="108"/>
      <c r="B262" s="109" t="s">
        <v>325</v>
      </c>
      <c r="C262" s="110" t="s">
        <v>326</v>
      </c>
      <c r="D262" s="110" t="s">
        <v>114</v>
      </c>
      <c r="E262" s="111">
        <v>0.10299999999999999</v>
      </c>
      <c r="F262" s="111">
        <v>0.42878899999999998</v>
      </c>
      <c r="G262" s="77">
        <v>30300</v>
      </c>
      <c r="H262" s="77">
        <v>30300</v>
      </c>
      <c r="I262" s="77">
        <v>12992.306699999999</v>
      </c>
      <c r="J262" s="77">
        <v>12992.306699999999</v>
      </c>
      <c r="K262" s="77"/>
      <c r="L262" s="77"/>
      <c r="M262" s="77"/>
      <c r="N262" s="77"/>
      <c r="O262" s="77"/>
      <c r="P262" s="77"/>
      <c r="R262" s="77">
        <v>51100</v>
      </c>
      <c r="S262" s="77">
        <v>21911.117900000001</v>
      </c>
      <c r="T262" s="80">
        <f t="shared" si="58"/>
        <v>1.6864686468646866</v>
      </c>
      <c r="U262" s="80">
        <f t="shared" si="59"/>
        <v>1.6608166353258533</v>
      </c>
      <c r="V262" s="81">
        <f t="shared" si="60"/>
        <v>50322.744050373352</v>
      </c>
      <c r="W262" s="81">
        <f t="shared" si="61"/>
        <v>20022.744050373352</v>
      </c>
      <c r="X262" s="81">
        <f t="shared" si="62"/>
        <v>8585.5323986155381</v>
      </c>
      <c r="Y262" s="80">
        <f t="shared" si="52"/>
        <v>4.5848355451969969E-2</v>
      </c>
      <c r="Z262" s="80">
        <f t="shared" si="53"/>
        <v>1.1992624151289988E-2</v>
      </c>
      <c r="AA262" s="80">
        <f t="shared" si="54"/>
        <v>1.9115055013239957E-2</v>
      </c>
      <c r="AB262" s="80">
        <f t="shared" si="63"/>
        <v>2.5652011538833303E-2</v>
      </c>
      <c r="AD262" s="82"/>
    </row>
    <row r="263" spans="1:30" ht="18" x14ac:dyDescent="0.2">
      <c r="A263" s="108"/>
      <c r="B263" s="109" t="s">
        <v>278</v>
      </c>
      <c r="C263" s="110" t="s">
        <v>279</v>
      </c>
      <c r="D263" s="110" t="s">
        <v>114</v>
      </c>
      <c r="E263" s="111">
        <v>0.51500000000000001</v>
      </c>
      <c r="F263" s="111">
        <v>2.143945</v>
      </c>
      <c r="G263" s="77">
        <v>26600</v>
      </c>
      <c r="H263" s="77">
        <v>26600</v>
      </c>
      <c r="I263" s="77">
        <v>57028.936999999998</v>
      </c>
      <c r="J263" s="77">
        <v>57028.936999999998</v>
      </c>
      <c r="K263" s="77"/>
      <c r="L263" s="77"/>
      <c r="M263" s="77"/>
      <c r="N263" s="77"/>
      <c r="O263" s="77"/>
      <c r="P263" s="77"/>
      <c r="R263" s="77">
        <v>43100</v>
      </c>
      <c r="S263" s="77">
        <v>92404.029500000004</v>
      </c>
      <c r="T263" s="80">
        <f t="shared" si="58"/>
        <v>1.6203007518796992</v>
      </c>
      <c r="U263" s="80">
        <f t="shared" si="59"/>
        <v>1.594648740340866</v>
      </c>
      <c r="V263" s="81">
        <f t="shared" si="60"/>
        <v>42417.656493067036</v>
      </c>
      <c r="W263" s="81">
        <f t="shared" si="61"/>
        <v>15817.656493067036</v>
      </c>
      <c r="X263" s="81">
        <f t="shared" si="62"/>
        <v>33912.185550028604</v>
      </c>
      <c r="Y263" s="80">
        <f t="shared" si="52"/>
        <v>4.5848355451969969E-2</v>
      </c>
      <c r="Z263" s="80">
        <f t="shared" si="53"/>
        <v>1.1992624151289988E-2</v>
      </c>
      <c r="AA263" s="80">
        <f t="shared" si="54"/>
        <v>1.9115055013239957E-2</v>
      </c>
      <c r="AB263" s="80">
        <f t="shared" si="63"/>
        <v>2.5652011538833303E-2</v>
      </c>
      <c r="AD263" s="82"/>
    </row>
    <row r="264" spans="1:30" ht="18" x14ac:dyDescent="0.2">
      <c r="A264" s="108"/>
      <c r="B264" s="109" t="s">
        <v>280</v>
      </c>
      <c r="C264" s="110" t="s">
        <v>281</v>
      </c>
      <c r="D264" s="110" t="s">
        <v>114</v>
      </c>
      <c r="E264" s="111">
        <v>0.41199999999999998</v>
      </c>
      <c r="F264" s="111">
        <v>1.7151559999999999</v>
      </c>
      <c r="G264" s="77">
        <v>25900</v>
      </c>
      <c r="H264" s="77">
        <v>25900</v>
      </c>
      <c r="I264" s="77">
        <v>44422.540399999998</v>
      </c>
      <c r="J264" s="77">
        <v>44422.540399999998</v>
      </c>
      <c r="K264" s="77"/>
      <c r="L264" s="77"/>
      <c r="M264" s="77"/>
      <c r="N264" s="77"/>
      <c r="O264" s="77"/>
      <c r="P264" s="77"/>
      <c r="R264" s="77">
        <v>43200</v>
      </c>
      <c r="S264" s="77">
        <v>74094.739199999996</v>
      </c>
      <c r="T264" s="80">
        <f t="shared" si="58"/>
        <v>1.667953667953668</v>
      </c>
      <c r="U264" s="80">
        <f t="shared" si="59"/>
        <v>1.6423016564148347</v>
      </c>
      <c r="V264" s="81">
        <f t="shared" si="60"/>
        <v>42535.612901144217</v>
      </c>
      <c r="W264" s="81">
        <f t="shared" si="61"/>
        <v>16635.612901144217</v>
      </c>
      <c r="X264" s="81">
        <f t="shared" si="62"/>
        <v>28532.671281074909</v>
      </c>
      <c r="Y264" s="80">
        <f t="shared" si="52"/>
        <v>4.5848355451969969E-2</v>
      </c>
      <c r="Z264" s="80">
        <f t="shared" si="53"/>
        <v>1.1992624151289988E-2</v>
      </c>
      <c r="AA264" s="80">
        <f t="shared" si="54"/>
        <v>1.9115055013239957E-2</v>
      </c>
      <c r="AB264" s="80">
        <f t="shared" si="63"/>
        <v>2.5652011538833303E-2</v>
      </c>
      <c r="AD264" s="82"/>
    </row>
    <row r="265" spans="1:30" x14ac:dyDescent="0.2">
      <c r="A265" s="108"/>
      <c r="B265" s="109" t="s">
        <v>282</v>
      </c>
      <c r="C265" s="110" t="s">
        <v>283</v>
      </c>
      <c r="D265" s="110" t="s">
        <v>101</v>
      </c>
      <c r="E265" s="111">
        <v>14.76</v>
      </c>
      <c r="F265" s="111">
        <v>61.445880000000002</v>
      </c>
      <c r="G265" s="77">
        <v>34.1</v>
      </c>
      <c r="H265" s="77">
        <v>34.1</v>
      </c>
      <c r="I265" s="77">
        <v>2095.3045080000002</v>
      </c>
      <c r="J265" s="77">
        <v>2095.3045080000002</v>
      </c>
      <c r="K265" s="77"/>
      <c r="L265" s="77"/>
      <c r="M265" s="77"/>
      <c r="N265" s="77"/>
      <c r="O265" s="77"/>
      <c r="P265" s="77"/>
      <c r="R265" s="77">
        <v>56.2</v>
      </c>
      <c r="S265" s="77">
        <v>3453.258456</v>
      </c>
      <c r="T265" s="80">
        <f t="shared" si="58"/>
        <v>1.6480938416422288</v>
      </c>
      <c r="U265" s="80">
        <f t="shared" si="59"/>
        <v>1.6224418301033956</v>
      </c>
      <c r="V265" s="81">
        <f t="shared" si="60"/>
        <v>55.325266406525792</v>
      </c>
      <c r="W265" s="81">
        <f t="shared" si="61"/>
        <v>21.22526640652579</v>
      </c>
      <c r="X265" s="81">
        <f t="shared" si="62"/>
        <v>1304.2051725834149</v>
      </c>
      <c r="Y265" s="80">
        <f t="shared" si="52"/>
        <v>4.5848355451969969E-2</v>
      </c>
      <c r="Z265" s="80">
        <f t="shared" si="53"/>
        <v>1.1992624151289988E-2</v>
      </c>
      <c r="AA265" s="80">
        <f t="shared" si="54"/>
        <v>1.9115055013239957E-2</v>
      </c>
      <c r="AB265" s="80">
        <f t="shared" si="63"/>
        <v>2.5652011538833303E-2</v>
      </c>
      <c r="AD265" s="82"/>
    </row>
    <row r="266" spans="1:30" ht="15" thickBot="1" x14ac:dyDescent="0.25">
      <c r="A266" s="108"/>
      <c r="B266" s="109" t="s">
        <v>284</v>
      </c>
      <c r="C266" s="110" t="s">
        <v>285</v>
      </c>
      <c r="D266" s="110" t="s">
        <v>286</v>
      </c>
      <c r="E266" s="111">
        <v>0.874</v>
      </c>
      <c r="F266" s="111">
        <v>3.6384620000000001</v>
      </c>
      <c r="G266" s="77">
        <v>1560</v>
      </c>
      <c r="H266" s="77">
        <v>1560</v>
      </c>
      <c r="I266" s="77">
        <v>5676.00072</v>
      </c>
      <c r="J266" s="77">
        <v>5676.00072</v>
      </c>
      <c r="K266" s="77"/>
      <c r="L266" s="77"/>
      <c r="M266" s="77"/>
      <c r="N266" s="77"/>
      <c r="O266" s="77"/>
      <c r="P266" s="77"/>
      <c r="R266" s="77">
        <v>1900</v>
      </c>
      <c r="S266" s="77">
        <v>6913.0778</v>
      </c>
      <c r="T266" s="80">
        <f t="shared" si="58"/>
        <v>1.2179487179487178</v>
      </c>
      <c r="U266" s="80">
        <f t="shared" si="59"/>
        <v>1.1922967064098846</v>
      </c>
      <c r="V266" s="81">
        <f t="shared" si="60"/>
        <v>1859.98286199942</v>
      </c>
      <c r="W266" s="81">
        <f t="shared" si="61"/>
        <v>299.98286199942004</v>
      </c>
      <c r="X266" s="81">
        <f t="shared" si="62"/>
        <v>1091.4762440361339</v>
      </c>
      <c r="Y266" s="80">
        <f t="shared" si="52"/>
        <v>4.5848355451969969E-2</v>
      </c>
      <c r="Z266" s="80">
        <f t="shared" si="53"/>
        <v>1.1992624151289988E-2</v>
      </c>
      <c r="AA266" s="80">
        <f t="shared" si="54"/>
        <v>1.9115055013239957E-2</v>
      </c>
      <c r="AB266" s="80">
        <f t="shared" si="63"/>
        <v>2.5652011538833303E-2</v>
      </c>
      <c r="AD266" s="82"/>
    </row>
    <row r="267" spans="1:30" ht="15" thickBot="1" x14ac:dyDescent="0.25">
      <c r="A267" s="96">
        <v>77</v>
      </c>
      <c r="B267" s="97" t="s">
        <v>520</v>
      </c>
      <c r="C267" s="99" t="s">
        <v>521</v>
      </c>
      <c r="D267" s="99" t="s">
        <v>95</v>
      </c>
      <c r="E267" s="100">
        <v>0</v>
      </c>
      <c r="F267" s="100">
        <v>9.8719999999999999</v>
      </c>
      <c r="G267" s="101">
        <v>4577.32</v>
      </c>
      <c r="H267" s="101">
        <v>4000.22</v>
      </c>
      <c r="I267" s="101">
        <v>39490.17</v>
      </c>
      <c r="J267" s="101">
        <v>30789.651437312001</v>
      </c>
      <c r="K267" s="101">
        <v>3633.1753776</v>
      </c>
      <c r="L267" s="101">
        <v>0</v>
      </c>
      <c r="M267" s="101">
        <v>0</v>
      </c>
      <c r="N267" s="101">
        <v>1228.0132776288001</v>
      </c>
      <c r="O267" s="101">
        <v>2770.87753348042</v>
      </c>
      <c r="P267" s="102">
        <v>1068.4892664192901</v>
      </c>
      <c r="R267" s="101">
        <v>4508.59</v>
      </c>
      <c r="S267" s="101">
        <v>34058.507200048</v>
      </c>
      <c r="T267" s="80"/>
      <c r="U267" s="80"/>
      <c r="V267" s="81"/>
      <c r="W267" s="81"/>
      <c r="X267" s="81"/>
      <c r="Y267" s="80"/>
      <c r="Z267" s="80"/>
      <c r="AA267" s="80"/>
      <c r="AB267" s="80"/>
      <c r="AD267" s="82"/>
    </row>
    <row r="268" spans="1:30" x14ac:dyDescent="0.2">
      <c r="A268" s="108"/>
      <c r="B268" s="109" t="s">
        <v>204</v>
      </c>
      <c r="C268" s="110" t="s">
        <v>205</v>
      </c>
      <c r="D268" s="110" t="s">
        <v>95</v>
      </c>
      <c r="E268" s="111">
        <v>7.213E-2</v>
      </c>
      <c r="F268" s="111">
        <v>0.71206736000000004</v>
      </c>
      <c r="G268" s="77">
        <v>45.7</v>
      </c>
      <c r="H268" s="77">
        <v>45.7</v>
      </c>
      <c r="I268" s="77">
        <v>32.541478351999999</v>
      </c>
      <c r="J268" s="77">
        <v>32.541478351999999</v>
      </c>
      <c r="K268" s="77"/>
      <c r="L268" s="77"/>
      <c r="M268" s="77"/>
      <c r="N268" s="77"/>
      <c r="O268" s="77"/>
      <c r="P268" s="77"/>
      <c r="R268" s="77">
        <v>52.8</v>
      </c>
      <c r="S268" s="77">
        <v>37.597156607999999</v>
      </c>
      <c r="T268" s="80">
        <f t="shared" si="58"/>
        <v>1.1553610503282274</v>
      </c>
      <c r="U268" s="80">
        <f t="shared" si="59"/>
        <v>1.1297090387893942</v>
      </c>
      <c r="V268" s="81">
        <f t="shared" si="60"/>
        <v>51.627703072675317</v>
      </c>
      <c r="W268" s="81">
        <f t="shared" si="61"/>
        <v>5.9277030726753139</v>
      </c>
      <c r="X268" s="81">
        <f t="shared" si="62"/>
        <v>4.2209238778237994</v>
      </c>
      <c r="Y268" s="80">
        <f t="shared" si="52"/>
        <v>4.5848355451969969E-2</v>
      </c>
      <c r="Z268" s="80">
        <f t="shared" si="53"/>
        <v>1.1992624151289988E-2</v>
      </c>
      <c r="AA268" s="80">
        <f t="shared" si="54"/>
        <v>1.9115055013239957E-2</v>
      </c>
      <c r="AB268" s="80">
        <f t="shared" si="63"/>
        <v>2.5652011538833303E-2</v>
      </c>
      <c r="AD268" s="82"/>
    </row>
    <row r="269" spans="1:30" x14ac:dyDescent="0.2">
      <c r="A269" s="108"/>
      <c r="B269" s="109" t="s">
        <v>264</v>
      </c>
      <c r="C269" s="110" t="s">
        <v>265</v>
      </c>
      <c r="D269" s="110" t="s">
        <v>95</v>
      </c>
      <c r="E269" s="111">
        <v>1.01</v>
      </c>
      <c r="F269" s="111">
        <v>9.97072</v>
      </c>
      <c r="G269" s="77">
        <v>3080</v>
      </c>
      <c r="H269" s="77">
        <v>3080</v>
      </c>
      <c r="I269" s="77">
        <v>30709.817599999998</v>
      </c>
      <c r="J269" s="77">
        <v>30709.817599999998</v>
      </c>
      <c r="K269" s="77"/>
      <c r="L269" s="77"/>
      <c r="M269" s="77"/>
      <c r="N269" s="77"/>
      <c r="O269" s="77"/>
      <c r="P269" s="77"/>
      <c r="R269" s="77">
        <v>3340</v>
      </c>
      <c r="S269" s="77">
        <v>33961.654399999999</v>
      </c>
      <c r="T269" s="80">
        <f t="shared" si="58"/>
        <v>1.0844155844155845</v>
      </c>
      <c r="U269" s="80">
        <f t="shared" si="59"/>
        <v>1.0587635728767513</v>
      </c>
      <c r="V269" s="81">
        <f t="shared" si="60"/>
        <v>3260.9918044603937</v>
      </c>
      <c r="W269" s="81">
        <f t="shared" si="61"/>
        <v>180.99180446039372</v>
      </c>
      <c r="X269" s="81">
        <f t="shared" si="62"/>
        <v>1804.6186045693369</v>
      </c>
      <c r="Y269" s="80">
        <f t="shared" si="52"/>
        <v>4.5848355451969969E-2</v>
      </c>
      <c r="Z269" s="80">
        <f t="shared" si="53"/>
        <v>1.1992624151289988E-2</v>
      </c>
      <c r="AA269" s="80">
        <f t="shared" si="54"/>
        <v>1.9115055013239957E-2</v>
      </c>
      <c r="AB269" s="80">
        <f t="shared" si="63"/>
        <v>2.5652011538833303E-2</v>
      </c>
      <c r="AD269" s="82"/>
    </row>
    <row r="270" spans="1:30" ht="18.5" thickBot="1" x14ac:dyDescent="0.25">
      <c r="A270" s="108"/>
      <c r="B270" s="109" t="s">
        <v>266</v>
      </c>
      <c r="C270" s="110" t="s">
        <v>267</v>
      </c>
      <c r="D270" s="110" t="s">
        <v>38</v>
      </c>
      <c r="E270" s="111">
        <v>0.18934999999999999</v>
      </c>
      <c r="F270" s="111">
        <v>1.8692632</v>
      </c>
      <c r="G270" s="77">
        <v>25.3</v>
      </c>
      <c r="H270" s="77">
        <v>25.3</v>
      </c>
      <c r="I270" s="77">
        <v>47.292358960000001</v>
      </c>
      <c r="J270" s="77">
        <v>47.292358960000001</v>
      </c>
      <c r="K270" s="77"/>
      <c r="L270" s="77"/>
      <c r="M270" s="77"/>
      <c r="N270" s="77"/>
      <c r="O270" s="77"/>
      <c r="P270" s="77"/>
      <c r="R270" s="77">
        <v>31.7</v>
      </c>
      <c r="S270" s="77">
        <v>59.25564344</v>
      </c>
      <c r="T270" s="80">
        <f t="shared" si="58"/>
        <v>1.2529644268774702</v>
      </c>
      <c r="U270" s="80">
        <f t="shared" si="59"/>
        <v>1.227312415338637</v>
      </c>
      <c r="V270" s="81">
        <f t="shared" si="60"/>
        <v>31.051004108067517</v>
      </c>
      <c r="W270" s="81">
        <f t="shared" si="61"/>
        <v>5.7510041080675158</v>
      </c>
      <c r="X270" s="81">
        <f t="shared" si="62"/>
        <v>10.75014034225943</v>
      </c>
      <c r="Y270" s="80">
        <f t="shared" si="52"/>
        <v>4.5848355451969969E-2</v>
      </c>
      <c r="Z270" s="80">
        <f t="shared" si="53"/>
        <v>1.1992624151289988E-2</v>
      </c>
      <c r="AA270" s="80">
        <f t="shared" si="54"/>
        <v>1.9115055013239957E-2</v>
      </c>
      <c r="AB270" s="80">
        <f t="shared" si="63"/>
        <v>2.5652011538833303E-2</v>
      </c>
      <c r="AD270" s="82"/>
    </row>
    <row r="271" spans="1:30" ht="15" thickBot="1" x14ac:dyDescent="0.25">
      <c r="A271" s="96">
        <v>78</v>
      </c>
      <c r="B271" s="97" t="s">
        <v>522</v>
      </c>
      <c r="C271" s="99" t="s">
        <v>523</v>
      </c>
      <c r="D271" s="99" t="s">
        <v>114</v>
      </c>
      <c r="E271" s="100">
        <v>0</v>
      </c>
      <c r="F271" s="100">
        <v>1.2829999999999999</v>
      </c>
      <c r="G271" s="101">
        <v>37377.629999999997</v>
      </c>
      <c r="H271" s="101">
        <v>48647.8</v>
      </c>
      <c r="I271" s="101">
        <v>62415.13</v>
      </c>
      <c r="J271" s="101">
        <v>42339.808931500003</v>
      </c>
      <c r="K271" s="101">
        <v>7372.1201811000001</v>
      </c>
      <c r="L271" s="101">
        <v>0</v>
      </c>
      <c r="M271" s="101">
        <v>0</v>
      </c>
      <c r="N271" s="101">
        <v>2491.7766212117999</v>
      </c>
      <c r="O271" s="101">
        <v>6393.41271609673</v>
      </c>
      <c r="P271" s="102">
        <v>2465.3896754351899</v>
      </c>
      <c r="R271" s="101">
        <v>73930.44</v>
      </c>
      <c r="S271" s="101">
        <v>70556.982533000002</v>
      </c>
      <c r="T271" s="80"/>
      <c r="U271" s="80"/>
      <c r="V271" s="81"/>
      <c r="W271" s="81"/>
      <c r="X271" s="81"/>
      <c r="Y271" s="80"/>
      <c r="Z271" s="80"/>
      <c r="AA271" s="80"/>
      <c r="AB271" s="80"/>
      <c r="AD271" s="82"/>
    </row>
    <row r="272" spans="1:30" ht="18" x14ac:dyDescent="0.2">
      <c r="A272" s="108"/>
      <c r="B272" s="109" t="s">
        <v>325</v>
      </c>
      <c r="C272" s="110" t="s">
        <v>326</v>
      </c>
      <c r="D272" s="110" t="s">
        <v>114</v>
      </c>
      <c r="E272" s="111">
        <v>1.03</v>
      </c>
      <c r="F272" s="111">
        <v>1.3214900000000001</v>
      </c>
      <c r="G272" s="77">
        <v>30300</v>
      </c>
      <c r="H272" s="77">
        <v>30300</v>
      </c>
      <c r="I272" s="77">
        <v>40041.146999999997</v>
      </c>
      <c r="J272" s="77">
        <v>40041.146999999997</v>
      </c>
      <c r="K272" s="77"/>
      <c r="L272" s="77"/>
      <c r="M272" s="77"/>
      <c r="N272" s="77"/>
      <c r="O272" s="77"/>
      <c r="P272" s="77"/>
      <c r="R272" s="77">
        <v>51100</v>
      </c>
      <c r="S272" s="77">
        <v>67528.138999999996</v>
      </c>
      <c r="T272" s="80">
        <f t="shared" si="58"/>
        <v>1.6864686468646866</v>
      </c>
      <c r="U272" s="80">
        <f t="shared" si="59"/>
        <v>1.6608166353258533</v>
      </c>
      <c r="V272" s="81">
        <f t="shared" si="60"/>
        <v>50322.744050373352</v>
      </c>
      <c r="W272" s="81">
        <f t="shared" si="61"/>
        <v>20022.744050373352</v>
      </c>
      <c r="X272" s="81">
        <f t="shared" si="62"/>
        <v>26459.856035127883</v>
      </c>
      <c r="Y272" s="80">
        <f t="shared" si="52"/>
        <v>4.5848355451969969E-2</v>
      </c>
      <c r="Z272" s="80">
        <f t="shared" si="53"/>
        <v>1.1992624151289988E-2</v>
      </c>
      <c r="AA272" s="80">
        <f t="shared" si="54"/>
        <v>1.9115055013239957E-2</v>
      </c>
      <c r="AB272" s="80">
        <f t="shared" si="63"/>
        <v>2.5652011538833303E-2</v>
      </c>
      <c r="AD272" s="82"/>
    </row>
    <row r="273" spans="1:30" x14ac:dyDescent="0.2">
      <c r="A273" s="108"/>
      <c r="B273" s="109" t="s">
        <v>282</v>
      </c>
      <c r="C273" s="110" t="s">
        <v>283</v>
      </c>
      <c r="D273" s="110" t="s">
        <v>101</v>
      </c>
      <c r="E273" s="111">
        <v>10.305</v>
      </c>
      <c r="F273" s="111">
        <v>13.221315000000001</v>
      </c>
      <c r="G273" s="77">
        <v>34.1</v>
      </c>
      <c r="H273" s="77">
        <v>34.1</v>
      </c>
      <c r="I273" s="77">
        <v>450.84684149999998</v>
      </c>
      <c r="J273" s="77">
        <v>450.84684149999998</v>
      </c>
      <c r="K273" s="77"/>
      <c r="L273" s="77"/>
      <c r="M273" s="77"/>
      <c r="N273" s="77"/>
      <c r="O273" s="77"/>
      <c r="P273" s="77"/>
      <c r="R273" s="77">
        <v>56.2</v>
      </c>
      <c r="S273" s="77">
        <v>743.03790300000003</v>
      </c>
      <c r="T273" s="80">
        <f t="shared" si="58"/>
        <v>1.6480938416422288</v>
      </c>
      <c r="U273" s="80">
        <f t="shared" si="59"/>
        <v>1.6224418301033956</v>
      </c>
      <c r="V273" s="81">
        <f t="shared" si="60"/>
        <v>55.325266406525792</v>
      </c>
      <c r="W273" s="81">
        <f t="shared" si="61"/>
        <v>21.22526640652579</v>
      </c>
      <c r="X273" s="81">
        <f t="shared" si="62"/>
        <v>280.62593311959552</v>
      </c>
      <c r="Y273" s="80">
        <f t="shared" si="52"/>
        <v>4.5848355451969969E-2</v>
      </c>
      <c r="Z273" s="80">
        <f t="shared" si="53"/>
        <v>1.1992624151289988E-2</v>
      </c>
      <c r="AA273" s="80">
        <f t="shared" si="54"/>
        <v>1.9115055013239957E-2</v>
      </c>
      <c r="AB273" s="80">
        <f t="shared" si="63"/>
        <v>2.5652011538833303E-2</v>
      </c>
      <c r="AD273" s="82"/>
    </row>
    <row r="274" spans="1:30" x14ac:dyDescent="0.2">
      <c r="A274" s="108"/>
      <c r="B274" s="109" t="s">
        <v>524</v>
      </c>
      <c r="C274" s="110" t="s">
        <v>525</v>
      </c>
      <c r="D274" s="110" t="s">
        <v>286</v>
      </c>
      <c r="E274" s="111">
        <v>1.2769999999999999</v>
      </c>
      <c r="F274" s="111">
        <v>1.6383909999999999</v>
      </c>
      <c r="G274" s="77">
        <v>1090</v>
      </c>
      <c r="H274" s="77">
        <v>1090</v>
      </c>
      <c r="I274" s="77">
        <v>1785.84619</v>
      </c>
      <c r="J274" s="77">
        <v>1785.84619</v>
      </c>
      <c r="K274" s="77"/>
      <c r="L274" s="77"/>
      <c r="M274" s="77"/>
      <c r="N274" s="77"/>
      <c r="O274" s="77"/>
      <c r="P274" s="77"/>
      <c r="R274" s="77">
        <v>1320</v>
      </c>
      <c r="S274" s="77">
        <v>2162.6761200000001</v>
      </c>
      <c r="T274" s="80">
        <f t="shared" si="58"/>
        <v>1.2110091743119267</v>
      </c>
      <c r="U274" s="80">
        <f t="shared" si="59"/>
        <v>1.1853571627730934</v>
      </c>
      <c r="V274" s="81">
        <f t="shared" si="60"/>
        <v>1292.0393074226718</v>
      </c>
      <c r="W274" s="81">
        <f t="shared" si="61"/>
        <v>202.03930742267175</v>
      </c>
      <c r="X274" s="81">
        <f t="shared" si="62"/>
        <v>331.01938292753857</v>
      </c>
      <c r="Y274" s="80">
        <f t="shared" si="52"/>
        <v>4.5848355451969969E-2</v>
      </c>
      <c r="Z274" s="80">
        <f t="shared" si="53"/>
        <v>1.1992624151289988E-2</v>
      </c>
      <c r="AA274" s="80">
        <f t="shared" si="54"/>
        <v>1.9115055013239957E-2</v>
      </c>
      <c r="AB274" s="80">
        <f t="shared" si="63"/>
        <v>2.5652011538833303E-2</v>
      </c>
      <c r="AD274" s="82"/>
    </row>
    <row r="275" spans="1:30" ht="15" thickBot="1" x14ac:dyDescent="0.25">
      <c r="A275" s="108"/>
      <c r="B275" s="109" t="s">
        <v>327</v>
      </c>
      <c r="C275" s="110" t="s">
        <v>328</v>
      </c>
      <c r="D275" s="110" t="s">
        <v>101</v>
      </c>
      <c r="E275" s="111">
        <v>1.05</v>
      </c>
      <c r="F275" s="111">
        <v>1.3471500000000001</v>
      </c>
      <c r="G275" s="77">
        <v>46</v>
      </c>
      <c r="H275" s="77">
        <v>46</v>
      </c>
      <c r="I275" s="77">
        <v>61.968899999999998</v>
      </c>
      <c r="J275" s="77">
        <v>61.968899999999998</v>
      </c>
      <c r="K275" s="77"/>
      <c r="L275" s="77"/>
      <c r="M275" s="77"/>
      <c r="N275" s="77"/>
      <c r="O275" s="77"/>
      <c r="P275" s="77"/>
      <c r="R275" s="77">
        <v>91.4</v>
      </c>
      <c r="S275" s="77">
        <v>123.12951</v>
      </c>
      <c r="T275" s="80">
        <f t="shared" si="58"/>
        <v>1.9869565217391305</v>
      </c>
      <c r="U275" s="80">
        <f t="shared" si="59"/>
        <v>1.9613045102002973</v>
      </c>
      <c r="V275" s="81">
        <f t="shared" si="60"/>
        <v>90.22000746921367</v>
      </c>
      <c r="W275" s="81">
        <f t="shared" si="61"/>
        <v>44.22000746921367</v>
      </c>
      <c r="X275" s="81">
        <f t="shared" si="62"/>
        <v>59.5709830621512</v>
      </c>
      <c r="Y275" s="80">
        <f t="shared" si="52"/>
        <v>4.5848355451969969E-2</v>
      </c>
      <c r="Z275" s="80">
        <f t="shared" si="53"/>
        <v>1.1992624151289988E-2</v>
      </c>
      <c r="AA275" s="80">
        <f t="shared" si="54"/>
        <v>1.9115055013239957E-2</v>
      </c>
      <c r="AB275" s="80">
        <f t="shared" si="63"/>
        <v>2.5652011538833303E-2</v>
      </c>
      <c r="AD275" s="82"/>
    </row>
    <row r="276" spans="1:30" ht="15" thickBot="1" x14ac:dyDescent="0.25">
      <c r="A276" s="96">
        <v>79</v>
      </c>
      <c r="B276" s="97" t="s">
        <v>526</v>
      </c>
      <c r="C276" s="99" t="s">
        <v>527</v>
      </c>
      <c r="D276" s="99" t="s">
        <v>38</v>
      </c>
      <c r="E276" s="100">
        <v>0</v>
      </c>
      <c r="F276" s="100">
        <v>37.395000000000003</v>
      </c>
      <c r="G276" s="101">
        <v>1092.58</v>
      </c>
      <c r="H276" s="101">
        <v>670.18</v>
      </c>
      <c r="I276" s="101">
        <v>25061.38</v>
      </c>
      <c r="J276" s="101">
        <v>5953.2478764300004</v>
      </c>
      <c r="K276" s="101">
        <v>7879.0591889999996</v>
      </c>
      <c r="L276" s="101">
        <v>0</v>
      </c>
      <c r="M276" s="101">
        <v>0</v>
      </c>
      <c r="N276" s="101">
        <v>2663.1220058819999</v>
      </c>
      <c r="O276" s="101">
        <v>6085.3515180827399</v>
      </c>
      <c r="P276" s="102">
        <v>2346.5969538150598</v>
      </c>
      <c r="R276" s="101">
        <v>863.84</v>
      </c>
      <c r="S276" s="101">
        <v>9243.1756881000001</v>
      </c>
      <c r="T276" s="80"/>
      <c r="U276" s="80"/>
      <c r="V276" s="81"/>
      <c r="W276" s="81"/>
      <c r="X276" s="81"/>
      <c r="Y276" s="80"/>
      <c r="Z276" s="80"/>
      <c r="AA276" s="80"/>
      <c r="AB276" s="80"/>
      <c r="AD276" s="82"/>
    </row>
    <row r="277" spans="1:30" x14ac:dyDescent="0.2">
      <c r="A277" s="108"/>
      <c r="B277" s="109" t="s">
        <v>528</v>
      </c>
      <c r="C277" s="110" t="s">
        <v>529</v>
      </c>
      <c r="D277" s="110" t="s">
        <v>95</v>
      </c>
      <c r="E277" s="111">
        <v>9.3000000000000005E-4</v>
      </c>
      <c r="F277" s="111">
        <v>3.4777349999999999E-2</v>
      </c>
      <c r="G277" s="77">
        <v>939</v>
      </c>
      <c r="H277" s="77">
        <v>939</v>
      </c>
      <c r="I277" s="77">
        <v>32.655931649999999</v>
      </c>
      <c r="J277" s="77">
        <v>32.655931649999999</v>
      </c>
      <c r="K277" s="77"/>
      <c r="L277" s="77"/>
      <c r="M277" s="77"/>
      <c r="N277" s="77"/>
      <c r="O277" s="77"/>
      <c r="P277" s="77"/>
      <c r="R277" s="77">
        <v>2570</v>
      </c>
      <c r="S277" s="77">
        <v>89.377789500000006</v>
      </c>
      <c r="T277" s="80">
        <f t="shared" si="58"/>
        <v>2.736954206602769</v>
      </c>
      <c r="U277" s="80">
        <f t="shared" si="59"/>
        <v>2.7113021950639355</v>
      </c>
      <c r="V277" s="81">
        <f t="shared" si="60"/>
        <v>2545.9127611650356</v>
      </c>
      <c r="W277" s="81">
        <f t="shared" si="61"/>
        <v>1606.9127611650356</v>
      </c>
      <c r="X277" s="81">
        <f t="shared" si="62"/>
        <v>55.884167514502849</v>
      </c>
      <c r="Y277" s="80">
        <f t="shared" si="52"/>
        <v>4.5848355451969969E-2</v>
      </c>
      <c r="Z277" s="80">
        <f t="shared" si="53"/>
        <v>1.1992624151289988E-2</v>
      </c>
      <c r="AA277" s="80">
        <f t="shared" si="54"/>
        <v>1.9115055013239957E-2</v>
      </c>
      <c r="AB277" s="80">
        <f t="shared" si="63"/>
        <v>2.5652011538833303E-2</v>
      </c>
      <c r="AD277" s="82"/>
    </row>
    <row r="278" spans="1:30" x14ac:dyDescent="0.2">
      <c r="A278" s="108"/>
      <c r="B278" s="109" t="s">
        <v>99</v>
      </c>
      <c r="C278" s="110" t="s">
        <v>100</v>
      </c>
      <c r="D278" s="110" t="s">
        <v>101</v>
      </c>
      <c r="E278" s="111">
        <v>0.04</v>
      </c>
      <c r="F278" s="111">
        <v>1.4958</v>
      </c>
      <c r="G278" s="77">
        <v>36.5</v>
      </c>
      <c r="H278" s="77">
        <v>36.5</v>
      </c>
      <c r="I278" s="77">
        <v>54.596699999999998</v>
      </c>
      <c r="J278" s="77">
        <v>54.596699999999998</v>
      </c>
      <c r="K278" s="77"/>
      <c r="L278" s="77"/>
      <c r="M278" s="77"/>
      <c r="N278" s="77"/>
      <c r="O278" s="77"/>
      <c r="P278" s="77"/>
      <c r="R278" s="77">
        <v>57.6</v>
      </c>
      <c r="S278" s="77">
        <v>86.158079999999998</v>
      </c>
      <c r="T278" s="80">
        <f t="shared" si="58"/>
        <v>1.5780821917808219</v>
      </c>
      <c r="U278" s="80">
        <f t="shared" si="59"/>
        <v>1.5524301802419886</v>
      </c>
      <c r="V278" s="81">
        <f t="shared" si="60"/>
        <v>56.663701578832587</v>
      </c>
      <c r="W278" s="81">
        <f t="shared" si="61"/>
        <v>20.163701578832587</v>
      </c>
      <c r="X278" s="81">
        <f t="shared" si="62"/>
        <v>30.160864821617785</v>
      </c>
      <c r="Y278" s="80">
        <f t="shared" si="52"/>
        <v>4.5848355451969969E-2</v>
      </c>
      <c r="Z278" s="80">
        <f t="shared" si="53"/>
        <v>1.1992624151289988E-2</v>
      </c>
      <c r="AA278" s="80">
        <f t="shared" si="54"/>
        <v>1.9115055013239957E-2</v>
      </c>
      <c r="AB278" s="80">
        <f t="shared" si="63"/>
        <v>2.5652011538833303E-2</v>
      </c>
      <c r="AD278" s="82"/>
    </row>
    <row r="279" spans="1:30" x14ac:dyDescent="0.2">
      <c r="A279" s="108"/>
      <c r="B279" s="109" t="s">
        <v>400</v>
      </c>
      <c r="C279" s="110" t="s">
        <v>401</v>
      </c>
      <c r="D279" s="110" t="s">
        <v>402</v>
      </c>
      <c r="E279" s="111">
        <v>0.24959999999999999</v>
      </c>
      <c r="F279" s="111">
        <v>9.3337920000000008</v>
      </c>
      <c r="G279" s="77">
        <v>145</v>
      </c>
      <c r="H279" s="77">
        <v>145</v>
      </c>
      <c r="I279" s="77">
        <v>1353.39984</v>
      </c>
      <c r="J279" s="77">
        <v>1353.39984</v>
      </c>
      <c r="K279" s="77"/>
      <c r="L279" s="77"/>
      <c r="M279" s="77"/>
      <c r="N279" s="77"/>
      <c r="O279" s="77"/>
      <c r="P279" s="77"/>
      <c r="R279" s="77">
        <v>188</v>
      </c>
      <c r="S279" s="77">
        <v>1754.752896</v>
      </c>
      <c r="T279" s="80">
        <f t="shared" si="58"/>
        <v>1.296551724137931</v>
      </c>
      <c r="U279" s="80">
        <f t="shared" si="59"/>
        <v>1.2708997125990977</v>
      </c>
      <c r="V279" s="81">
        <f t="shared" si="60"/>
        <v>184.28045832686917</v>
      </c>
      <c r="W279" s="81">
        <f t="shared" si="61"/>
        <v>39.280458326869166</v>
      </c>
      <c r="X279" s="81">
        <f t="shared" si="62"/>
        <v>366.63562768766485</v>
      </c>
      <c r="Y279" s="80">
        <f t="shared" si="52"/>
        <v>4.5848355451969969E-2</v>
      </c>
      <c r="Z279" s="80">
        <f t="shared" si="53"/>
        <v>1.1992624151289988E-2</v>
      </c>
      <c r="AA279" s="80">
        <f t="shared" si="54"/>
        <v>1.9115055013239957E-2</v>
      </c>
      <c r="AB279" s="80">
        <f t="shared" si="63"/>
        <v>2.5652011538833303E-2</v>
      </c>
      <c r="AD279" s="82"/>
    </row>
    <row r="280" spans="1:30" x14ac:dyDescent="0.2">
      <c r="A280" s="108"/>
      <c r="B280" s="109" t="s">
        <v>530</v>
      </c>
      <c r="C280" s="110" t="s">
        <v>531</v>
      </c>
      <c r="D280" s="110" t="s">
        <v>101</v>
      </c>
      <c r="E280" s="111">
        <v>0.1</v>
      </c>
      <c r="F280" s="111">
        <v>3.7395</v>
      </c>
      <c r="G280" s="77">
        <v>47.4</v>
      </c>
      <c r="H280" s="77">
        <v>47.4</v>
      </c>
      <c r="I280" s="77">
        <v>177.25229999999999</v>
      </c>
      <c r="J280" s="77">
        <v>177.25229999999999</v>
      </c>
      <c r="K280" s="77"/>
      <c r="L280" s="77"/>
      <c r="M280" s="77"/>
      <c r="N280" s="77"/>
      <c r="O280" s="77"/>
      <c r="P280" s="77"/>
      <c r="R280" s="77">
        <v>68.2</v>
      </c>
      <c r="S280" s="77">
        <v>255.03389999999999</v>
      </c>
      <c r="T280" s="80">
        <f t="shared" si="58"/>
        <v>1.4388185654008441</v>
      </c>
      <c r="U280" s="80">
        <f t="shared" si="59"/>
        <v>1.4131665538620108</v>
      </c>
      <c r="V280" s="81">
        <f t="shared" si="60"/>
        <v>66.984094653059316</v>
      </c>
      <c r="W280" s="81">
        <f t="shared" si="61"/>
        <v>19.584094653059317</v>
      </c>
      <c r="X280" s="81">
        <f t="shared" si="62"/>
        <v>73.234721955115319</v>
      </c>
      <c r="Y280" s="80">
        <f t="shared" si="52"/>
        <v>4.5848355451969969E-2</v>
      </c>
      <c r="Z280" s="80">
        <f t="shared" si="53"/>
        <v>1.1992624151289988E-2</v>
      </c>
      <c r="AA280" s="80">
        <f t="shared" si="54"/>
        <v>1.9115055013239957E-2</v>
      </c>
      <c r="AB280" s="80">
        <f t="shared" si="63"/>
        <v>2.5652011538833303E-2</v>
      </c>
      <c r="AD280" s="82"/>
    </row>
    <row r="281" spans="1:30" x14ac:dyDescent="0.2">
      <c r="A281" s="108"/>
      <c r="B281" s="109" t="s">
        <v>102</v>
      </c>
      <c r="C281" s="110" t="s">
        <v>103</v>
      </c>
      <c r="D281" s="110" t="s">
        <v>101</v>
      </c>
      <c r="E281" s="111">
        <v>5.7919999999999999E-2</v>
      </c>
      <c r="F281" s="111">
        <v>2.1659183999999998</v>
      </c>
      <c r="G281" s="77">
        <v>47.9</v>
      </c>
      <c r="H281" s="77">
        <v>47.9</v>
      </c>
      <c r="I281" s="77">
        <v>103.74749136</v>
      </c>
      <c r="J281" s="77">
        <v>103.74749136</v>
      </c>
      <c r="K281" s="77"/>
      <c r="L281" s="77"/>
      <c r="M281" s="77"/>
      <c r="N281" s="77"/>
      <c r="O281" s="77"/>
      <c r="P281" s="77"/>
      <c r="R281" s="77">
        <v>67.599999999999994</v>
      </c>
      <c r="S281" s="77">
        <v>146.41608384</v>
      </c>
      <c r="T281" s="80">
        <f t="shared" si="58"/>
        <v>1.4112734864300625</v>
      </c>
      <c r="U281" s="80">
        <f t="shared" si="59"/>
        <v>1.3856214748912292</v>
      </c>
      <c r="V281" s="81">
        <f t="shared" si="60"/>
        <v>66.371268647289881</v>
      </c>
      <c r="W281" s="81">
        <f t="shared" si="61"/>
        <v>18.471268647289882</v>
      </c>
      <c r="X281" s="81">
        <f t="shared" si="62"/>
        <v>40.007260634508263</v>
      </c>
      <c r="Y281" s="80">
        <f t="shared" si="52"/>
        <v>4.5848355451969969E-2</v>
      </c>
      <c r="Z281" s="80">
        <f t="shared" si="53"/>
        <v>1.1992624151289988E-2</v>
      </c>
      <c r="AA281" s="80">
        <f t="shared" si="54"/>
        <v>1.9115055013239957E-2</v>
      </c>
      <c r="AB281" s="80">
        <f t="shared" si="63"/>
        <v>2.5652011538833303E-2</v>
      </c>
      <c r="AD281" s="82"/>
    </row>
    <row r="282" spans="1:30" x14ac:dyDescent="0.2">
      <c r="A282" s="108"/>
      <c r="B282" s="109" t="s">
        <v>532</v>
      </c>
      <c r="C282" s="110" t="s">
        <v>533</v>
      </c>
      <c r="D282" s="110" t="s">
        <v>41</v>
      </c>
      <c r="E282" s="111">
        <v>0.29432000000000003</v>
      </c>
      <c r="F282" s="111">
        <v>11.006096400000001</v>
      </c>
      <c r="G282" s="77">
        <v>42.8</v>
      </c>
      <c r="H282" s="77">
        <v>42.8</v>
      </c>
      <c r="I282" s="77">
        <v>471.06092591999999</v>
      </c>
      <c r="J282" s="77">
        <v>471.06092591999999</v>
      </c>
      <c r="K282" s="77"/>
      <c r="L282" s="77"/>
      <c r="M282" s="77"/>
      <c r="N282" s="77"/>
      <c r="O282" s="77"/>
      <c r="P282" s="77"/>
      <c r="R282" s="77">
        <v>53.4</v>
      </c>
      <c r="S282" s="77">
        <v>587.72554776000004</v>
      </c>
      <c r="T282" s="80">
        <f t="shared" si="58"/>
        <v>1.2476635514018692</v>
      </c>
      <c r="U282" s="80">
        <f t="shared" si="59"/>
        <v>1.222011539863036</v>
      </c>
      <c r="V282" s="81">
        <f t="shared" si="60"/>
        <v>52.302093906137941</v>
      </c>
      <c r="W282" s="81">
        <f t="shared" si="61"/>
        <v>9.5020939061379437</v>
      </c>
      <c r="X282" s="81">
        <f t="shared" si="62"/>
        <v>104.58096153280677</v>
      </c>
      <c r="Y282" s="80">
        <f t="shared" si="52"/>
        <v>4.5848355451969969E-2</v>
      </c>
      <c r="Z282" s="80">
        <f t="shared" si="53"/>
        <v>1.1992624151289988E-2</v>
      </c>
      <c r="AA282" s="80">
        <f t="shared" si="54"/>
        <v>1.9115055013239957E-2</v>
      </c>
      <c r="AB282" s="80">
        <f t="shared" si="63"/>
        <v>2.5652011538833303E-2</v>
      </c>
      <c r="AD282" s="82"/>
    </row>
    <row r="283" spans="1:30" x14ac:dyDescent="0.2">
      <c r="A283" s="108"/>
      <c r="B283" s="109" t="s">
        <v>104</v>
      </c>
      <c r="C283" s="110" t="s">
        <v>105</v>
      </c>
      <c r="D283" s="110" t="s">
        <v>95</v>
      </c>
      <c r="E283" s="111">
        <v>2.044E-2</v>
      </c>
      <c r="F283" s="111">
        <v>0.76435379999999997</v>
      </c>
      <c r="G283" s="77">
        <v>4650</v>
      </c>
      <c r="H283" s="77">
        <v>4650</v>
      </c>
      <c r="I283" s="77">
        <v>3554.2451700000001</v>
      </c>
      <c r="J283" s="77">
        <v>3554.2451700000001</v>
      </c>
      <c r="K283" s="77"/>
      <c r="L283" s="77"/>
      <c r="M283" s="77"/>
      <c r="N283" s="77"/>
      <c r="O283" s="77"/>
      <c r="P283" s="77"/>
      <c r="R283" s="77">
        <v>7820</v>
      </c>
      <c r="S283" s="77">
        <v>5977.2467159999997</v>
      </c>
      <c r="T283" s="80">
        <f t="shared" si="58"/>
        <v>1.6817204301075268</v>
      </c>
      <c r="U283" s="80">
        <f t="shared" si="59"/>
        <v>1.6560684185686936</v>
      </c>
      <c r="V283" s="81">
        <f t="shared" si="60"/>
        <v>7700.7181463444249</v>
      </c>
      <c r="W283" s="81">
        <f t="shared" si="61"/>
        <v>3050.7181463444249</v>
      </c>
      <c r="X283" s="81">
        <f t="shared" si="62"/>
        <v>2331.8280078873172</v>
      </c>
      <c r="Y283" s="80">
        <f t="shared" si="52"/>
        <v>4.5848355451969969E-2</v>
      </c>
      <c r="Z283" s="80">
        <f t="shared" si="53"/>
        <v>1.1992624151289988E-2</v>
      </c>
      <c r="AA283" s="80">
        <f t="shared" si="54"/>
        <v>1.9115055013239957E-2</v>
      </c>
      <c r="AB283" s="80">
        <f t="shared" si="63"/>
        <v>2.5652011538833303E-2</v>
      </c>
      <c r="AD283" s="82"/>
    </row>
    <row r="284" spans="1:30" ht="15" thickBot="1" x14ac:dyDescent="0.25">
      <c r="A284" s="108"/>
      <c r="B284" s="109" t="s">
        <v>106</v>
      </c>
      <c r="C284" s="110" t="s">
        <v>107</v>
      </c>
      <c r="D284" s="110" t="s">
        <v>95</v>
      </c>
      <c r="E284" s="111">
        <v>8.4999999999999995E-4</v>
      </c>
      <c r="F284" s="111">
        <v>3.1785750000000002E-2</v>
      </c>
      <c r="G284" s="77">
        <v>6490</v>
      </c>
      <c r="H284" s="77">
        <v>6490</v>
      </c>
      <c r="I284" s="77">
        <v>206.28951749999999</v>
      </c>
      <c r="J284" s="77">
        <v>206.28951749999999</v>
      </c>
      <c r="K284" s="77"/>
      <c r="L284" s="77"/>
      <c r="M284" s="77"/>
      <c r="N284" s="77"/>
      <c r="O284" s="77"/>
      <c r="P284" s="77"/>
      <c r="R284" s="77">
        <v>10900</v>
      </c>
      <c r="S284" s="77">
        <v>346.464675</v>
      </c>
      <c r="T284" s="80">
        <f t="shared" si="58"/>
        <v>1.6795069337442219</v>
      </c>
      <c r="U284" s="80">
        <f t="shared" si="59"/>
        <v>1.6538549222053887</v>
      </c>
      <c r="V284" s="81">
        <f t="shared" si="60"/>
        <v>10733.518445112972</v>
      </c>
      <c r="W284" s="81">
        <f t="shared" si="61"/>
        <v>4243.5184451129717</v>
      </c>
      <c r="X284" s="81">
        <f t="shared" si="62"/>
        <v>134.88341641674964</v>
      </c>
      <c r="Y284" s="80">
        <f t="shared" si="52"/>
        <v>4.5848355451969969E-2</v>
      </c>
      <c r="Z284" s="80">
        <f t="shared" si="53"/>
        <v>1.1992624151289988E-2</v>
      </c>
      <c r="AA284" s="80">
        <f t="shared" si="54"/>
        <v>1.9115055013239957E-2</v>
      </c>
      <c r="AB284" s="80">
        <f t="shared" si="63"/>
        <v>2.5652011538833303E-2</v>
      </c>
      <c r="AD284" s="82"/>
    </row>
    <row r="285" spans="1:30" x14ac:dyDescent="0.2">
      <c r="A285" s="156">
        <v>80</v>
      </c>
      <c r="B285" s="157" t="s">
        <v>534</v>
      </c>
      <c r="C285" s="158" t="s">
        <v>535</v>
      </c>
      <c r="D285" s="158" t="s">
        <v>38</v>
      </c>
      <c r="E285" s="159">
        <v>0</v>
      </c>
      <c r="F285" s="159">
        <v>37.395000000000003</v>
      </c>
      <c r="G285" s="160">
        <v>287.52</v>
      </c>
      <c r="H285" s="160">
        <v>117.45</v>
      </c>
      <c r="I285" s="160">
        <v>4392.04</v>
      </c>
      <c r="J285" s="160">
        <v>0</v>
      </c>
      <c r="K285" s="160">
        <v>1834.067691</v>
      </c>
      <c r="L285" s="160">
        <v>0</v>
      </c>
      <c r="M285" s="160">
        <v>0</v>
      </c>
      <c r="N285" s="160">
        <v>619.91487955800005</v>
      </c>
      <c r="O285" s="160">
        <v>1398.7700652180599</v>
      </c>
      <c r="P285" s="161">
        <v>539.38536900864801</v>
      </c>
      <c r="R285" s="160">
        <v>141.31</v>
      </c>
      <c r="S285" s="160">
        <v>0</v>
      </c>
      <c r="T285" s="80"/>
      <c r="U285" s="80"/>
      <c r="V285" s="81"/>
      <c r="W285" s="81"/>
      <c r="X285" s="81"/>
      <c r="Y285" s="80"/>
      <c r="Z285" s="80"/>
      <c r="AA285" s="80"/>
      <c r="AB285" s="80"/>
      <c r="AD285" s="82"/>
    </row>
    <row r="286" spans="1:30" ht="15" thickBot="1" x14ac:dyDescent="0.25">
      <c r="A286" s="162">
        <v>81</v>
      </c>
      <c r="B286" s="163" t="s">
        <v>536</v>
      </c>
      <c r="C286" s="164" t="s">
        <v>537</v>
      </c>
      <c r="D286" s="164" t="s">
        <v>38</v>
      </c>
      <c r="E286" s="165">
        <v>0</v>
      </c>
      <c r="F286" s="165">
        <v>13.32</v>
      </c>
      <c r="G286" s="112">
        <v>862.56</v>
      </c>
      <c r="H286" s="112">
        <v>400.11</v>
      </c>
      <c r="I286" s="112">
        <v>5329.47</v>
      </c>
      <c r="J286" s="112">
        <v>1303.3886399999999</v>
      </c>
      <c r="K286" s="112">
        <v>1659.7905479999999</v>
      </c>
      <c r="L286" s="112">
        <v>0</v>
      </c>
      <c r="M286" s="112">
        <v>0</v>
      </c>
      <c r="N286" s="112">
        <v>561.00920522399997</v>
      </c>
      <c r="O286" s="112">
        <v>1282.1795193376799</v>
      </c>
      <c r="P286" s="166">
        <v>494.42641815863499</v>
      </c>
      <c r="R286" s="112">
        <v>510.62</v>
      </c>
      <c r="S286" s="112">
        <v>1971.743616</v>
      </c>
      <c r="T286" s="80"/>
      <c r="U286" s="80"/>
      <c r="V286" s="81"/>
      <c r="W286" s="81"/>
      <c r="X286" s="81"/>
      <c r="Y286" s="80"/>
      <c r="Z286" s="80"/>
      <c r="AA286" s="80"/>
      <c r="AB286" s="80"/>
      <c r="AD286" s="82"/>
    </row>
    <row r="287" spans="1:30" x14ac:dyDescent="0.2">
      <c r="A287" s="108"/>
      <c r="B287" s="109" t="s">
        <v>400</v>
      </c>
      <c r="C287" s="110" t="s">
        <v>401</v>
      </c>
      <c r="D287" s="110" t="s">
        <v>402</v>
      </c>
      <c r="E287" s="111">
        <v>0.24959999999999999</v>
      </c>
      <c r="F287" s="111">
        <v>3.3246720000000001</v>
      </c>
      <c r="G287" s="77">
        <v>145</v>
      </c>
      <c r="H287" s="77">
        <v>145</v>
      </c>
      <c r="I287" s="77">
        <v>482.07744000000002</v>
      </c>
      <c r="J287" s="77">
        <v>482.07744000000002</v>
      </c>
      <c r="K287" s="77"/>
      <c r="L287" s="77"/>
      <c r="M287" s="77"/>
      <c r="N287" s="77"/>
      <c r="O287" s="77"/>
      <c r="P287" s="77"/>
      <c r="R287" s="77">
        <v>188</v>
      </c>
      <c r="S287" s="77">
        <v>625.03833599999996</v>
      </c>
      <c r="T287" s="80">
        <f t="shared" ref="T287:T363" si="64">R287/H287</f>
        <v>1.296551724137931</v>
      </c>
      <c r="U287" s="80">
        <f t="shared" ref="U287:U363" si="65">T287-AB287</f>
        <v>1.2708997125990977</v>
      </c>
      <c r="V287" s="81">
        <f t="shared" ref="V287:V363" si="66">G287*U287</f>
        <v>184.28045832686917</v>
      </c>
      <c r="W287" s="81">
        <f t="shared" ref="W287:W363" si="67">V287-G287</f>
        <v>39.280458326869166</v>
      </c>
      <c r="X287" s="81">
        <f t="shared" ref="X287:X363" si="68">F287*W287</f>
        <v>130.59463994650878</v>
      </c>
      <c r="Y287" s="80">
        <f t="shared" ref="Y287:Y362" si="69">104.584835545197%-100%</f>
        <v>4.5848355451969969E-2</v>
      </c>
      <c r="Z287" s="80">
        <f t="shared" ref="Z287:Z362" si="70">101.199262415129%-100%</f>
        <v>1.1992624151289988E-2</v>
      </c>
      <c r="AA287" s="80">
        <f t="shared" ref="AA287:AA362" si="71">101.911505501324%-100%</f>
        <v>1.9115055013239957E-2</v>
      </c>
      <c r="AB287" s="80">
        <f t="shared" ref="AB287:AB363" si="72">AVERAGE(Y287:AA287)</f>
        <v>2.5652011538833303E-2</v>
      </c>
      <c r="AD287" s="82"/>
    </row>
    <row r="288" spans="1:30" x14ac:dyDescent="0.2">
      <c r="A288" s="108"/>
      <c r="B288" s="109" t="s">
        <v>102</v>
      </c>
      <c r="C288" s="110" t="s">
        <v>103</v>
      </c>
      <c r="D288" s="110" t="s">
        <v>101</v>
      </c>
      <c r="E288" s="111">
        <v>0.2</v>
      </c>
      <c r="F288" s="111">
        <v>2.6640000000000001</v>
      </c>
      <c r="G288" s="77">
        <v>47.9</v>
      </c>
      <c r="H288" s="77">
        <v>47.9</v>
      </c>
      <c r="I288" s="77">
        <v>127.6056</v>
      </c>
      <c r="J288" s="77">
        <v>127.6056</v>
      </c>
      <c r="K288" s="77"/>
      <c r="L288" s="77"/>
      <c r="M288" s="77"/>
      <c r="N288" s="77"/>
      <c r="O288" s="77"/>
      <c r="P288" s="77"/>
      <c r="R288" s="77">
        <v>67.599999999999994</v>
      </c>
      <c r="S288" s="77">
        <v>180.0864</v>
      </c>
      <c r="T288" s="80">
        <f t="shared" si="64"/>
        <v>1.4112734864300625</v>
      </c>
      <c r="U288" s="80">
        <f t="shared" si="65"/>
        <v>1.3856214748912292</v>
      </c>
      <c r="V288" s="81">
        <f t="shared" si="66"/>
        <v>66.371268647289881</v>
      </c>
      <c r="W288" s="81">
        <f t="shared" si="67"/>
        <v>18.471268647289882</v>
      </c>
      <c r="X288" s="81">
        <f t="shared" si="68"/>
        <v>49.207459676380246</v>
      </c>
      <c r="Y288" s="80">
        <f t="shared" si="69"/>
        <v>4.5848355451969969E-2</v>
      </c>
      <c r="Z288" s="80">
        <f t="shared" si="70"/>
        <v>1.1992624151289988E-2</v>
      </c>
      <c r="AA288" s="80">
        <f t="shared" si="71"/>
        <v>1.9115055013239957E-2</v>
      </c>
      <c r="AB288" s="80">
        <f t="shared" si="72"/>
        <v>2.5652011538833303E-2</v>
      </c>
      <c r="AD288" s="82"/>
    </row>
    <row r="289" spans="1:30" ht="15" thickBot="1" x14ac:dyDescent="0.25">
      <c r="A289" s="108"/>
      <c r="B289" s="109" t="s">
        <v>104</v>
      </c>
      <c r="C289" s="110" t="s">
        <v>105</v>
      </c>
      <c r="D289" s="110" t="s">
        <v>95</v>
      </c>
      <c r="E289" s="111">
        <v>1.12E-2</v>
      </c>
      <c r="F289" s="111">
        <v>0.14918400000000001</v>
      </c>
      <c r="G289" s="77">
        <v>4650</v>
      </c>
      <c r="H289" s="77">
        <v>4650</v>
      </c>
      <c r="I289" s="77">
        <v>693.7056</v>
      </c>
      <c r="J289" s="77">
        <v>693.7056</v>
      </c>
      <c r="K289" s="77"/>
      <c r="L289" s="77"/>
      <c r="M289" s="77"/>
      <c r="N289" s="77"/>
      <c r="O289" s="77"/>
      <c r="P289" s="77"/>
      <c r="R289" s="77">
        <v>7820</v>
      </c>
      <c r="S289" s="77">
        <v>1166.61888</v>
      </c>
      <c r="T289" s="80">
        <f t="shared" si="64"/>
        <v>1.6817204301075268</v>
      </c>
      <c r="U289" s="80">
        <f t="shared" si="65"/>
        <v>1.6560684185686936</v>
      </c>
      <c r="V289" s="81">
        <f t="shared" si="66"/>
        <v>7700.7181463444249</v>
      </c>
      <c r="W289" s="81">
        <f t="shared" si="67"/>
        <v>3050.7181463444249</v>
      </c>
      <c r="X289" s="81">
        <f t="shared" si="68"/>
        <v>455.11833594424672</v>
      </c>
      <c r="Y289" s="80">
        <f t="shared" si="69"/>
        <v>4.5848355451969969E-2</v>
      </c>
      <c r="Z289" s="80">
        <f t="shared" si="70"/>
        <v>1.1992624151289988E-2</v>
      </c>
      <c r="AA289" s="80">
        <f t="shared" si="71"/>
        <v>1.9115055013239957E-2</v>
      </c>
      <c r="AB289" s="80">
        <f t="shared" si="72"/>
        <v>2.5652011538833303E-2</v>
      </c>
      <c r="AD289" s="82"/>
    </row>
    <row r="290" spans="1:30" ht="15" thickBot="1" x14ac:dyDescent="0.25">
      <c r="A290" s="96">
        <v>82</v>
      </c>
      <c r="B290" s="97" t="s">
        <v>538</v>
      </c>
      <c r="C290" s="99" t="s">
        <v>539</v>
      </c>
      <c r="D290" s="99" t="s">
        <v>38</v>
      </c>
      <c r="E290" s="100">
        <v>0</v>
      </c>
      <c r="F290" s="100">
        <v>13.32</v>
      </c>
      <c r="G290" s="101">
        <v>172.51</v>
      </c>
      <c r="H290" s="101">
        <v>81.63</v>
      </c>
      <c r="I290" s="101">
        <v>1087.31</v>
      </c>
      <c r="J290" s="101">
        <v>0</v>
      </c>
      <c r="K290" s="101">
        <v>454.02551999999997</v>
      </c>
      <c r="L290" s="101">
        <v>0</v>
      </c>
      <c r="M290" s="101">
        <v>0</v>
      </c>
      <c r="N290" s="101">
        <v>153.46062576</v>
      </c>
      <c r="O290" s="101">
        <v>346.26710308320003</v>
      </c>
      <c r="P290" s="102">
        <v>133.52545483804801</v>
      </c>
      <c r="R290" s="101">
        <v>100.11</v>
      </c>
      <c r="S290" s="101">
        <v>0</v>
      </c>
      <c r="T290" s="80"/>
      <c r="U290" s="80"/>
      <c r="V290" s="81"/>
      <c r="W290" s="81"/>
      <c r="X290" s="81"/>
      <c r="Y290" s="80"/>
      <c r="Z290" s="80"/>
      <c r="AA290" s="80"/>
      <c r="AB290" s="80"/>
      <c r="AD290" s="82"/>
    </row>
    <row r="291" spans="1:30" ht="15" thickBot="1" x14ac:dyDescent="0.35">
      <c r="A291" s="151"/>
      <c r="B291" s="152" t="s">
        <v>22</v>
      </c>
      <c r="C291" s="153" t="s">
        <v>540</v>
      </c>
      <c r="D291" s="153"/>
      <c r="E291" s="154"/>
      <c r="F291" s="154"/>
      <c r="G291" s="155"/>
      <c r="H291" s="155"/>
      <c r="I291" s="155">
        <v>6789.71</v>
      </c>
      <c r="J291" s="155">
        <v>5595.4734200000003</v>
      </c>
      <c r="K291" s="155">
        <v>193.12800899999999</v>
      </c>
      <c r="L291" s="155">
        <v>0</v>
      </c>
      <c r="M291" s="155">
        <v>0</v>
      </c>
      <c r="N291" s="155">
        <v>65.277267042000005</v>
      </c>
      <c r="O291" s="155">
        <v>339.72464642016001</v>
      </c>
      <c r="P291" s="155">
        <v>146.64780570470199</v>
      </c>
      <c r="R291" s="155"/>
      <c r="S291" s="155">
        <v>6138.4300800000001</v>
      </c>
      <c r="T291" s="80"/>
      <c r="U291" s="80"/>
      <c r="V291" s="81"/>
      <c r="W291" s="81"/>
      <c r="X291" s="81"/>
      <c r="Y291" s="80"/>
      <c r="Z291" s="80"/>
      <c r="AA291" s="80"/>
      <c r="AB291" s="80"/>
      <c r="AD291" s="82"/>
    </row>
    <row r="292" spans="1:30" ht="15" thickBot="1" x14ac:dyDescent="0.25">
      <c r="A292" s="96">
        <v>83</v>
      </c>
      <c r="B292" s="97" t="s">
        <v>541</v>
      </c>
      <c r="C292" s="99" t="s">
        <v>542</v>
      </c>
      <c r="D292" s="99" t="s">
        <v>38</v>
      </c>
      <c r="E292" s="100">
        <v>0</v>
      </c>
      <c r="F292" s="100">
        <v>61.13</v>
      </c>
      <c r="G292" s="101">
        <v>138.01</v>
      </c>
      <c r="H292" s="101">
        <v>111.07</v>
      </c>
      <c r="I292" s="101">
        <v>6789.71</v>
      </c>
      <c r="J292" s="101">
        <v>5595.4734200000003</v>
      </c>
      <c r="K292" s="101">
        <v>193.12800899999999</v>
      </c>
      <c r="L292" s="101">
        <v>0</v>
      </c>
      <c r="M292" s="101">
        <v>0</v>
      </c>
      <c r="N292" s="101">
        <v>65.277267042000005</v>
      </c>
      <c r="O292" s="101">
        <v>339.72464642016001</v>
      </c>
      <c r="P292" s="102">
        <v>146.64780570470199</v>
      </c>
      <c r="R292" s="101">
        <v>122.61</v>
      </c>
      <c r="S292" s="101">
        <v>6138.4300800000001</v>
      </c>
      <c r="T292" s="80"/>
      <c r="U292" s="80"/>
      <c r="V292" s="81"/>
      <c r="W292" s="81"/>
      <c r="X292" s="81"/>
      <c r="Y292" s="80"/>
      <c r="Z292" s="80"/>
      <c r="AA292" s="80"/>
      <c r="AB292" s="80"/>
      <c r="AD292" s="82"/>
    </row>
    <row r="293" spans="1:30" x14ac:dyDescent="0.2">
      <c r="A293" s="108"/>
      <c r="B293" s="109" t="s">
        <v>204</v>
      </c>
      <c r="C293" s="110" t="s">
        <v>205</v>
      </c>
      <c r="D293" s="110" t="s">
        <v>95</v>
      </c>
      <c r="E293" s="111">
        <v>0.02</v>
      </c>
      <c r="F293" s="111">
        <v>1.2225999999999999</v>
      </c>
      <c r="G293" s="77">
        <v>45.7</v>
      </c>
      <c r="H293" s="77">
        <v>45.7</v>
      </c>
      <c r="I293" s="77">
        <v>55.872819999999997</v>
      </c>
      <c r="J293" s="77">
        <v>55.872819999999997</v>
      </c>
      <c r="K293" s="77"/>
      <c r="L293" s="77"/>
      <c r="M293" s="77"/>
      <c r="N293" s="77"/>
      <c r="O293" s="77"/>
      <c r="P293" s="77"/>
      <c r="R293" s="77">
        <v>52.8</v>
      </c>
      <c r="S293" s="77">
        <v>64.553280000000001</v>
      </c>
      <c r="T293" s="80">
        <f t="shared" si="64"/>
        <v>1.1553610503282274</v>
      </c>
      <c r="U293" s="80">
        <f t="shared" si="65"/>
        <v>1.1297090387893942</v>
      </c>
      <c r="V293" s="81">
        <f t="shared" si="66"/>
        <v>51.627703072675317</v>
      </c>
      <c r="W293" s="81">
        <f t="shared" si="67"/>
        <v>5.9277030726753139</v>
      </c>
      <c r="X293" s="81">
        <f t="shared" si="68"/>
        <v>7.2472097766528378</v>
      </c>
      <c r="Y293" s="80">
        <f t="shared" si="69"/>
        <v>4.5848355451969969E-2</v>
      </c>
      <c r="Z293" s="80">
        <f t="shared" si="70"/>
        <v>1.1992624151289988E-2</v>
      </c>
      <c r="AA293" s="80">
        <f t="shared" si="71"/>
        <v>1.9115055013239957E-2</v>
      </c>
      <c r="AB293" s="80">
        <f t="shared" si="72"/>
        <v>2.5652011538833303E-2</v>
      </c>
      <c r="AD293" s="82"/>
    </row>
    <row r="294" spans="1:30" x14ac:dyDescent="0.2">
      <c r="A294" s="108"/>
      <c r="B294" s="109" t="s">
        <v>543</v>
      </c>
      <c r="C294" s="110" t="s">
        <v>544</v>
      </c>
      <c r="D294" s="110" t="s">
        <v>114</v>
      </c>
      <c r="E294" s="111">
        <v>0.23</v>
      </c>
      <c r="F294" s="111">
        <v>14.059900000000001</v>
      </c>
      <c r="G294" s="77">
        <v>394</v>
      </c>
      <c r="H294" s="77">
        <v>394</v>
      </c>
      <c r="I294" s="77">
        <v>5539.6005999999998</v>
      </c>
      <c r="J294" s="77">
        <v>5539.6005999999998</v>
      </c>
      <c r="K294" s="77"/>
      <c r="L294" s="77"/>
      <c r="M294" s="77"/>
      <c r="N294" s="77"/>
      <c r="O294" s="77"/>
      <c r="P294" s="77"/>
      <c r="R294" s="77">
        <v>432</v>
      </c>
      <c r="S294" s="77">
        <v>6073.8768</v>
      </c>
      <c r="T294" s="80">
        <f t="shared" si="64"/>
        <v>1.0964467005076142</v>
      </c>
      <c r="U294" s="80">
        <f t="shared" si="65"/>
        <v>1.0707946889687809</v>
      </c>
      <c r="V294" s="81">
        <f t="shared" si="66"/>
        <v>421.89310745369971</v>
      </c>
      <c r="W294" s="81">
        <f t="shared" si="67"/>
        <v>27.893107453699713</v>
      </c>
      <c r="X294" s="81">
        <f t="shared" si="68"/>
        <v>392.17430148827259</v>
      </c>
      <c r="Y294" s="80">
        <f t="shared" si="69"/>
        <v>4.5848355451969969E-2</v>
      </c>
      <c r="Z294" s="80">
        <f t="shared" si="70"/>
        <v>1.1992624151289988E-2</v>
      </c>
      <c r="AA294" s="80">
        <f t="shared" si="71"/>
        <v>1.9115055013239957E-2</v>
      </c>
      <c r="AB294" s="80">
        <f t="shared" si="72"/>
        <v>2.5652011538833303E-2</v>
      </c>
      <c r="AD294" s="82"/>
    </row>
    <row r="295" spans="1:30" ht="15" thickBot="1" x14ac:dyDescent="0.35">
      <c r="A295" s="151"/>
      <c r="B295" s="152" t="s">
        <v>23</v>
      </c>
      <c r="C295" s="153" t="s">
        <v>545</v>
      </c>
      <c r="D295" s="153"/>
      <c r="E295" s="154"/>
      <c r="F295" s="154"/>
      <c r="G295" s="155"/>
      <c r="H295" s="155"/>
      <c r="I295" s="155">
        <v>6494106.4900000002</v>
      </c>
      <c r="J295" s="155">
        <v>1225247.7485825</v>
      </c>
      <c r="K295" s="155">
        <v>587329.58150119998</v>
      </c>
      <c r="L295" s="155">
        <v>0</v>
      </c>
      <c r="M295" s="155">
        <v>0</v>
      </c>
      <c r="N295" s="155">
        <v>198517.39854740599</v>
      </c>
      <c r="O295" s="155">
        <v>449207.86862134398</v>
      </c>
      <c r="P295" s="155">
        <v>173220.85881223099</v>
      </c>
      <c r="R295" s="155"/>
      <c r="S295" s="155">
        <v>1314830.2294113999</v>
      </c>
      <c r="T295" s="80"/>
      <c r="U295" s="80"/>
      <c r="V295" s="81"/>
      <c r="W295" s="81"/>
      <c r="X295" s="81"/>
      <c r="Y295" s="80"/>
      <c r="Z295" s="80"/>
      <c r="AA295" s="80"/>
      <c r="AB295" s="80"/>
      <c r="AD295" s="82"/>
    </row>
    <row r="296" spans="1:30" ht="20.5" thickBot="1" x14ac:dyDescent="0.25">
      <c r="A296" s="96">
        <v>84</v>
      </c>
      <c r="B296" s="97" t="s">
        <v>546</v>
      </c>
      <c r="C296" s="99" t="s">
        <v>547</v>
      </c>
      <c r="D296" s="99" t="s">
        <v>38</v>
      </c>
      <c r="E296" s="100">
        <v>0</v>
      </c>
      <c r="F296" s="100">
        <v>509.8</v>
      </c>
      <c r="G296" s="101">
        <v>253.02</v>
      </c>
      <c r="H296" s="101">
        <v>219.18</v>
      </c>
      <c r="I296" s="101">
        <v>111737.96</v>
      </c>
      <c r="J296" s="101">
        <v>28703.157244000002</v>
      </c>
      <c r="K296" s="101">
        <v>34495.616999999998</v>
      </c>
      <c r="L296" s="101">
        <v>0</v>
      </c>
      <c r="M296" s="101">
        <v>0</v>
      </c>
      <c r="N296" s="101">
        <v>11659.518545999999</v>
      </c>
      <c r="O296" s="101">
        <v>26444.82687669</v>
      </c>
      <c r="P296" s="102">
        <v>10197.496399116601</v>
      </c>
      <c r="R296" s="101">
        <v>265.58999999999997</v>
      </c>
      <c r="S296" s="101">
        <v>36024.058576000003</v>
      </c>
      <c r="T296" s="80"/>
      <c r="U296" s="80"/>
      <c r="V296" s="81"/>
      <c r="W296" s="81"/>
      <c r="X296" s="81"/>
      <c r="Y296" s="80"/>
      <c r="Z296" s="80"/>
      <c r="AA296" s="80"/>
      <c r="AB296" s="80"/>
      <c r="AD296" s="82"/>
    </row>
    <row r="297" spans="1:30" x14ac:dyDescent="0.2">
      <c r="A297" s="108"/>
      <c r="B297" s="109" t="s">
        <v>204</v>
      </c>
      <c r="C297" s="110" t="s">
        <v>205</v>
      </c>
      <c r="D297" s="110" t="s">
        <v>95</v>
      </c>
      <c r="E297" s="111">
        <v>5.4000000000000003E-3</v>
      </c>
      <c r="F297" s="111">
        <v>2.75292</v>
      </c>
      <c r="G297" s="77">
        <v>45.7</v>
      </c>
      <c r="H297" s="77">
        <v>45.7</v>
      </c>
      <c r="I297" s="77">
        <v>125.80844399999999</v>
      </c>
      <c r="J297" s="77">
        <v>125.80844399999999</v>
      </c>
      <c r="K297" s="77"/>
      <c r="L297" s="77"/>
      <c r="M297" s="77"/>
      <c r="N297" s="77"/>
      <c r="O297" s="77"/>
      <c r="P297" s="77"/>
      <c r="R297" s="77">
        <v>52.8</v>
      </c>
      <c r="S297" s="77">
        <v>145.354176</v>
      </c>
      <c r="T297" s="80">
        <f t="shared" si="64"/>
        <v>1.1553610503282274</v>
      </c>
      <c r="U297" s="80">
        <f t="shared" si="65"/>
        <v>1.1297090387893942</v>
      </c>
      <c r="V297" s="81">
        <f t="shared" si="66"/>
        <v>51.627703072675317</v>
      </c>
      <c r="W297" s="81">
        <f t="shared" si="67"/>
        <v>5.9277030726753139</v>
      </c>
      <c r="X297" s="81">
        <f t="shared" si="68"/>
        <v>16.318492342829327</v>
      </c>
      <c r="Y297" s="80">
        <f t="shared" si="69"/>
        <v>4.5848355451969969E-2</v>
      </c>
      <c r="Z297" s="80">
        <f t="shared" si="70"/>
        <v>1.1992624151289988E-2</v>
      </c>
      <c r="AA297" s="80">
        <f t="shared" si="71"/>
        <v>1.9115055013239957E-2</v>
      </c>
      <c r="AB297" s="80">
        <f t="shared" si="72"/>
        <v>2.5652011538833303E-2</v>
      </c>
      <c r="AD297" s="82"/>
    </row>
    <row r="298" spans="1:30" ht="15" thickBot="1" x14ac:dyDescent="0.25">
      <c r="A298" s="108"/>
      <c r="B298" s="109" t="s">
        <v>548</v>
      </c>
      <c r="C298" s="110" t="s">
        <v>549</v>
      </c>
      <c r="D298" s="110" t="s">
        <v>114</v>
      </c>
      <c r="E298" s="111">
        <v>1.54E-2</v>
      </c>
      <c r="F298" s="111">
        <v>7.8509200000000003</v>
      </c>
      <c r="G298" s="77">
        <v>3640</v>
      </c>
      <c r="H298" s="77">
        <v>3640</v>
      </c>
      <c r="I298" s="77">
        <v>28577.3488</v>
      </c>
      <c r="J298" s="77">
        <v>28577.3488</v>
      </c>
      <c r="K298" s="77"/>
      <c r="L298" s="77"/>
      <c r="M298" s="77"/>
      <c r="N298" s="77"/>
      <c r="O298" s="77"/>
      <c r="P298" s="77"/>
      <c r="R298" s="77">
        <v>4570</v>
      </c>
      <c r="S298" s="77">
        <v>35878.704400000002</v>
      </c>
      <c r="T298" s="80">
        <f t="shared" si="64"/>
        <v>1.2554945054945055</v>
      </c>
      <c r="U298" s="80">
        <f t="shared" si="65"/>
        <v>1.2298424939556722</v>
      </c>
      <c r="V298" s="81">
        <f t="shared" si="66"/>
        <v>4476.6266779986472</v>
      </c>
      <c r="W298" s="81">
        <f t="shared" si="67"/>
        <v>836.62667799864721</v>
      </c>
      <c r="X298" s="81">
        <f t="shared" si="68"/>
        <v>6568.2891188331396</v>
      </c>
      <c r="Y298" s="80">
        <f t="shared" si="69"/>
        <v>4.5848355451969969E-2</v>
      </c>
      <c r="Z298" s="80">
        <f t="shared" si="70"/>
        <v>1.1992624151289988E-2</v>
      </c>
      <c r="AA298" s="80">
        <f t="shared" si="71"/>
        <v>1.9115055013239957E-2</v>
      </c>
      <c r="AB298" s="80">
        <f t="shared" si="72"/>
        <v>2.5652011538833303E-2</v>
      </c>
      <c r="AD298" s="82"/>
    </row>
    <row r="299" spans="1:30" ht="20.5" thickBot="1" x14ac:dyDescent="0.25">
      <c r="A299" s="96">
        <v>85</v>
      </c>
      <c r="B299" s="97" t="s">
        <v>550</v>
      </c>
      <c r="C299" s="99" t="s">
        <v>551</v>
      </c>
      <c r="D299" s="99" t="s">
        <v>38</v>
      </c>
      <c r="E299" s="100">
        <v>0</v>
      </c>
      <c r="F299" s="100">
        <v>1696.452</v>
      </c>
      <c r="G299" s="101">
        <v>299.02</v>
      </c>
      <c r="H299" s="101">
        <v>273.62</v>
      </c>
      <c r="I299" s="101">
        <v>464183.2</v>
      </c>
      <c r="J299" s="101">
        <v>131026.48809119999</v>
      </c>
      <c r="K299" s="101">
        <v>138408.429324</v>
      </c>
      <c r="L299" s="101">
        <v>0</v>
      </c>
      <c r="M299" s="101">
        <v>0</v>
      </c>
      <c r="N299" s="101">
        <v>46782.049111512002</v>
      </c>
      <c r="O299" s="101">
        <v>106100.94563163001</v>
      </c>
      <c r="P299" s="102">
        <v>40914.0137716354</v>
      </c>
      <c r="R299" s="101">
        <v>321.92</v>
      </c>
      <c r="S299" s="101">
        <v>147490.21546080001</v>
      </c>
      <c r="T299" s="80"/>
      <c r="U299" s="80"/>
      <c r="V299" s="81"/>
      <c r="W299" s="81"/>
      <c r="X299" s="81"/>
      <c r="Y299" s="80"/>
      <c r="Z299" s="80"/>
      <c r="AA299" s="80"/>
      <c r="AB299" s="80"/>
      <c r="AD299" s="82"/>
    </row>
    <row r="300" spans="1:30" x14ac:dyDescent="0.2">
      <c r="A300" s="108"/>
      <c r="B300" s="109" t="s">
        <v>204</v>
      </c>
      <c r="C300" s="110" t="s">
        <v>205</v>
      </c>
      <c r="D300" s="110" t="s">
        <v>95</v>
      </c>
      <c r="E300" s="111">
        <v>6.0000000000000001E-3</v>
      </c>
      <c r="F300" s="111">
        <v>10.178712000000001</v>
      </c>
      <c r="G300" s="77">
        <v>45.7</v>
      </c>
      <c r="H300" s="77">
        <v>45.7</v>
      </c>
      <c r="I300" s="77">
        <v>465.1671384</v>
      </c>
      <c r="J300" s="77">
        <v>465.1671384</v>
      </c>
      <c r="K300" s="77"/>
      <c r="L300" s="77"/>
      <c r="M300" s="77"/>
      <c r="N300" s="77"/>
      <c r="O300" s="77"/>
      <c r="P300" s="77"/>
      <c r="R300" s="77">
        <v>52.8</v>
      </c>
      <c r="S300" s="77">
        <v>537.43599359999996</v>
      </c>
      <c r="T300" s="80">
        <f t="shared" si="64"/>
        <v>1.1553610503282274</v>
      </c>
      <c r="U300" s="80">
        <f t="shared" si="65"/>
        <v>1.1297090387893942</v>
      </c>
      <c r="V300" s="81">
        <f t="shared" si="66"/>
        <v>51.627703072675317</v>
      </c>
      <c r="W300" s="81">
        <f t="shared" si="67"/>
        <v>5.9277030726753139</v>
      </c>
      <c r="X300" s="81">
        <f t="shared" si="68"/>
        <v>60.336382398277095</v>
      </c>
      <c r="Y300" s="80">
        <f t="shared" si="69"/>
        <v>4.5848355451969969E-2</v>
      </c>
      <c r="Z300" s="80">
        <f t="shared" si="70"/>
        <v>1.1992624151289988E-2</v>
      </c>
      <c r="AA300" s="80">
        <f t="shared" si="71"/>
        <v>1.9115055013239957E-2</v>
      </c>
      <c r="AB300" s="80">
        <f t="shared" si="72"/>
        <v>2.5652011538833303E-2</v>
      </c>
      <c r="AD300" s="82"/>
    </row>
    <row r="301" spans="1:30" x14ac:dyDescent="0.2">
      <c r="A301" s="108"/>
      <c r="B301" s="109" t="s">
        <v>552</v>
      </c>
      <c r="C301" s="110" t="s">
        <v>553</v>
      </c>
      <c r="D301" s="110" t="s">
        <v>114</v>
      </c>
      <c r="E301" s="111">
        <v>1.575E-2</v>
      </c>
      <c r="F301" s="111">
        <v>26.719118999999999</v>
      </c>
      <c r="G301" s="77">
        <v>4130</v>
      </c>
      <c r="H301" s="77">
        <v>4130</v>
      </c>
      <c r="I301" s="77">
        <v>110349.96146999999</v>
      </c>
      <c r="J301" s="77">
        <v>110349.96146999999</v>
      </c>
      <c r="K301" s="77"/>
      <c r="L301" s="77"/>
      <c r="M301" s="77"/>
      <c r="N301" s="77"/>
      <c r="O301" s="77"/>
      <c r="P301" s="77"/>
      <c r="R301" s="77">
        <v>4670</v>
      </c>
      <c r="S301" s="77">
        <v>124778.28573</v>
      </c>
      <c r="T301" s="80">
        <f t="shared" si="64"/>
        <v>1.1307506053268765</v>
      </c>
      <c r="U301" s="80">
        <f t="shared" si="65"/>
        <v>1.1050985937880433</v>
      </c>
      <c r="V301" s="81">
        <f t="shared" si="66"/>
        <v>4564.0571923446187</v>
      </c>
      <c r="W301" s="81">
        <f t="shared" si="67"/>
        <v>434.05719234461867</v>
      </c>
      <c r="X301" s="81">
        <f t="shared" si="68"/>
        <v>11597.625775061755</v>
      </c>
      <c r="Y301" s="80">
        <f t="shared" si="69"/>
        <v>4.5848355451969969E-2</v>
      </c>
      <c r="Z301" s="80">
        <f t="shared" si="70"/>
        <v>1.1992624151289988E-2</v>
      </c>
      <c r="AA301" s="80">
        <f t="shared" si="71"/>
        <v>1.9115055013239957E-2</v>
      </c>
      <c r="AB301" s="80">
        <f t="shared" si="72"/>
        <v>2.5652011538833303E-2</v>
      </c>
      <c r="AD301" s="82"/>
    </row>
    <row r="302" spans="1:30" ht="15" thickBot="1" x14ac:dyDescent="0.25">
      <c r="A302" s="108"/>
      <c r="B302" s="109" t="s">
        <v>554</v>
      </c>
      <c r="C302" s="110" t="s">
        <v>555</v>
      </c>
      <c r="D302" s="110" t="s">
        <v>114</v>
      </c>
      <c r="E302" s="111">
        <v>2.63E-3</v>
      </c>
      <c r="F302" s="111">
        <v>4.4616687600000002</v>
      </c>
      <c r="G302" s="77">
        <v>4530</v>
      </c>
      <c r="H302" s="77">
        <v>4530</v>
      </c>
      <c r="I302" s="77">
        <v>20211.359482799999</v>
      </c>
      <c r="J302" s="77">
        <v>20211.359482799999</v>
      </c>
      <c r="K302" s="77"/>
      <c r="L302" s="77"/>
      <c r="M302" s="77"/>
      <c r="N302" s="77"/>
      <c r="O302" s="77"/>
      <c r="P302" s="77"/>
      <c r="R302" s="77">
        <v>4970</v>
      </c>
      <c r="S302" s="77">
        <v>22174.493737199999</v>
      </c>
      <c r="T302" s="80">
        <f t="shared" si="64"/>
        <v>1.0971302428256071</v>
      </c>
      <c r="U302" s="80">
        <f t="shared" si="65"/>
        <v>1.0714782312867739</v>
      </c>
      <c r="V302" s="81">
        <f t="shared" si="66"/>
        <v>4853.7963877290858</v>
      </c>
      <c r="W302" s="81">
        <f t="shared" si="67"/>
        <v>323.79638772908584</v>
      </c>
      <c r="X302" s="81">
        <f t="shared" si="68"/>
        <v>1444.6722277317097</v>
      </c>
      <c r="Y302" s="80">
        <f t="shared" si="69"/>
        <v>4.5848355451969969E-2</v>
      </c>
      <c r="Z302" s="80">
        <f t="shared" si="70"/>
        <v>1.1992624151289988E-2</v>
      </c>
      <c r="AA302" s="80">
        <f t="shared" si="71"/>
        <v>1.9115055013239957E-2</v>
      </c>
      <c r="AB302" s="80">
        <f t="shared" si="72"/>
        <v>2.5652011538833303E-2</v>
      </c>
      <c r="AD302" s="82"/>
    </row>
    <row r="303" spans="1:30" ht="20.5" thickBot="1" x14ac:dyDescent="0.25">
      <c r="A303" s="96">
        <v>86</v>
      </c>
      <c r="B303" s="97" t="s">
        <v>556</v>
      </c>
      <c r="C303" s="99" t="s">
        <v>557</v>
      </c>
      <c r="D303" s="99" t="s">
        <v>38</v>
      </c>
      <c r="E303" s="100">
        <v>0</v>
      </c>
      <c r="F303" s="100">
        <v>69.938999999999993</v>
      </c>
      <c r="G303" s="101">
        <v>1349.04</v>
      </c>
      <c r="H303" s="101">
        <v>838.05</v>
      </c>
      <c r="I303" s="101">
        <v>58612.38</v>
      </c>
      <c r="J303" s="101">
        <v>17631.936625499999</v>
      </c>
      <c r="K303" s="101">
        <v>17072.039960999999</v>
      </c>
      <c r="L303" s="101">
        <v>0</v>
      </c>
      <c r="M303" s="101">
        <v>0</v>
      </c>
      <c r="N303" s="101">
        <v>5770.349506818</v>
      </c>
      <c r="O303" s="101">
        <v>13051.1253207973</v>
      </c>
      <c r="P303" s="102">
        <v>5032.6970973881398</v>
      </c>
      <c r="R303" s="101">
        <v>1190.28</v>
      </c>
      <c r="S303" s="101">
        <v>33495.745391999997</v>
      </c>
      <c r="T303" s="80"/>
      <c r="U303" s="80"/>
      <c r="V303" s="81"/>
      <c r="W303" s="81"/>
      <c r="X303" s="81"/>
      <c r="Y303" s="80"/>
      <c r="Z303" s="80"/>
      <c r="AA303" s="80"/>
      <c r="AB303" s="80"/>
      <c r="AD303" s="82"/>
    </row>
    <row r="304" spans="1:30" x14ac:dyDescent="0.2">
      <c r="A304" s="108"/>
      <c r="B304" s="109" t="s">
        <v>204</v>
      </c>
      <c r="C304" s="110" t="s">
        <v>205</v>
      </c>
      <c r="D304" s="110" t="s">
        <v>95</v>
      </c>
      <c r="E304" s="111">
        <v>5.0000000000000001E-3</v>
      </c>
      <c r="F304" s="111">
        <v>0.34969499999999998</v>
      </c>
      <c r="G304" s="77">
        <v>45.7</v>
      </c>
      <c r="H304" s="77">
        <v>45.7</v>
      </c>
      <c r="I304" s="77">
        <v>15.981061499999999</v>
      </c>
      <c r="J304" s="77">
        <v>15.981061499999999</v>
      </c>
      <c r="K304" s="77"/>
      <c r="L304" s="77"/>
      <c r="M304" s="77"/>
      <c r="N304" s="77"/>
      <c r="O304" s="77"/>
      <c r="P304" s="77"/>
      <c r="R304" s="77">
        <v>52.8</v>
      </c>
      <c r="S304" s="77">
        <v>18.463895999999998</v>
      </c>
      <c r="T304" s="80">
        <f t="shared" si="64"/>
        <v>1.1553610503282274</v>
      </c>
      <c r="U304" s="80">
        <f t="shared" si="65"/>
        <v>1.1297090387893942</v>
      </c>
      <c r="V304" s="81">
        <f t="shared" si="66"/>
        <v>51.627703072675317</v>
      </c>
      <c r="W304" s="81">
        <f t="shared" si="67"/>
        <v>5.9277030726753139</v>
      </c>
      <c r="X304" s="81">
        <f t="shared" si="68"/>
        <v>2.0728881259991936</v>
      </c>
      <c r="Y304" s="80">
        <f t="shared" si="69"/>
        <v>4.5848355451969969E-2</v>
      </c>
      <c r="Z304" s="80">
        <f t="shared" si="70"/>
        <v>1.1992624151289988E-2</v>
      </c>
      <c r="AA304" s="80">
        <f t="shared" si="71"/>
        <v>1.9115055013239957E-2</v>
      </c>
      <c r="AB304" s="80">
        <f t="shared" si="72"/>
        <v>2.5652011538833303E-2</v>
      </c>
      <c r="AD304" s="82"/>
    </row>
    <row r="305" spans="1:30" x14ac:dyDescent="0.2">
      <c r="A305" s="108"/>
      <c r="B305" s="109" t="s">
        <v>558</v>
      </c>
      <c r="C305" s="110" t="s">
        <v>559</v>
      </c>
      <c r="D305" s="110" t="s">
        <v>41</v>
      </c>
      <c r="E305" s="111">
        <v>3.4000000000000002E-2</v>
      </c>
      <c r="F305" s="111">
        <v>2.377926</v>
      </c>
      <c r="G305" s="77">
        <v>284</v>
      </c>
      <c r="H305" s="77">
        <v>284</v>
      </c>
      <c r="I305" s="77">
        <v>675.33098399999994</v>
      </c>
      <c r="J305" s="77">
        <v>675.33098399999994</v>
      </c>
      <c r="K305" s="77"/>
      <c r="L305" s="77"/>
      <c r="M305" s="77"/>
      <c r="N305" s="77"/>
      <c r="O305" s="77"/>
      <c r="P305" s="77"/>
      <c r="R305" s="77">
        <v>346</v>
      </c>
      <c r="S305" s="77">
        <v>822.76239599999997</v>
      </c>
      <c r="T305" s="80">
        <f t="shared" si="64"/>
        <v>1.2183098591549295</v>
      </c>
      <c r="U305" s="80">
        <f t="shared" si="65"/>
        <v>1.1926578476160963</v>
      </c>
      <c r="V305" s="81">
        <f t="shared" si="66"/>
        <v>338.71482872297133</v>
      </c>
      <c r="W305" s="81">
        <f t="shared" si="67"/>
        <v>54.714828722971333</v>
      </c>
      <c r="X305" s="81">
        <f t="shared" si="68"/>
        <v>130.10781380590032</v>
      </c>
      <c r="Y305" s="80">
        <f t="shared" si="69"/>
        <v>4.5848355451969969E-2</v>
      </c>
      <c r="Z305" s="80">
        <f t="shared" si="70"/>
        <v>1.1992624151289988E-2</v>
      </c>
      <c r="AA305" s="80">
        <f t="shared" si="71"/>
        <v>1.9115055013239957E-2</v>
      </c>
      <c r="AB305" s="80">
        <f t="shared" si="72"/>
        <v>2.5652011538833303E-2</v>
      </c>
      <c r="AD305" s="82"/>
    </row>
    <row r="306" spans="1:30" x14ac:dyDescent="0.2">
      <c r="A306" s="108"/>
      <c r="B306" s="109" t="s">
        <v>560</v>
      </c>
      <c r="C306" s="110" t="s">
        <v>561</v>
      </c>
      <c r="D306" s="110" t="s">
        <v>101</v>
      </c>
      <c r="E306" s="111">
        <v>9</v>
      </c>
      <c r="F306" s="111">
        <v>629.45100000000002</v>
      </c>
      <c r="G306" s="77">
        <v>12.3</v>
      </c>
      <c r="H306" s="77">
        <v>12.3</v>
      </c>
      <c r="I306" s="77">
        <v>7742.2473</v>
      </c>
      <c r="J306" s="77">
        <v>7742.2473</v>
      </c>
      <c r="K306" s="77"/>
      <c r="L306" s="77"/>
      <c r="M306" s="77"/>
      <c r="N306" s="77"/>
      <c r="O306" s="77"/>
      <c r="P306" s="77"/>
      <c r="R306" s="77">
        <v>16.3</v>
      </c>
      <c r="S306" s="77">
        <v>12540.0627</v>
      </c>
      <c r="T306" s="80">
        <f t="shared" si="64"/>
        <v>1.3252032520325203</v>
      </c>
      <c r="U306" s="80">
        <f t="shared" si="65"/>
        <v>1.2995512404936871</v>
      </c>
      <c r="V306" s="81">
        <f t="shared" si="66"/>
        <v>15.984480258072352</v>
      </c>
      <c r="W306" s="81">
        <f t="shared" si="67"/>
        <v>3.6844802580723517</v>
      </c>
      <c r="X306" s="81">
        <f t="shared" si="68"/>
        <v>2319.1997829238999</v>
      </c>
      <c r="Y306" s="80">
        <f t="shared" si="69"/>
        <v>4.5848355451969969E-2</v>
      </c>
      <c r="Z306" s="80">
        <f t="shared" si="70"/>
        <v>1.1992624151289988E-2</v>
      </c>
      <c r="AA306" s="80">
        <f t="shared" si="71"/>
        <v>1.9115055013239957E-2</v>
      </c>
      <c r="AB306" s="80">
        <f t="shared" si="72"/>
        <v>2.5652011538833303E-2</v>
      </c>
      <c r="AD306" s="82"/>
    </row>
    <row r="307" spans="1:30" ht="18" x14ac:dyDescent="0.2">
      <c r="A307" s="108"/>
      <c r="B307" s="109" t="s">
        <v>562</v>
      </c>
      <c r="C307" s="110" t="s">
        <v>563</v>
      </c>
      <c r="D307" s="110" t="s">
        <v>41</v>
      </c>
      <c r="E307" s="111">
        <v>9</v>
      </c>
      <c r="F307" s="111">
        <v>629.45100000000002</v>
      </c>
      <c r="G307" s="77">
        <v>11.4</v>
      </c>
      <c r="H307" s="77">
        <v>11.4</v>
      </c>
      <c r="I307" s="77">
        <v>7175.7413999999999</v>
      </c>
      <c r="J307" s="77">
        <v>7175.7413999999999</v>
      </c>
      <c r="K307" s="77"/>
      <c r="L307" s="77"/>
      <c r="M307" s="77"/>
      <c r="N307" s="77"/>
      <c r="O307" s="77"/>
      <c r="P307" s="77"/>
      <c r="R307" s="77">
        <v>25.7</v>
      </c>
      <c r="S307" s="77">
        <v>17974.323</v>
      </c>
      <c r="T307" s="80">
        <f t="shared" si="64"/>
        <v>2.2543859649122804</v>
      </c>
      <c r="U307" s="80">
        <f t="shared" si="65"/>
        <v>2.2287339533734469</v>
      </c>
      <c r="V307" s="81">
        <f t="shared" si="66"/>
        <v>25.407567068457297</v>
      </c>
      <c r="W307" s="81">
        <f t="shared" si="67"/>
        <v>14.007567068457297</v>
      </c>
      <c r="X307" s="81">
        <f t="shared" si="68"/>
        <v>8817.0770988075146</v>
      </c>
      <c r="Y307" s="80">
        <f t="shared" si="69"/>
        <v>4.5848355451969969E-2</v>
      </c>
      <c r="Z307" s="80">
        <f t="shared" si="70"/>
        <v>1.1992624151289988E-2</v>
      </c>
      <c r="AA307" s="80">
        <f t="shared" si="71"/>
        <v>1.9115055013239957E-2</v>
      </c>
      <c r="AB307" s="80">
        <f t="shared" si="72"/>
        <v>2.5652011538833303E-2</v>
      </c>
      <c r="AD307" s="82"/>
    </row>
    <row r="308" spans="1:30" x14ac:dyDescent="0.2">
      <c r="A308" s="108"/>
      <c r="B308" s="109" t="s">
        <v>564</v>
      </c>
      <c r="C308" s="110" t="s">
        <v>565</v>
      </c>
      <c r="D308" s="110" t="s">
        <v>38</v>
      </c>
      <c r="E308" s="111">
        <v>1.2</v>
      </c>
      <c r="F308" s="111">
        <v>83.9268</v>
      </c>
      <c r="G308" s="77">
        <v>24.1</v>
      </c>
      <c r="H308" s="77">
        <v>24.1</v>
      </c>
      <c r="I308" s="77">
        <v>2022.63588</v>
      </c>
      <c r="J308" s="77">
        <v>2022.63588</v>
      </c>
      <c r="K308" s="77"/>
      <c r="L308" s="77"/>
      <c r="M308" s="77"/>
      <c r="N308" s="77"/>
      <c r="O308" s="77"/>
      <c r="P308" s="77"/>
      <c r="R308" s="77">
        <v>25.5</v>
      </c>
      <c r="S308" s="77">
        <v>2140.1334000000002</v>
      </c>
      <c r="T308" s="80">
        <f t="shared" si="64"/>
        <v>1.058091286307054</v>
      </c>
      <c r="U308" s="80">
        <f t="shared" si="65"/>
        <v>1.0324392747682207</v>
      </c>
      <c r="V308" s="81">
        <f t="shared" si="66"/>
        <v>24.881786521914123</v>
      </c>
      <c r="W308" s="81">
        <f t="shared" si="67"/>
        <v>0.78178652191412112</v>
      </c>
      <c r="X308" s="81">
        <f t="shared" si="68"/>
        <v>65.612841067382064</v>
      </c>
      <c r="Y308" s="80">
        <f t="shared" si="69"/>
        <v>4.5848355451969969E-2</v>
      </c>
      <c r="Z308" s="80">
        <f t="shared" si="70"/>
        <v>1.1992624151289988E-2</v>
      </c>
      <c r="AA308" s="80">
        <f t="shared" si="71"/>
        <v>1.9115055013239957E-2</v>
      </c>
      <c r="AB308" s="80">
        <f t="shared" si="72"/>
        <v>2.5652011538833303E-2</v>
      </c>
      <c r="AD308" s="82"/>
    </row>
    <row r="309" spans="1:30" ht="20.5" thickBot="1" x14ac:dyDescent="0.25">
      <c r="A309" s="103">
        <v>87</v>
      </c>
      <c r="B309" s="104" t="s">
        <v>566</v>
      </c>
      <c r="C309" s="105" t="s">
        <v>567</v>
      </c>
      <c r="D309" s="105" t="s">
        <v>38</v>
      </c>
      <c r="E309" s="106">
        <v>0</v>
      </c>
      <c r="F309" s="106">
        <v>71.337999999999994</v>
      </c>
      <c r="G309" s="107">
        <v>434.73</v>
      </c>
      <c r="H309" s="107">
        <v>560</v>
      </c>
      <c r="I309" s="107">
        <v>39949.279999999999</v>
      </c>
      <c r="J309" s="107">
        <v>0</v>
      </c>
      <c r="K309" s="107">
        <v>0</v>
      </c>
      <c r="L309" s="107">
        <v>0</v>
      </c>
      <c r="M309" s="107">
        <v>0</v>
      </c>
      <c r="N309" s="107">
        <v>0</v>
      </c>
      <c r="O309" s="107">
        <v>0</v>
      </c>
      <c r="P309" s="107">
        <v>0</v>
      </c>
      <c r="R309" s="107">
        <v>906</v>
      </c>
      <c r="S309" s="107">
        <v>0</v>
      </c>
      <c r="T309" s="80">
        <f t="shared" si="64"/>
        <v>1.6178571428571429</v>
      </c>
      <c r="U309" s="80">
        <f t="shared" si="65"/>
        <v>1.5922051313183097</v>
      </c>
      <c r="V309" s="81">
        <f t="shared" si="66"/>
        <v>692.17933673800883</v>
      </c>
      <c r="W309" s="81">
        <f t="shared" si="67"/>
        <v>257.44933673800881</v>
      </c>
      <c r="X309" s="81">
        <f t="shared" si="68"/>
        <v>18365.920784216072</v>
      </c>
      <c r="Y309" s="80">
        <f t="shared" si="69"/>
        <v>4.5848355451969969E-2</v>
      </c>
      <c r="Z309" s="80">
        <f t="shared" si="70"/>
        <v>1.1992624151289988E-2</v>
      </c>
      <c r="AA309" s="80">
        <f t="shared" si="71"/>
        <v>1.9115055013239957E-2</v>
      </c>
      <c r="AB309" s="80">
        <f t="shared" si="72"/>
        <v>2.5652011538833303E-2</v>
      </c>
      <c r="AD309" s="82"/>
    </row>
    <row r="310" spans="1:30" ht="20.5" thickBot="1" x14ac:dyDescent="0.25">
      <c r="A310" s="96">
        <v>88</v>
      </c>
      <c r="B310" s="97" t="s">
        <v>568</v>
      </c>
      <c r="C310" s="99" t="s">
        <v>569</v>
      </c>
      <c r="D310" s="99" t="s">
        <v>98</v>
      </c>
      <c r="E310" s="100">
        <v>0</v>
      </c>
      <c r="F310" s="100">
        <v>517.79999999999995</v>
      </c>
      <c r="G310" s="101">
        <v>102.36</v>
      </c>
      <c r="H310" s="101">
        <v>39.28</v>
      </c>
      <c r="I310" s="101">
        <v>20339.18</v>
      </c>
      <c r="J310" s="101">
        <v>0</v>
      </c>
      <c r="K310" s="101">
        <v>8492.4377999999997</v>
      </c>
      <c r="L310" s="101">
        <v>0</v>
      </c>
      <c r="M310" s="101">
        <v>0</v>
      </c>
      <c r="N310" s="101">
        <v>2870.4439763999999</v>
      </c>
      <c r="O310" s="101">
        <v>6476.842612548</v>
      </c>
      <c r="P310" s="102">
        <v>2497.5614144527199</v>
      </c>
      <c r="R310" s="101">
        <v>47.02</v>
      </c>
      <c r="S310" s="101">
        <v>0</v>
      </c>
      <c r="T310" s="80"/>
      <c r="U310" s="80"/>
      <c r="V310" s="81"/>
      <c r="W310" s="81"/>
      <c r="X310" s="81"/>
      <c r="Y310" s="80"/>
      <c r="Z310" s="80"/>
      <c r="AA310" s="80"/>
      <c r="AB310" s="80"/>
      <c r="AD310" s="82"/>
    </row>
    <row r="311" spans="1:30" ht="15" thickBot="1" x14ac:dyDescent="0.25">
      <c r="A311" s="103">
        <v>89</v>
      </c>
      <c r="B311" s="104" t="s">
        <v>570</v>
      </c>
      <c r="C311" s="105" t="s">
        <v>571</v>
      </c>
      <c r="D311" s="105" t="s">
        <v>98</v>
      </c>
      <c r="E311" s="106">
        <v>0</v>
      </c>
      <c r="F311" s="106">
        <v>543.69000000000005</v>
      </c>
      <c r="G311" s="107">
        <v>38.299999999999997</v>
      </c>
      <c r="H311" s="107">
        <v>20.3</v>
      </c>
      <c r="I311" s="107">
        <v>11036.91</v>
      </c>
      <c r="J311" s="107">
        <v>0</v>
      </c>
      <c r="K311" s="107">
        <v>0</v>
      </c>
      <c r="L311" s="107">
        <v>0</v>
      </c>
      <c r="M311" s="107">
        <v>0</v>
      </c>
      <c r="N311" s="107">
        <v>0</v>
      </c>
      <c r="O311" s="107">
        <v>0</v>
      </c>
      <c r="P311" s="107">
        <v>0</v>
      </c>
      <c r="R311" s="107">
        <v>38.299999999999997</v>
      </c>
      <c r="S311" s="107">
        <v>0</v>
      </c>
      <c r="T311" s="80">
        <f t="shared" si="64"/>
        <v>1.8866995073891624</v>
      </c>
      <c r="U311" s="80">
        <f t="shared" si="65"/>
        <v>1.8610474958503291</v>
      </c>
      <c r="V311" s="81">
        <f t="shared" si="66"/>
        <v>71.278119091067595</v>
      </c>
      <c r="W311" s="81">
        <f t="shared" si="67"/>
        <v>32.978119091067597</v>
      </c>
      <c r="X311" s="81">
        <f t="shared" si="68"/>
        <v>17929.873568622545</v>
      </c>
      <c r="Y311" s="80">
        <f t="shared" si="69"/>
        <v>4.5848355451969969E-2</v>
      </c>
      <c r="Z311" s="80">
        <f t="shared" si="70"/>
        <v>1.1992624151289988E-2</v>
      </c>
      <c r="AA311" s="80">
        <f t="shared" si="71"/>
        <v>1.9115055013239957E-2</v>
      </c>
      <c r="AB311" s="80">
        <f t="shared" si="72"/>
        <v>2.5652011538833303E-2</v>
      </c>
      <c r="AD311" s="82"/>
    </row>
    <row r="312" spans="1:30" ht="20.5" thickBot="1" x14ac:dyDescent="0.25">
      <c r="A312" s="96">
        <v>90</v>
      </c>
      <c r="B312" s="97" t="s">
        <v>572</v>
      </c>
      <c r="C312" s="99" t="s">
        <v>573</v>
      </c>
      <c r="D312" s="99" t="s">
        <v>98</v>
      </c>
      <c r="E312" s="100">
        <v>0</v>
      </c>
      <c r="F312" s="100">
        <v>440.8</v>
      </c>
      <c r="G312" s="101">
        <v>104.66</v>
      </c>
      <c r="H312" s="101">
        <v>34.28</v>
      </c>
      <c r="I312" s="101">
        <v>15110.62</v>
      </c>
      <c r="J312" s="101">
        <v>0</v>
      </c>
      <c r="K312" s="101">
        <v>6309.4348799999998</v>
      </c>
      <c r="L312" s="101">
        <v>0</v>
      </c>
      <c r="M312" s="101">
        <v>0</v>
      </c>
      <c r="N312" s="101">
        <v>2132.5889894400002</v>
      </c>
      <c r="O312" s="101">
        <v>4811.9536055808003</v>
      </c>
      <c r="P312" s="102">
        <v>1855.55684650291</v>
      </c>
      <c r="R312" s="101">
        <v>41.04</v>
      </c>
      <c r="S312" s="101">
        <v>0</v>
      </c>
      <c r="T312" s="80"/>
      <c r="U312" s="80"/>
      <c r="V312" s="81"/>
      <c r="W312" s="81"/>
      <c r="X312" s="81"/>
      <c r="Y312" s="80"/>
      <c r="Z312" s="80"/>
      <c r="AA312" s="80"/>
      <c r="AB312" s="80"/>
      <c r="AD312" s="82"/>
    </row>
    <row r="313" spans="1:30" ht="20.5" thickBot="1" x14ac:dyDescent="0.25">
      <c r="A313" s="103">
        <v>91</v>
      </c>
      <c r="B313" s="104" t="s">
        <v>574</v>
      </c>
      <c r="C313" s="105" t="s">
        <v>575</v>
      </c>
      <c r="D313" s="105" t="s">
        <v>98</v>
      </c>
      <c r="E313" s="106">
        <v>0</v>
      </c>
      <c r="F313" s="106">
        <v>462.84</v>
      </c>
      <c r="G313" s="107">
        <v>56.7</v>
      </c>
      <c r="H313" s="107">
        <v>29.3</v>
      </c>
      <c r="I313" s="107">
        <v>13561.21</v>
      </c>
      <c r="J313" s="107">
        <v>0</v>
      </c>
      <c r="K313" s="107">
        <v>0</v>
      </c>
      <c r="L313" s="107">
        <v>0</v>
      </c>
      <c r="M313" s="107">
        <v>0</v>
      </c>
      <c r="N313" s="107">
        <v>0</v>
      </c>
      <c r="O313" s="107">
        <v>0</v>
      </c>
      <c r="P313" s="107">
        <v>0</v>
      </c>
      <c r="R313" s="107">
        <v>33.299999999999997</v>
      </c>
      <c r="S313" s="107">
        <v>0</v>
      </c>
      <c r="T313" s="80">
        <f t="shared" si="64"/>
        <v>1.1365187713310578</v>
      </c>
      <c r="U313" s="80">
        <f t="shared" si="65"/>
        <v>1.1108667597922246</v>
      </c>
      <c r="V313" s="81">
        <f t="shared" si="66"/>
        <v>62.986145280219141</v>
      </c>
      <c r="W313" s="81">
        <f t="shared" si="67"/>
        <v>6.286145280219138</v>
      </c>
      <c r="X313" s="81">
        <f t="shared" si="68"/>
        <v>2909.4794814966258</v>
      </c>
      <c r="Y313" s="80">
        <f t="shared" si="69"/>
        <v>4.5848355451969969E-2</v>
      </c>
      <c r="Z313" s="80">
        <f t="shared" si="70"/>
        <v>1.1992624151289988E-2</v>
      </c>
      <c r="AA313" s="80">
        <f t="shared" si="71"/>
        <v>1.9115055013239957E-2</v>
      </c>
      <c r="AB313" s="80">
        <f t="shared" si="72"/>
        <v>2.5652011538833303E-2</v>
      </c>
      <c r="AD313" s="82"/>
    </row>
    <row r="314" spans="1:30" ht="20.5" thickBot="1" x14ac:dyDescent="0.25">
      <c r="A314" s="96">
        <v>92</v>
      </c>
      <c r="B314" s="97" t="s">
        <v>576</v>
      </c>
      <c r="C314" s="99" t="s">
        <v>577</v>
      </c>
      <c r="D314" s="99" t="s">
        <v>38</v>
      </c>
      <c r="E314" s="100">
        <v>0</v>
      </c>
      <c r="F314" s="100">
        <v>204.239</v>
      </c>
      <c r="G314" s="101">
        <v>1159.28</v>
      </c>
      <c r="H314" s="101">
        <v>641.01</v>
      </c>
      <c r="I314" s="101">
        <v>130919.24</v>
      </c>
      <c r="J314" s="101">
        <v>43897.598867499997</v>
      </c>
      <c r="K314" s="101">
        <v>36233.224033999999</v>
      </c>
      <c r="L314" s="101">
        <v>0</v>
      </c>
      <c r="M314" s="101">
        <v>0</v>
      </c>
      <c r="N314" s="101">
        <v>12246.829723491999</v>
      </c>
      <c r="O314" s="101">
        <v>27714.004406962398</v>
      </c>
      <c r="P314" s="102">
        <v>10686.909067807601</v>
      </c>
      <c r="R314" s="101">
        <v>846.31</v>
      </c>
      <c r="S314" s="101">
        <v>68922.492939999996</v>
      </c>
      <c r="T314" s="80"/>
      <c r="U314" s="80"/>
      <c r="V314" s="81"/>
      <c r="W314" s="81"/>
      <c r="X314" s="81"/>
      <c r="Y314" s="80"/>
      <c r="Z314" s="80"/>
      <c r="AA314" s="80"/>
      <c r="AB314" s="80"/>
      <c r="AD314" s="82"/>
    </row>
    <row r="315" spans="1:30" x14ac:dyDescent="0.2">
      <c r="A315" s="108"/>
      <c r="B315" s="109" t="s">
        <v>204</v>
      </c>
      <c r="C315" s="110" t="s">
        <v>205</v>
      </c>
      <c r="D315" s="110" t="s">
        <v>95</v>
      </c>
      <c r="E315" s="111">
        <v>5.0000000000000001E-3</v>
      </c>
      <c r="F315" s="111">
        <v>1.0211950000000001</v>
      </c>
      <c r="G315" s="77">
        <v>45.7</v>
      </c>
      <c r="H315" s="77">
        <v>45.7</v>
      </c>
      <c r="I315" s="77">
        <v>46.668611499999997</v>
      </c>
      <c r="J315" s="77">
        <v>46.668611499999997</v>
      </c>
      <c r="K315" s="77"/>
      <c r="L315" s="77"/>
      <c r="M315" s="77"/>
      <c r="N315" s="77"/>
      <c r="O315" s="77"/>
      <c r="P315" s="77"/>
      <c r="R315" s="77">
        <v>52.8</v>
      </c>
      <c r="S315" s="77">
        <v>53.919096000000003</v>
      </c>
      <c r="T315" s="80">
        <f t="shared" si="64"/>
        <v>1.1553610503282274</v>
      </c>
      <c r="U315" s="80">
        <f t="shared" si="65"/>
        <v>1.1297090387893942</v>
      </c>
      <c r="V315" s="81">
        <f t="shared" si="66"/>
        <v>51.627703072675317</v>
      </c>
      <c r="W315" s="81">
        <f t="shared" si="67"/>
        <v>5.9277030726753139</v>
      </c>
      <c r="X315" s="81">
        <f t="shared" si="68"/>
        <v>6.0533407393006673</v>
      </c>
      <c r="Y315" s="80">
        <f t="shared" si="69"/>
        <v>4.5848355451969969E-2</v>
      </c>
      <c r="Z315" s="80">
        <f t="shared" si="70"/>
        <v>1.1992624151289988E-2</v>
      </c>
      <c r="AA315" s="80">
        <f t="shared" si="71"/>
        <v>1.9115055013239957E-2</v>
      </c>
      <c r="AB315" s="80">
        <f t="shared" si="72"/>
        <v>2.5652011538833303E-2</v>
      </c>
      <c r="AD315" s="82"/>
    </row>
    <row r="316" spans="1:30" x14ac:dyDescent="0.2">
      <c r="A316" s="108"/>
      <c r="B316" s="109" t="s">
        <v>558</v>
      </c>
      <c r="C316" s="110" t="s">
        <v>559</v>
      </c>
      <c r="D316" s="110" t="s">
        <v>41</v>
      </c>
      <c r="E316" s="111">
        <v>2.5999999999999999E-2</v>
      </c>
      <c r="F316" s="111">
        <v>5.3102140000000002</v>
      </c>
      <c r="G316" s="77">
        <v>284</v>
      </c>
      <c r="H316" s="77">
        <v>284</v>
      </c>
      <c r="I316" s="77">
        <v>1508.100776</v>
      </c>
      <c r="J316" s="77">
        <v>1508.100776</v>
      </c>
      <c r="K316" s="77"/>
      <c r="L316" s="77"/>
      <c r="M316" s="77"/>
      <c r="N316" s="77"/>
      <c r="O316" s="77"/>
      <c r="P316" s="77"/>
      <c r="R316" s="77">
        <v>346</v>
      </c>
      <c r="S316" s="77">
        <v>1837.3340439999999</v>
      </c>
      <c r="T316" s="80">
        <f t="shared" si="64"/>
        <v>1.2183098591549295</v>
      </c>
      <c r="U316" s="80">
        <f t="shared" si="65"/>
        <v>1.1926578476160963</v>
      </c>
      <c r="V316" s="81">
        <f t="shared" si="66"/>
        <v>338.71482872297133</v>
      </c>
      <c r="W316" s="81">
        <f t="shared" si="67"/>
        <v>54.714828722971333</v>
      </c>
      <c r="X316" s="81">
        <f t="shared" si="68"/>
        <v>290.54744949232452</v>
      </c>
      <c r="Y316" s="80">
        <f t="shared" si="69"/>
        <v>4.5848355451969969E-2</v>
      </c>
      <c r="Z316" s="80">
        <f t="shared" si="70"/>
        <v>1.1992624151289988E-2</v>
      </c>
      <c r="AA316" s="80">
        <f t="shared" si="71"/>
        <v>1.9115055013239957E-2</v>
      </c>
      <c r="AB316" s="80">
        <f t="shared" si="72"/>
        <v>2.5652011538833303E-2</v>
      </c>
      <c r="AD316" s="82"/>
    </row>
    <row r="317" spans="1:30" x14ac:dyDescent="0.2">
      <c r="A317" s="108"/>
      <c r="B317" s="109" t="s">
        <v>560</v>
      </c>
      <c r="C317" s="110" t="s">
        <v>561</v>
      </c>
      <c r="D317" s="110" t="s">
        <v>101</v>
      </c>
      <c r="E317" s="111">
        <v>8</v>
      </c>
      <c r="F317" s="111">
        <v>1633.912</v>
      </c>
      <c r="G317" s="77">
        <v>12.3</v>
      </c>
      <c r="H317" s="77">
        <v>12.3</v>
      </c>
      <c r="I317" s="77">
        <v>20097.117600000001</v>
      </c>
      <c r="J317" s="77">
        <v>20097.117600000001</v>
      </c>
      <c r="K317" s="77"/>
      <c r="L317" s="77"/>
      <c r="M317" s="77"/>
      <c r="N317" s="77"/>
      <c r="O317" s="77"/>
      <c r="P317" s="77"/>
      <c r="R317" s="77">
        <v>16.3</v>
      </c>
      <c r="S317" s="77">
        <v>26632.765599999999</v>
      </c>
      <c r="T317" s="80">
        <f t="shared" si="64"/>
        <v>1.3252032520325203</v>
      </c>
      <c r="U317" s="80">
        <f t="shared" si="65"/>
        <v>1.2995512404936871</v>
      </c>
      <c r="V317" s="81">
        <f t="shared" si="66"/>
        <v>15.984480258072352</v>
      </c>
      <c r="W317" s="81">
        <f t="shared" si="67"/>
        <v>3.6844802580723517</v>
      </c>
      <c r="X317" s="81">
        <f t="shared" si="68"/>
        <v>6020.1165074275123</v>
      </c>
      <c r="Y317" s="80">
        <f t="shared" si="69"/>
        <v>4.5848355451969969E-2</v>
      </c>
      <c r="Z317" s="80">
        <f t="shared" si="70"/>
        <v>1.1992624151289988E-2</v>
      </c>
      <c r="AA317" s="80">
        <f t="shared" si="71"/>
        <v>1.9115055013239957E-2</v>
      </c>
      <c r="AB317" s="80">
        <f t="shared" si="72"/>
        <v>2.5652011538833303E-2</v>
      </c>
      <c r="AD317" s="82"/>
    </row>
    <row r="318" spans="1:30" ht="18" x14ac:dyDescent="0.2">
      <c r="A318" s="108"/>
      <c r="B318" s="109" t="s">
        <v>578</v>
      </c>
      <c r="C318" s="110" t="s">
        <v>579</v>
      </c>
      <c r="D318" s="110" t="s">
        <v>41</v>
      </c>
      <c r="E318" s="111">
        <v>8</v>
      </c>
      <c r="F318" s="111">
        <v>1633.912</v>
      </c>
      <c r="G318" s="77">
        <v>10</v>
      </c>
      <c r="H318" s="77">
        <v>10</v>
      </c>
      <c r="I318" s="77">
        <v>16339.12</v>
      </c>
      <c r="J318" s="77">
        <v>16339.12</v>
      </c>
      <c r="K318" s="77"/>
      <c r="L318" s="77"/>
      <c r="M318" s="77"/>
      <c r="N318" s="77"/>
      <c r="O318" s="77"/>
      <c r="P318" s="77"/>
      <c r="R318" s="77">
        <v>20.9</v>
      </c>
      <c r="S318" s="77">
        <v>34148.760799999996</v>
      </c>
      <c r="T318" s="80">
        <f t="shared" si="64"/>
        <v>2.09</v>
      </c>
      <c r="U318" s="80">
        <f t="shared" si="65"/>
        <v>2.0643479884611664</v>
      </c>
      <c r="V318" s="81">
        <f t="shared" si="66"/>
        <v>20.643479884611665</v>
      </c>
      <c r="W318" s="81">
        <f t="shared" si="67"/>
        <v>10.643479884611665</v>
      </c>
      <c r="X318" s="81">
        <f t="shared" si="68"/>
        <v>17390.509505225615</v>
      </c>
      <c r="Y318" s="80">
        <f t="shared" si="69"/>
        <v>4.5848355451969969E-2</v>
      </c>
      <c r="Z318" s="80">
        <f t="shared" si="70"/>
        <v>1.1992624151289988E-2</v>
      </c>
      <c r="AA318" s="80">
        <f t="shared" si="71"/>
        <v>1.9115055013239957E-2</v>
      </c>
      <c r="AB318" s="80">
        <f t="shared" si="72"/>
        <v>2.5652011538833303E-2</v>
      </c>
      <c r="AD318" s="82"/>
    </row>
    <row r="319" spans="1:30" x14ac:dyDescent="0.2">
      <c r="A319" s="108"/>
      <c r="B319" s="109" t="s">
        <v>564</v>
      </c>
      <c r="C319" s="110" t="s">
        <v>565</v>
      </c>
      <c r="D319" s="110" t="s">
        <v>38</v>
      </c>
      <c r="E319" s="111">
        <v>1.2</v>
      </c>
      <c r="F319" s="111">
        <v>245.08680000000001</v>
      </c>
      <c r="G319" s="77">
        <v>24.1</v>
      </c>
      <c r="H319" s="77">
        <v>24.1</v>
      </c>
      <c r="I319" s="77">
        <v>5906.5918799999999</v>
      </c>
      <c r="J319" s="77">
        <v>5906.5918799999999</v>
      </c>
      <c r="K319" s="77"/>
      <c r="L319" s="77"/>
      <c r="M319" s="77"/>
      <c r="N319" s="77"/>
      <c r="O319" s="77"/>
      <c r="P319" s="77"/>
      <c r="R319" s="77">
        <v>25.5</v>
      </c>
      <c r="S319" s="77">
        <v>6249.7133999999996</v>
      </c>
      <c r="T319" s="80">
        <f t="shared" si="64"/>
        <v>1.058091286307054</v>
      </c>
      <c r="U319" s="80">
        <f t="shared" si="65"/>
        <v>1.0324392747682207</v>
      </c>
      <c r="V319" s="81">
        <f t="shared" si="66"/>
        <v>24.881786521914123</v>
      </c>
      <c r="W319" s="81">
        <f t="shared" si="67"/>
        <v>0.78178652191412112</v>
      </c>
      <c r="X319" s="81">
        <f t="shared" si="68"/>
        <v>191.60555693906184</v>
      </c>
      <c r="Y319" s="80">
        <f t="shared" si="69"/>
        <v>4.5848355451969969E-2</v>
      </c>
      <c r="Z319" s="80">
        <f t="shared" si="70"/>
        <v>1.1992624151289988E-2</v>
      </c>
      <c r="AA319" s="80">
        <f t="shared" si="71"/>
        <v>1.9115055013239957E-2</v>
      </c>
      <c r="AB319" s="80">
        <f t="shared" si="72"/>
        <v>2.5652011538833303E-2</v>
      </c>
      <c r="AD319" s="82"/>
    </row>
    <row r="320" spans="1:30" ht="20.5" thickBot="1" x14ac:dyDescent="0.25">
      <c r="A320" s="103">
        <v>93</v>
      </c>
      <c r="B320" s="104" t="s">
        <v>580</v>
      </c>
      <c r="C320" s="105" t="s">
        <v>581</v>
      </c>
      <c r="D320" s="105" t="s">
        <v>95</v>
      </c>
      <c r="E320" s="106">
        <v>0</v>
      </c>
      <c r="F320" s="106">
        <v>29.166</v>
      </c>
      <c r="G320" s="107">
        <v>3217.93</v>
      </c>
      <c r="H320" s="107">
        <v>5520</v>
      </c>
      <c r="I320" s="107">
        <v>160996.32</v>
      </c>
      <c r="J320" s="107">
        <v>0</v>
      </c>
      <c r="K320" s="107">
        <v>0</v>
      </c>
      <c r="L320" s="107">
        <v>0</v>
      </c>
      <c r="M320" s="107">
        <v>0</v>
      </c>
      <c r="N320" s="107">
        <v>0</v>
      </c>
      <c r="O320" s="107">
        <v>0</v>
      </c>
      <c r="P320" s="107">
        <v>0</v>
      </c>
      <c r="R320" s="107">
        <v>5730</v>
      </c>
      <c r="S320" s="107">
        <v>0</v>
      </c>
      <c r="T320" s="80">
        <f t="shared" si="64"/>
        <v>1.0380434782608696</v>
      </c>
      <c r="U320" s="80">
        <f t="shared" si="65"/>
        <v>1.0123914667220364</v>
      </c>
      <c r="V320" s="81">
        <f t="shared" si="66"/>
        <v>3257.8048725088424</v>
      </c>
      <c r="W320" s="81">
        <f t="shared" si="67"/>
        <v>39.8748725088426</v>
      </c>
      <c r="X320" s="81">
        <f t="shared" si="68"/>
        <v>1162.9905315929034</v>
      </c>
      <c r="Y320" s="80">
        <f t="shared" si="69"/>
        <v>4.5848355451969969E-2</v>
      </c>
      <c r="Z320" s="80">
        <f t="shared" si="70"/>
        <v>1.1992624151289988E-2</v>
      </c>
      <c r="AA320" s="80">
        <f t="shared" si="71"/>
        <v>1.9115055013239957E-2</v>
      </c>
      <c r="AB320" s="80">
        <f t="shared" si="72"/>
        <v>2.5652011538833303E-2</v>
      </c>
      <c r="AD320" s="82"/>
    </row>
    <row r="321" spans="1:30" ht="20.5" thickBot="1" x14ac:dyDescent="0.25">
      <c r="A321" s="96">
        <v>94</v>
      </c>
      <c r="B321" s="97" t="s">
        <v>582</v>
      </c>
      <c r="C321" s="99" t="s">
        <v>583</v>
      </c>
      <c r="D321" s="99" t="s">
        <v>38</v>
      </c>
      <c r="E321" s="100">
        <v>0</v>
      </c>
      <c r="F321" s="100">
        <v>126.664</v>
      </c>
      <c r="G321" s="101">
        <v>1059.22</v>
      </c>
      <c r="H321" s="101">
        <v>637.53</v>
      </c>
      <c r="I321" s="101">
        <v>80752.100000000006</v>
      </c>
      <c r="J321" s="101">
        <v>26783.419460000001</v>
      </c>
      <c r="K321" s="101">
        <v>22470.953583999999</v>
      </c>
      <c r="L321" s="101">
        <v>0</v>
      </c>
      <c r="M321" s="101">
        <v>0</v>
      </c>
      <c r="N321" s="101">
        <v>7595.182311392</v>
      </c>
      <c r="O321" s="101">
        <v>17187.543290965401</v>
      </c>
      <c r="P321" s="102">
        <v>6627.7579216740396</v>
      </c>
      <c r="R321" s="101">
        <v>857.74</v>
      </c>
      <c r="S321" s="101">
        <v>44191.802960000001</v>
      </c>
      <c r="T321" s="80"/>
      <c r="U321" s="80"/>
      <c r="V321" s="81"/>
      <c r="W321" s="81"/>
      <c r="X321" s="81"/>
      <c r="Y321" s="80"/>
      <c r="Z321" s="80"/>
      <c r="AA321" s="80"/>
      <c r="AB321" s="80"/>
      <c r="AD321" s="82"/>
    </row>
    <row r="322" spans="1:30" x14ac:dyDescent="0.2">
      <c r="A322" s="108"/>
      <c r="B322" s="109" t="s">
        <v>204</v>
      </c>
      <c r="C322" s="110" t="s">
        <v>205</v>
      </c>
      <c r="D322" s="110" t="s">
        <v>95</v>
      </c>
      <c r="E322" s="111">
        <v>5.0000000000000001E-3</v>
      </c>
      <c r="F322" s="111">
        <v>0.63331999999999999</v>
      </c>
      <c r="G322" s="77">
        <v>45.7</v>
      </c>
      <c r="H322" s="77">
        <v>45.7</v>
      </c>
      <c r="I322" s="77">
        <v>28.942723999999998</v>
      </c>
      <c r="J322" s="77">
        <v>28.942723999999998</v>
      </c>
      <c r="K322" s="77"/>
      <c r="L322" s="77"/>
      <c r="M322" s="77"/>
      <c r="N322" s="77"/>
      <c r="O322" s="77"/>
      <c r="P322" s="77"/>
      <c r="R322" s="77">
        <v>52.8</v>
      </c>
      <c r="S322" s="77">
        <v>33.439295999999999</v>
      </c>
      <c r="T322" s="80">
        <f t="shared" si="64"/>
        <v>1.1553610503282274</v>
      </c>
      <c r="U322" s="80">
        <f t="shared" si="65"/>
        <v>1.1297090387893942</v>
      </c>
      <c r="V322" s="81">
        <f t="shared" si="66"/>
        <v>51.627703072675317</v>
      </c>
      <c r="W322" s="81">
        <f t="shared" si="67"/>
        <v>5.9277030726753139</v>
      </c>
      <c r="X322" s="81">
        <f t="shared" si="68"/>
        <v>3.7541329099867298</v>
      </c>
      <c r="Y322" s="80">
        <f t="shared" si="69"/>
        <v>4.5848355451969969E-2</v>
      </c>
      <c r="Z322" s="80">
        <f t="shared" si="70"/>
        <v>1.1992624151289988E-2</v>
      </c>
      <c r="AA322" s="80">
        <f t="shared" si="71"/>
        <v>1.9115055013239957E-2</v>
      </c>
      <c r="AB322" s="80">
        <f t="shared" si="72"/>
        <v>2.5652011538833303E-2</v>
      </c>
      <c r="AD322" s="82"/>
    </row>
    <row r="323" spans="1:30" x14ac:dyDescent="0.2">
      <c r="A323" s="108"/>
      <c r="B323" s="109" t="s">
        <v>558</v>
      </c>
      <c r="C323" s="110" t="s">
        <v>559</v>
      </c>
      <c r="D323" s="110" t="s">
        <v>41</v>
      </c>
      <c r="E323" s="111">
        <v>3.1E-2</v>
      </c>
      <c r="F323" s="111">
        <v>3.9265840000000001</v>
      </c>
      <c r="G323" s="77">
        <v>284</v>
      </c>
      <c r="H323" s="77">
        <v>284</v>
      </c>
      <c r="I323" s="77">
        <v>1115.149856</v>
      </c>
      <c r="J323" s="77">
        <v>1115.149856</v>
      </c>
      <c r="K323" s="77"/>
      <c r="L323" s="77"/>
      <c r="M323" s="77"/>
      <c r="N323" s="77"/>
      <c r="O323" s="77"/>
      <c r="P323" s="77"/>
      <c r="R323" s="77">
        <v>346</v>
      </c>
      <c r="S323" s="77">
        <v>1358.598064</v>
      </c>
      <c r="T323" s="80">
        <f t="shared" si="64"/>
        <v>1.2183098591549295</v>
      </c>
      <c r="U323" s="80">
        <f t="shared" si="65"/>
        <v>1.1926578476160963</v>
      </c>
      <c r="V323" s="81">
        <f t="shared" si="66"/>
        <v>338.71482872297133</v>
      </c>
      <c r="W323" s="81">
        <f t="shared" si="67"/>
        <v>54.714828722971333</v>
      </c>
      <c r="X323" s="81">
        <f t="shared" si="68"/>
        <v>214.84237102635967</v>
      </c>
      <c r="Y323" s="80">
        <f t="shared" si="69"/>
        <v>4.5848355451969969E-2</v>
      </c>
      <c r="Z323" s="80">
        <f t="shared" si="70"/>
        <v>1.1992624151289988E-2</v>
      </c>
      <c r="AA323" s="80">
        <f t="shared" si="71"/>
        <v>1.9115055013239957E-2</v>
      </c>
      <c r="AB323" s="80">
        <f t="shared" si="72"/>
        <v>2.5652011538833303E-2</v>
      </c>
      <c r="AD323" s="82"/>
    </row>
    <row r="324" spans="1:30" x14ac:dyDescent="0.2">
      <c r="A324" s="108"/>
      <c r="B324" s="109" t="s">
        <v>560</v>
      </c>
      <c r="C324" s="110" t="s">
        <v>561</v>
      </c>
      <c r="D324" s="110" t="s">
        <v>101</v>
      </c>
      <c r="E324" s="111">
        <v>9</v>
      </c>
      <c r="F324" s="111">
        <v>1139.9760000000001</v>
      </c>
      <c r="G324" s="77">
        <v>12.3</v>
      </c>
      <c r="H324" s="77">
        <v>12.3</v>
      </c>
      <c r="I324" s="77">
        <v>14021.7048</v>
      </c>
      <c r="J324" s="77">
        <v>14021.7048</v>
      </c>
      <c r="K324" s="77"/>
      <c r="L324" s="77"/>
      <c r="M324" s="77"/>
      <c r="N324" s="77"/>
      <c r="O324" s="77"/>
      <c r="P324" s="77"/>
      <c r="R324" s="77">
        <v>16.3</v>
      </c>
      <c r="S324" s="77">
        <v>22710.855200000002</v>
      </c>
      <c r="T324" s="80">
        <f t="shared" si="64"/>
        <v>1.3252032520325203</v>
      </c>
      <c r="U324" s="80">
        <f t="shared" si="65"/>
        <v>1.2995512404936871</v>
      </c>
      <c r="V324" s="81">
        <f t="shared" si="66"/>
        <v>15.984480258072352</v>
      </c>
      <c r="W324" s="81">
        <f t="shared" si="67"/>
        <v>3.6844802580723517</v>
      </c>
      <c r="X324" s="81">
        <f t="shared" si="68"/>
        <v>4200.2190666762872</v>
      </c>
      <c r="Y324" s="80">
        <f t="shared" si="69"/>
        <v>4.5848355451969969E-2</v>
      </c>
      <c r="Z324" s="80">
        <f t="shared" si="70"/>
        <v>1.1992624151289988E-2</v>
      </c>
      <c r="AA324" s="80">
        <f t="shared" si="71"/>
        <v>1.9115055013239957E-2</v>
      </c>
      <c r="AB324" s="80">
        <f t="shared" si="72"/>
        <v>2.5652011538833303E-2</v>
      </c>
      <c r="AD324" s="82"/>
    </row>
    <row r="325" spans="1:30" ht="18" x14ac:dyDescent="0.2">
      <c r="A325" s="108"/>
      <c r="B325" s="109" t="s">
        <v>584</v>
      </c>
      <c r="C325" s="110" t="s">
        <v>585</v>
      </c>
      <c r="D325" s="110" t="s">
        <v>41</v>
      </c>
      <c r="E325" s="111">
        <v>8</v>
      </c>
      <c r="F325" s="111">
        <v>1013.312</v>
      </c>
      <c r="G325" s="77">
        <v>7.85</v>
      </c>
      <c r="H325" s="77">
        <v>7.85</v>
      </c>
      <c r="I325" s="77">
        <v>7954.4992000000002</v>
      </c>
      <c r="J325" s="77">
        <v>7954.4992000000002</v>
      </c>
      <c r="K325" s="77"/>
      <c r="L325" s="77"/>
      <c r="M325" s="77"/>
      <c r="N325" s="77"/>
      <c r="O325" s="77"/>
      <c r="P325" s="77"/>
      <c r="R325" s="77">
        <v>16</v>
      </c>
      <c r="S325" s="77">
        <v>16212.992</v>
      </c>
      <c r="T325" s="80">
        <f t="shared" si="64"/>
        <v>2.0382165605095541</v>
      </c>
      <c r="U325" s="80">
        <f t="shared" si="65"/>
        <v>2.0125645489707207</v>
      </c>
      <c r="V325" s="81">
        <f t="shared" si="66"/>
        <v>15.798631709420157</v>
      </c>
      <c r="W325" s="81">
        <f t="shared" si="67"/>
        <v>7.9486317094201571</v>
      </c>
      <c r="X325" s="81">
        <f t="shared" si="68"/>
        <v>8054.4438947359586</v>
      </c>
      <c r="Y325" s="80">
        <f t="shared" si="69"/>
        <v>4.5848355451969969E-2</v>
      </c>
      <c r="Z325" s="80">
        <f t="shared" si="70"/>
        <v>1.1992624151289988E-2</v>
      </c>
      <c r="AA325" s="80">
        <f t="shared" si="71"/>
        <v>1.9115055013239957E-2</v>
      </c>
      <c r="AB325" s="80">
        <f t="shared" si="72"/>
        <v>2.5652011538833303E-2</v>
      </c>
      <c r="AD325" s="82"/>
    </row>
    <row r="326" spans="1:30" x14ac:dyDescent="0.2">
      <c r="A326" s="108"/>
      <c r="B326" s="109" t="s">
        <v>564</v>
      </c>
      <c r="C326" s="110" t="s">
        <v>565</v>
      </c>
      <c r="D326" s="110" t="s">
        <v>38</v>
      </c>
      <c r="E326" s="111">
        <v>1.2</v>
      </c>
      <c r="F326" s="111">
        <v>151.99680000000001</v>
      </c>
      <c r="G326" s="77">
        <v>24.1</v>
      </c>
      <c r="H326" s="77">
        <v>24.1</v>
      </c>
      <c r="I326" s="77">
        <v>3663.1228799999999</v>
      </c>
      <c r="J326" s="77">
        <v>3663.1228799999999</v>
      </c>
      <c r="K326" s="77"/>
      <c r="L326" s="77"/>
      <c r="M326" s="77"/>
      <c r="N326" s="77"/>
      <c r="O326" s="77"/>
      <c r="P326" s="77"/>
      <c r="R326" s="77">
        <v>25.5</v>
      </c>
      <c r="S326" s="77">
        <v>3875.9184</v>
      </c>
      <c r="T326" s="80">
        <f t="shared" si="64"/>
        <v>1.058091286307054</v>
      </c>
      <c r="U326" s="80">
        <f t="shared" si="65"/>
        <v>1.0324392747682207</v>
      </c>
      <c r="V326" s="81">
        <f t="shared" si="66"/>
        <v>24.881786521914123</v>
      </c>
      <c r="W326" s="81">
        <f t="shared" si="67"/>
        <v>0.78178652191412112</v>
      </c>
      <c r="X326" s="81">
        <f t="shared" si="68"/>
        <v>118.8290496140763</v>
      </c>
      <c r="Y326" s="80">
        <f t="shared" si="69"/>
        <v>4.5848355451969969E-2</v>
      </c>
      <c r="Z326" s="80">
        <f t="shared" si="70"/>
        <v>1.1992624151289988E-2</v>
      </c>
      <c r="AA326" s="80">
        <f t="shared" si="71"/>
        <v>1.9115055013239957E-2</v>
      </c>
      <c r="AB326" s="80">
        <f t="shared" si="72"/>
        <v>2.5652011538833303E-2</v>
      </c>
      <c r="AD326" s="82"/>
    </row>
    <row r="327" spans="1:30" ht="20.5" thickBot="1" x14ac:dyDescent="0.25">
      <c r="A327" s="103">
        <v>95</v>
      </c>
      <c r="B327" s="104" t="s">
        <v>586</v>
      </c>
      <c r="C327" s="105" t="s">
        <v>587</v>
      </c>
      <c r="D327" s="105" t="s">
        <v>38</v>
      </c>
      <c r="E327" s="106">
        <v>0</v>
      </c>
      <c r="F327" s="106">
        <v>129.197</v>
      </c>
      <c r="G327" s="107">
        <v>266.82</v>
      </c>
      <c r="H327" s="107">
        <v>321</v>
      </c>
      <c r="I327" s="107">
        <v>41472.239999999998</v>
      </c>
      <c r="J327" s="107">
        <v>0</v>
      </c>
      <c r="K327" s="107">
        <v>0</v>
      </c>
      <c r="L327" s="107">
        <v>0</v>
      </c>
      <c r="M327" s="107">
        <v>0</v>
      </c>
      <c r="N327" s="107">
        <v>0</v>
      </c>
      <c r="O327" s="107">
        <v>0</v>
      </c>
      <c r="P327" s="107">
        <v>0</v>
      </c>
      <c r="R327" s="107">
        <v>515</v>
      </c>
      <c r="S327" s="107">
        <v>0</v>
      </c>
      <c r="T327" s="80">
        <f t="shared" si="64"/>
        <v>1.604361370716511</v>
      </c>
      <c r="U327" s="80">
        <f t="shared" si="65"/>
        <v>1.5787093591776777</v>
      </c>
      <c r="V327" s="81">
        <f t="shared" si="66"/>
        <v>421.23123121578794</v>
      </c>
      <c r="W327" s="81">
        <f t="shared" si="67"/>
        <v>154.41123121578795</v>
      </c>
      <c r="X327" s="81">
        <f t="shared" si="68"/>
        <v>19949.467839386158</v>
      </c>
      <c r="Y327" s="80">
        <f t="shared" si="69"/>
        <v>4.5848355451969969E-2</v>
      </c>
      <c r="Z327" s="80">
        <f t="shared" si="70"/>
        <v>1.1992624151289988E-2</v>
      </c>
      <c r="AA327" s="80">
        <f t="shared" si="71"/>
        <v>1.9115055013239957E-2</v>
      </c>
      <c r="AB327" s="80">
        <f t="shared" si="72"/>
        <v>2.5652011538833303E-2</v>
      </c>
      <c r="AD327" s="82"/>
    </row>
    <row r="328" spans="1:30" ht="20.5" thickBot="1" x14ac:dyDescent="0.25">
      <c r="A328" s="96">
        <v>96</v>
      </c>
      <c r="B328" s="97" t="s">
        <v>588</v>
      </c>
      <c r="C328" s="99" t="s">
        <v>589</v>
      </c>
      <c r="D328" s="99" t="s">
        <v>38</v>
      </c>
      <c r="E328" s="100">
        <v>0</v>
      </c>
      <c r="F328" s="100">
        <v>922.48599999999999</v>
      </c>
      <c r="G328" s="101">
        <v>1206.43</v>
      </c>
      <c r="H328" s="101">
        <v>663.69</v>
      </c>
      <c r="I328" s="101">
        <v>612244.73</v>
      </c>
      <c r="J328" s="101">
        <v>210928.73011500001</v>
      </c>
      <c r="K328" s="101">
        <v>167106.49392800001</v>
      </c>
      <c r="L328" s="101">
        <v>0</v>
      </c>
      <c r="M328" s="101">
        <v>0</v>
      </c>
      <c r="N328" s="101">
        <v>56481.994947664003</v>
      </c>
      <c r="O328" s="101">
        <v>127808.462729736</v>
      </c>
      <c r="P328" s="102">
        <v>49284.737031572098</v>
      </c>
      <c r="R328" s="101">
        <v>907.66</v>
      </c>
      <c r="S328" s="101">
        <v>358007.59174</v>
      </c>
      <c r="T328" s="80"/>
      <c r="U328" s="80"/>
      <c r="V328" s="81"/>
      <c r="W328" s="81"/>
      <c r="X328" s="81"/>
      <c r="Y328" s="80"/>
      <c r="Z328" s="80"/>
      <c r="AA328" s="80"/>
      <c r="AB328" s="80"/>
      <c r="AD328" s="82"/>
    </row>
    <row r="329" spans="1:30" x14ac:dyDescent="0.2">
      <c r="A329" s="108"/>
      <c r="B329" s="109" t="s">
        <v>204</v>
      </c>
      <c r="C329" s="110" t="s">
        <v>205</v>
      </c>
      <c r="D329" s="110" t="s">
        <v>95</v>
      </c>
      <c r="E329" s="111">
        <v>5.0000000000000001E-3</v>
      </c>
      <c r="F329" s="111">
        <v>4.6124299999999998</v>
      </c>
      <c r="G329" s="77">
        <v>45.7</v>
      </c>
      <c r="H329" s="77">
        <v>45.7</v>
      </c>
      <c r="I329" s="77">
        <v>210.788051</v>
      </c>
      <c r="J329" s="77">
        <v>210.788051</v>
      </c>
      <c r="K329" s="77"/>
      <c r="L329" s="77"/>
      <c r="M329" s="77"/>
      <c r="N329" s="77"/>
      <c r="O329" s="77"/>
      <c r="P329" s="77"/>
      <c r="R329" s="77">
        <v>52.8</v>
      </c>
      <c r="S329" s="77">
        <v>243.536304</v>
      </c>
      <c r="T329" s="80">
        <f t="shared" si="64"/>
        <v>1.1553610503282274</v>
      </c>
      <c r="U329" s="80">
        <f t="shared" si="65"/>
        <v>1.1297090387893942</v>
      </c>
      <c r="V329" s="81">
        <f t="shared" si="66"/>
        <v>51.627703072675317</v>
      </c>
      <c r="W329" s="81">
        <f t="shared" si="67"/>
        <v>5.9277030726753139</v>
      </c>
      <c r="X329" s="81">
        <f t="shared" si="68"/>
        <v>27.341115483499799</v>
      </c>
      <c r="Y329" s="80">
        <f t="shared" si="69"/>
        <v>4.5848355451969969E-2</v>
      </c>
      <c r="Z329" s="80">
        <f t="shared" si="70"/>
        <v>1.1992624151289988E-2</v>
      </c>
      <c r="AA329" s="80">
        <f t="shared" si="71"/>
        <v>1.9115055013239957E-2</v>
      </c>
      <c r="AB329" s="80">
        <f t="shared" si="72"/>
        <v>2.5652011538833303E-2</v>
      </c>
      <c r="AD329" s="82"/>
    </row>
    <row r="330" spans="1:30" x14ac:dyDescent="0.2">
      <c r="A330" s="108"/>
      <c r="B330" s="109" t="s">
        <v>558</v>
      </c>
      <c r="C330" s="110" t="s">
        <v>559</v>
      </c>
      <c r="D330" s="110" t="s">
        <v>41</v>
      </c>
      <c r="E330" s="111">
        <v>3.1E-2</v>
      </c>
      <c r="F330" s="111">
        <v>28.597066000000002</v>
      </c>
      <c r="G330" s="77">
        <v>284</v>
      </c>
      <c r="H330" s="77">
        <v>284</v>
      </c>
      <c r="I330" s="77">
        <v>8121.5667439999997</v>
      </c>
      <c r="J330" s="77">
        <v>8121.5667439999997</v>
      </c>
      <c r="K330" s="77"/>
      <c r="L330" s="77"/>
      <c r="M330" s="77"/>
      <c r="N330" s="77"/>
      <c r="O330" s="77"/>
      <c r="P330" s="77"/>
      <c r="R330" s="77">
        <v>346</v>
      </c>
      <c r="S330" s="77">
        <v>9894.584836</v>
      </c>
      <c r="T330" s="80">
        <f t="shared" si="64"/>
        <v>1.2183098591549295</v>
      </c>
      <c r="U330" s="80">
        <f t="shared" si="65"/>
        <v>1.1926578476160963</v>
      </c>
      <c r="V330" s="81">
        <f t="shared" si="66"/>
        <v>338.71482872297133</v>
      </c>
      <c r="W330" s="81">
        <f t="shared" si="67"/>
        <v>54.714828722971333</v>
      </c>
      <c r="X330" s="81">
        <f t="shared" si="68"/>
        <v>1564.683568169507</v>
      </c>
      <c r="Y330" s="80">
        <f t="shared" si="69"/>
        <v>4.5848355451969969E-2</v>
      </c>
      <c r="Z330" s="80">
        <f t="shared" si="70"/>
        <v>1.1992624151289988E-2</v>
      </c>
      <c r="AA330" s="80">
        <f t="shared" si="71"/>
        <v>1.9115055013239957E-2</v>
      </c>
      <c r="AB330" s="80">
        <f t="shared" si="72"/>
        <v>2.5652011538833303E-2</v>
      </c>
      <c r="AD330" s="82"/>
    </row>
    <row r="331" spans="1:30" x14ac:dyDescent="0.2">
      <c r="A331" s="108"/>
      <c r="B331" s="109" t="s">
        <v>560</v>
      </c>
      <c r="C331" s="110" t="s">
        <v>561</v>
      </c>
      <c r="D331" s="110" t="s">
        <v>101</v>
      </c>
      <c r="E331" s="111">
        <v>9</v>
      </c>
      <c r="F331" s="111">
        <v>8302.3739999999998</v>
      </c>
      <c r="G331" s="77">
        <v>12.3</v>
      </c>
      <c r="H331" s="77">
        <v>12.3</v>
      </c>
      <c r="I331" s="77">
        <v>102119.20020000001</v>
      </c>
      <c r="J331" s="77">
        <v>102119.20020000001</v>
      </c>
      <c r="K331" s="77"/>
      <c r="L331" s="77"/>
      <c r="M331" s="77"/>
      <c r="N331" s="77"/>
      <c r="O331" s="77"/>
      <c r="P331" s="77"/>
      <c r="R331" s="77">
        <v>16.3</v>
      </c>
      <c r="S331" s="77">
        <v>165401.73980000001</v>
      </c>
      <c r="T331" s="80">
        <f t="shared" si="64"/>
        <v>1.3252032520325203</v>
      </c>
      <c r="U331" s="80">
        <f t="shared" si="65"/>
        <v>1.2995512404936871</v>
      </c>
      <c r="V331" s="81">
        <f t="shared" si="66"/>
        <v>15.984480258072352</v>
      </c>
      <c r="W331" s="81">
        <f t="shared" si="67"/>
        <v>3.6844802580723517</v>
      </c>
      <c r="X331" s="81">
        <f t="shared" si="68"/>
        <v>30589.93309813318</v>
      </c>
      <c r="Y331" s="80">
        <f t="shared" si="69"/>
        <v>4.5848355451969969E-2</v>
      </c>
      <c r="Z331" s="80">
        <f t="shared" si="70"/>
        <v>1.1992624151289988E-2</v>
      </c>
      <c r="AA331" s="80">
        <f t="shared" si="71"/>
        <v>1.9115055013239957E-2</v>
      </c>
      <c r="AB331" s="80">
        <f t="shared" si="72"/>
        <v>2.5652011538833303E-2</v>
      </c>
      <c r="AD331" s="82"/>
    </row>
    <row r="332" spans="1:30" ht="18" x14ac:dyDescent="0.2">
      <c r="A332" s="108"/>
      <c r="B332" s="109" t="s">
        <v>578</v>
      </c>
      <c r="C332" s="110" t="s">
        <v>579</v>
      </c>
      <c r="D332" s="110" t="s">
        <v>41</v>
      </c>
      <c r="E332" s="111">
        <v>8</v>
      </c>
      <c r="F332" s="111">
        <v>7379.8879999999999</v>
      </c>
      <c r="G332" s="77">
        <v>10</v>
      </c>
      <c r="H332" s="77">
        <v>10</v>
      </c>
      <c r="I332" s="77">
        <v>73798.880000000005</v>
      </c>
      <c r="J332" s="77">
        <v>73798.880000000005</v>
      </c>
      <c r="K332" s="77"/>
      <c r="L332" s="77"/>
      <c r="M332" s="77"/>
      <c r="N332" s="77"/>
      <c r="O332" s="77"/>
      <c r="P332" s="77"/>
      <c r="R332" s="77">
        <v>20.9</v>
      </c>
      <c r="S332" s="77">
        <v>154239.65919999999</v>
      </c>
      <c r="T332" s="80">
        <f t="shared" si="64"/>
        <v>2.09</v>
      </c>
      <c r="U332" s="80">
        <f t="shared" si="65"/>
        <v>2.0643479884611664</v>
      </c>
      <c r="V332" s="81">
        <f t="shared" si="66"/>
        <v>20.643479884611665</v>
      </c>
      <c r="W332" s="81">
        <f t="shared" si="67"/>
        <v>10.643479884611665</v>
      </c>
      <c r="X332" s="81">
        <f t="shared" si="68"/>
        <v>78547.689478687011</v>
      </c>
      <c r="Y332" s="80">
        <f t="shared" si="69"/>
        <v>4.5848355451969969E-2</v>
      </c>
      <c r="Z332" s="80">
        <f t="shared" si="70"/>
        <v>1.1992624151289988E-2</v>
      </c>
      <c r="AA332" s="80">
        <f t="shared" si="71"/>
        <v>1.9115055013239957E-2</v>
      </c>
      <c r="AB332" s="80">
        <f t="shared" si="72"/>
        <v>2.5652011538833303E-2</v>
      </c>
      <c r="AD332" s="82"/>
    </row>
    <row r="333" spans="1:30" x14ac:dyDescent="0.2">
      <c r="A333" s="108"/>
      <c r="B333" s="109" t="s">
        <v>564</v>
      </c>
      <c r="C333" s="110" t="s">
        <v>565</v>
      </c>
      <c r="D333" s="110" t="s">
        <v>38</v>
      </c>
      <c r="E333" s="111">
        <v>1.2</v>
      </c>
      <c r="F333" s="111">
        <v>1106.9831999999999</v>
      </c>
      <c r="G333" s="77">
        <v>24.1</v>
      </c>
      <c r="H333" s="77">
        <v>24.1</v>
      </c>
      <c r="I333" s="77">
        <v>26678.295119999999</v>
      </c>
      <c r="J333" s="77">
        <v>26678.295119999999</v>
      </c>
      <c r="K333" s="77"/>
      <c r="L333" s="77"/>
      <c r="M333" s="77"/>
      <c r="N333" s="77"/>
      <c r="O333" s="77"/>
      <c r="P333" s="77"/>
      <c r="R333" s="77">
        <v>25.5</v>
      </c>
      <c r="S333" s="77">
        <v>28228.071599999999</v>
      </c>
      <c r="T333" s="80">
        <f t="shared" si="64"/>
        <v>1.058091286307054</v>
      </c>
      <c r="U333" s="80">
        <f t="shared" si="65"/>
        <v>1.0324392747682207</v>
      </c>
      <c r="V333" s="81">
        <f t="shared" si="66"/>
        <v>24.881786521914123</v>
      </c>
      <c r="W333" s="81">
        <f t="shared" si="67"/>
        <v>0.78178652191412112</v>
      </c>
      <c r="X333" s="81">
        <f t="shared" si="68"/>
        <v>865.42454574536384</v>
      </c>
      <c r="Y333" s="80">
        <f t="shared" si="69"/>
        <v>4.5848355451969969E-2</v>
      </c>
      <c r="Z333" s="80">
        <f t="shared" si="70"/>
        <v>1.1992624151289988E-2</v>
      </c>
      <c r="AA333" s="80">
        <f t="shared" si="71"/>
        <v>1.9115055013239957E-2</v>
      </c>
      <c r="AB333" s="80">
        <f t="shared" si="72"/>
        <v>2.5652011538833303E-2</v>
      </c>
      <c r="AD333" s="82"/>
    </row>
    <row r="334" spans="1:30" ht="20.5" thickBot="1" x14ac:dyDescent="0.25">
      <c r="A334" s="103">
        <v>97</v>
      </c>
      <c r="B334" s="104" t="s">
        <v>590</v>
      </c>
      <c r="C334" s="105" t="s">
        <v>591</v>
      </c>
      <c r="D334" s="105" t="s">
        <v>38</v>
      </c>
      <c r="E334" s="106">
        <v>0</v>
      </c>
      <c r="F334" s="106">
        <v>940.93600000000004</v>
      </c>
      <c r="G334" s="107">
        <v>373.78</v>
      </c>
      <c r="H334" s="107">
        <v>500</v>
      </c>
      <c r="I334" s="107">
        <v>470468</v>
      </c>
      <c r="J334" s="107">
        <v>0</v>
      </c>
      <c r="K334" s="107">
        <v>0</v>
      </c>
      <c r="L334" s="107">
        <v>0</v>
      </c>
      <c r="M334" s="107">
        <v>0</v>
      </c>
      <c r="N334" s="107">
        <v>0</v>
      </c>
      <c r="O334" s="107">
        <v>0</v>
      </c>
      <c r="P334" s="107">
        <v>0</v>
      </c>
      <c r="R334" s="107">
        <v>808</v>
      </c>
      <c r="S334" s="107">
        <v>0</v>
      </c>
      <c r="T334" s="80">
        <f t="shared" si="64"/>
        <v>1.6160000000000001</v>
      </c>
      <c r="U334" s="80">
        <f t="shared" si="65"/>
        <v>1.5903479884611669</v>
      </c>
      <c r="V334" s="81">
        <f t="shared" si="66"/>
        <v>594.44027112701497</v>
      </c>
      <c r="W334" s="81">
        <f t="shared" si="67"/>
        <v>220.66027112701499</v>
      </c>
      <c r="X334" s="81">
        <f t="shared" si="68"/>
        <v>207627.192873169</v>
      </c>
      <c r="Y334" s="80">
        <f t="shared" si="69"/>
        <v>4.5848355451969969E-2</v>
      </c>
      <c r="Z334" s="80">
        <f t="shared" si="70"/>
        <v>1.1992624151289988E-2</v>
      </c>
      <c r="AA334" s="80">
        <f t="shared" si="71"/>
        <v>1.9115055013239957E-2</v>
      </c>
      <c r="AB334" s="80">
        <f t="shared" si="72"/>
        <v>2.5652011538833303E-2</v>
      </c>
      <c r="AD334" s="82"/>
    </row>
    <row r="335" spans="1:30" ht="20.5" thickBot="1" x14ac:dyDescent="0.25">
      <c r="A335" s="96">
        <v>98</v>
      </c>
      <c r="B335" s="97" t="s">
        <v>592</v>
      </c>
      <c r="C335" s="99" t="s">
        <v>593</v>
      </c>
      <c r="D335" s="99" t="s">
        <v>38</v>
      </c>
      <c r="E335" s="100">
        <v>0</v>
      </c>
      <c r="F335" s="100">
        <v>183.24100000000001</v>
      </c>
      <c r="G335" s="101">
        <v>1349.04</v>
      </c>
      <c r="H335" s="101">
        <v>661.05</v>
      </c>
      <c r="I335" s="101">
        <v>121131.46</v>
      </c>
      <c r="J335" s="101">
        <v>39772.917152499998</v>
      </c>
      <c r="K335" s="101">
        <v>33879.428489999998</v>
      </c>
      <c r="L335" s="101">
        <v>0</v>
      </c>
      <c r="M335" s="101">
        <v>0</v>
      </c>
      <c r="N335" s="101">
        <v>11451.24682962</v>
      </c>
      <c r="O335" s="101">
        <v>25910.595396431399</v>
      </c>
      <c r="P335" s="102">
        <v>9991.4892423431993</v>
      </c>
      <c r="R335" s="101">
        <v>956.79</v>
      </c>
      <c r="S335" s="101">
        <v>78150.454089999999</v>
      </c>
      <c r="T335" s="80"/>
      <c r="U335" s="80"/>
      <c r="V335" s="81"/>
      <c r="W335" s="81"/>
      <c r="X335" s="81"/>
      <c r="Y335" s="80"/>
      <c r="Z335" s="80"/>
      <c r="AA335" s="80"/>
      <c r="AB335" s="80"/>
      <c r="AD335" s="82"/>
    </row>
    <row r="336" spans="1:30" x14ac:dyDescent="0.2">
      <c r="A336" s="108"/>
      <c r="B336" s="109" t="s">
        <v>204</v>
      </c>
      <c r="C336" s="110" t="s">
        <v>205</v>
      </c>
      <c r="D336" s="110" t="s">
        <v>95</v>
      </c>
      <c r="E336" s="111">
        <v>5.0000000000000001E-3</v>
      </c>
      <c r="F336" s="111">
        <v>0.91620500000000005</v>
      </c>
      <c r="G336" s="77">
        <v>45.7</v>
      </c>
      <c r="H336" s="77">
        <v>45.7</v>
      </c>
      <c r="I336" s="77">
        <v>41.870568499999997</v>
      </c>
      <c r="J336" s="77">
        <v>41.870568499999997</v>
      </c>
      <c r="K336" s="77"/>
      <c r="L336" s="77"/>
      <c r="M336" s="77"/>
      <c r="N336" s="77"/>
      <c r="O336" s="77"/>
      <c r="P336" s="77"/>
      <c r="R336" s="77">
        <v>52.8</v>
      </c>
      <c r="S336" s="77">
        <v>48.375624000000002</v>
      </c>
      <c r="T336" s="80">
        <f t="shared" si="64"/>
        <v>1.1553610503282274</v>
      </c>
      <c r="U336" s="80">
        <f t="shared" si="65"/>
        <v>1.1297090387893942</v>
      </c>
      <c r="V336" s="81">
        <f t="shared" si="66"/>
        <v>51.627703072675317</v>
      </c>
      <c r="W336" s="81">
        <f t="shared" si="67"/>
        <v>5.9277030726753139</v>
      </c>
      <c r="X336" s="81">
        <f t="shared" si="68"/>
        <v>5.4309911937004864</v>
      </c>
      <c r="Y336" s="80">
        <f t="shared" si="69"/>
        <v>4.5848355451969969E-2</v>
      </c>
      <c r="Z336" s="80">
        <f t="shared" si="70"/>
        <v>1.1992624151289988E-2</v>
      </c>
      <c r="AA336" s="80">
        <f t="shared" si="71"/>
        <v>1.9115055013239957E-2</v>
      </c>
      <c r="AB336" s="80">
        <f t="shared" si="72"/>
        <v>2.5652011538833303E-2</v>
      </c>
      <c r="AD336" s="82"/>
    </row>
    <row r="337" spans="1:30" x14ac:dyDescent="0.2">
      <c r="A337" s="108"/>
      <c r="B337" s="109" t="s">
        <v>558</v>
      </c>
      <c r="C337" s="110" t="s">
        <v>559</v>
      </c>
      <c r="D337" s="110" t="s">
        <v>41</v>
      </c>
      <c r="E337" s="111">
        <v>3.1E-2</v>
      </c>
      <c r="F337" s="111">
        <v>5.6804709999999998</v>
      </c>
      <c r="G337" s="77">
        <v>284</v>
      </c>
      <c r="H337" s="77">
        <v>284</v>
      </c>
      <c r="I337" s="77">
        <v>1613.253764</v>
      </c>
      <c r="J337" s="77">
        <v>1613.253764</v>
      </c>
      <c r="K337" s="77"/>
      <c r="L337" s="77"/>
      <c r="M337" s="77"/>
      <c r="N337" s="77"/>
      <c r="O337" s="77"/>
      <c r="P337" s="77"/>
      <c r="R337" s="77">
        <v>346</v>
      </c>
      <c r="S337" s="77">
        <v>1965.4429660000001</v>
      </c>
      <c r="T337" s="80">
        <f t="shared" si="64"/>
        <v>1.2183098591549295</v>
      </c>
      <c r="U337" s="80">
        <f t="shared" si="65"/>
        <v>1.1926578476160963</v>
      </c>
      <c r="V337" s="81">
        <f t="shared" si="66"/>
        <v>338.71482872297133</v>
      </c>
      <c r="W337" s="81">
        <f t="shared" si="67"/>
        <v>54.714828722971333</v>
      </c>
      <c r="X337" s="81">
        <f t="shared" si="68"/>
        <v>310.80599783080567</v>
      </c>
      <c r="Y337" s="80">
        <f t="shared" si="69"/>
        <v>4.5848355451969969E-2</v>
      </c>
      <c r="Z337" s="80">
        <f t="shared" si="70"/>
        <v>1.1992624151289988E-2</v>
      </c>
      <c r="AA337" s="80">
        <f t="shared" si="71"/>
        <v>1.9115055013239957E-2</v>
      </c>
      <c r="AB337" s="80">
        <f t="shared" si="72"/>
        <v>2.5652011538833303E-2</v>
      </c>
      <c r="AD337" s="82"/>
    </row>
    <row r="338" spans="1:30" x14ac:dyDescent="0.2">
      <c r="A338" s="108"/>
      <c r="B338" s="109" t="s">
        <v>560</v>
      </c>
      <c r="C338" s="110" t="s">
        <v>561</v>
      </c>
      <c r="D338" s="110" t="s">
        <v>101</v>
      </c>
      <c r="E338" s="111">
        <v>9</v>
      </c>
      <c r="F338" s="111">
        <v>1649.1690000000001</v>
      </c>
      <c r="G338" s="77">
        <v>12.3</v>
      </c>
      <c r="H338" s="77">
        <v>12.3</v>
      </c>
      <c r="I338" s="77">
        <v>20284.778699999999</v>
      </c>
      <c r="J338" s="77">
        <v>20284.778699999999</v>
      </c>
      <c r="K338" s="77"/>
      <c r="L338" s="77"/>
      <c r="M338" s="77"/>
      <c r="N338" s="77"/>
      <c r="O338" s="77"/>
      <c r="P338" s="77"/>
      <c r="R338" s="77">
        <v>16.3</v>
      </c>
      <c r="S338" s="77">
        <v>32855.111299999997</v>
      </c>
      <c r="T338" s="80">
        <f t="shared" si="64"/>
        <v>1.3252032520325203</v>
      </c>
      <c r="U338" s="80">
        <f t="shared" si="65"/>
        <v>1.2995512404936871</v>
      </c>
      <c r="V338" s="81">
        <f t="shared" si="66"/>
        <v>15.984480258072352</v>
      </c>
      <c r="W338" s="81">
        <f t="shared" si="67"/>
        <v>3.6844802580723517</v>
      </c>
      <c r="X338" s="81">
        <f t="shared" si="68"/>
        <v>6076.3306227249223</v>
      </c>
      <c r="Y338" s="80">
        <f t="shared" si="69"/>
        <v>4.5848355451969969E-2</v>
      </c>
      <c r="Z338" s="80">
        <f t="shared" si="70"/>
        <v>1.1992624151289988E-2</v>
      </c>
      <c r="AA338" s="80">
        <f t="shared" si="71"/>
        <v>1.9115055013239957E-2</v>
      </c>
      <c r="AB338" s="80">
        <f t="shared" si="72"/>
        <v>2.5652011538833303E-2</v>
      </c>
      <c r="AD338" s="82"/>
    </row>
    <row r="339" spans="1:30" ht="18" x14ac:dyDescent="0.2">
      <c r="A339" s="108"/>
      <c r="B339" s="109" t="s">
        <v>562</v>
      </c>
      <c r="C339" s="110" t="s">
        <v>563</v>
      </c>
      <c r="D339" s="110" t="s">
        <v>41</v>
      </c>
      <c r="E339" s="111">
        <v>6</v>
      </c>
      <c r="F339" s="111">
        <v>1099.4459999999999</v>
      </c>
      <c r="G339" s="77">
        <v>11.4</v>
      </c>
      <c r="H339" s="77">
        <v>11.4</v>
      </c>
      <c r="I339" s="77">
        <v>12533.6844</v>
      </c>
      <c r="J339" s="77">
        <v>12533.6844</v>
      </c>
      <c r="K339" s="77"/>
      <c r="L339" s="77"/>
      <c r="M339" s="77"/>
      <c r="N339" s="77"/>
      <c r="O339" s="77"/>
      <c r="P339" s="77"/>
      <c r="R339" s="77">
        <v>25.7</v>
      </c>
      <c r="S339" s="77">
        <v>37674.349600000001</v>
      </c>
      <c r="T339" s="80">
        <f t="shared" si="64"/>
        <v>2.2543859649122804</v>
      </c>
      <c r="U339" s="80">
        <f t="shared" si="65"/>
        <v>2.2287339533734469</v>
      </c>
      <c r="V339" s="81">
        <f t="shared" si="66"/>
        <v>25.407567068457297</v>
      </c>
      <c r="W339" s="81">
        <f t="shared" si="67"/>
        <v>14.007567068457297</v>
      </c>
      <c r="X339" s="81">
        <f t="shared" si="68"/>
        <v>15400.563583147099</v>
      </c>
      <c r="Y339" s="80">
        <f t="shared" si="69"/>
        <v>4.5848355451969969E-2</v>
      </c>
      <c r="Z339" s="80">
        <f t="shared" si="70"/>
        <v>1.1992624151289988E-2</v>
      </c>
      <c r="AA339" s="80">
        <f t="shared" si="71"/>
        <v>1.9115055013239957E-2</v>
      </c>
      <c r="AB339" s="80">
        <f t="shared" si="72"/>
        <v>2.5652011538833303E-2</v>
      </c>
      <c r="AD339" s="82"/>
    </row>
    <row r="340" spans="1:30" x14ac:dyDescent="0.2">
      <c r="A340" s="108"/>
      <c r="B340" s="109" t="s">
        <v>564</v>
      </c>
      <c r="C340" s="110" t="s">
        <v>565</v>
      </c>
      <c r="D340" s="110" t="s">
        <v>38</v>
      </c>
      <c r="E340" s="111">
        <v>1.2</v>
      </c>
      <c r="F340" s="111">
        <v>219.88919999999999</v>
      </c>
      <c r="G340" s="77">
        <v>24.1</v>
      </c>
      <c r="H340" s="77">
        <v>24.1</v>
      </c>
      <c r="I340" s="77">
        <v>5299.3297199999997</v>
      </c>
      <c r="J340" s="77">
        <v>5299.3297199999997</v>
      </c>
      <c r="K340" s="77"/>
      <c r="L340" s="77"/>
      <c r="M340" s="77"/>
      <c r="N340" s="77"/>
      <c r="O340" s="77"/>
      <c r="P340" s="77"/>
      <c r="R340" s="77">
        <v>25.5</v>
      </c>
      <c r="S340" s="77">
        <v>5607.1746000000003</v>
      </c>
      <c r="T340" s="80">
        <f t="shared" si="64"/>
        <v>1.058091286307054</v>
      </c>
      <c r="U340" s="80">
        <f t="shared" si="65"/>
        <v>1.0324392747682207</v>
      </c>
      <c r="V340" s="81">
        <f t="shared" si="66"/>
        <v>24.881786521914123</v>
      </c>
      <c r="W340" s="81">
        <f t="shared" si="67"/>
        <v>0.78178652191412112</v>
      </c>
      <c r="X340" s="81">
        <f t="shared" si="68"/>
        <v>171.90641287447855</v>
      </c>
      <c r="Y340" s="80">
        <f t="shared" si="69"/>
        <v>4.5848355451969969E-2</v>
      </c>
      <c r="Z340" s="80">
        <f t="shared" si="70"/>
        <v>1.1992624151289988E-2</v>
      </c>
      <c r="AA340" s="80">
        <f t="shared" si="71"/>
        <v>1.9115055013239957E-2</v>
      </c>
      <c r="AB340" s="80">
        <f t="shared" si="72"/>
        <v>2.5652011538833303E-2</v>
      </c>
      <c r="AD340" s="82"/>
    </row>
    <row r="341" spans="1:30" ht="20.5" thickBot="1" x14ac:dyDescent="0.25">
      <c r="A341" s="103">
        <v>99</v>
      </c>
      <c r="B341" s="104" t="s">
        <v>566</v>
      </c>
      <c r="C341" s="105" t="s">
        <v>567</v>
      </c>
      <c r="D341" s="105" t="s">
        <v>38</v>
      </c>
      <c r="E341" s="106">
        <v>0</v>
      </c>
      <c r="F341" s="106">
        <v>186.90600000000001</v>
      </c>
      <c r="G341" s="107">
        <v>434.73</v>
      </c>
      <c r="H341" s="107">
        <v>560</v>
      </c>
      <c r="I341" s="107">
        <v>104667.36</v>
      </c>
      <c r="J341" s="107">
        <v>0</v>
      </c>
      <c r="K341" s="107">
        <v>0</v>
      </c>
      <c r="L341" s="107">
        <v>0</v>
      </c>
      <c r="M341" s="107">
        <v>0</v>
      </c>
      <c r="N341" s="107">
        <v>0</v>
      </c>
      <c r="O341" s="107">
        <v>0</v>
      </c>
      <c r="P341" s="107">
        <v>0</v>
      </c>
      <c r="R341" s="107">
        <v>906</v>
      </c>
      <c r="S341" s="107">
        <v>0</v>
      </c>
      <c r="T341" s="80">
        <f t="shared" si="64"/>
        <v>1.6178571428571429</v>
      </c>
      <c r="U341" s="80">
        <f t="shared" si="65"/>
        <v>1.5922051313183097</v>
      </c>
      <c r="V341" s="81">
        <f t="shared" si="66"/>
        <v>692.17933673800883</v>
      </c>
      <c r="W341" s="81">
        <f t="shared" si="67"/>
        <v>257.44933673800881</v>
      </c>
      <c r="X341" s="81">
        <f t="shared" si="68"/>
        <v>48118.825732354278</v>
      </c>
      <c r="Y341" s="80">
        <f t="shared" si="69"/>
        <v>4.5848355451969969E-2</v>
      </c>
      <c r="Z341" s="80">
        <f t="shared" si="70"/>
        <v>1.1992624151289988E-2</v>
      </c>
      <c r="AA341" s="80">
        <f t="shared" si="71"/>
        <v>1.9115055013239957E-2</v>
      </c>
      <c r="AB341" s="80">
        <f t="shared" si="72"/>
        <v>2.5652011538833303E-2</v>
      </c>
      <c r="AD341" s="82"/>
    </row>
    <row r="342" spans="1:30" ht="15" thickBot="1" x14ac:dyDescent="0.25">
      <c r="A342" s="96">
        <v>100</v>
      </c>
      <c r="B342" s="97" t="s">
        <v>594</v>
      </c>
      <c r="C342" s="99" t="s">
        <v>595</v>
      </c>
      <c r="D342" s="99" t="s">
        <v>98</v>
      </c>
      <c r="E342" s="100">
        <v>0</v>
      </c>
      <c r="F342" s="100">
        <v>145.88499999999999</v>
      </c>
      <c r="G342" s="101">
        <v>242.67</v>
      </c>
      <c r="H342" s="101">
        <v>116.01</v>
      </c>
      <c r="I342" s="101">
        <v>16924.12</v>
      </c>
      <c r="J342" s="101">
        <v>1889.79429</v>
      </c>
      <c r="K342" s="101">
        <v>6277.869205</v>
      </c>
      <c r="L342" s="101">
        <v>0</v>
      </c>
      <c r="M342" s="101">
        <v>0</v>
      </c>
      <c r="N342" s="101">
        <v>2121.9197912899999</v>
      </c>
      <c r="O342" s="101">
        <v>4787.8797278852999</v>
      </c>
      <c r="P342" s="102">
        <v>1846.2736213845401</v>
      </c>
      <c r="R342" s="101">
        <v>137.27000000000001</v>
      </c>
      <c r="S342" s="101">
        <v>2032.907475</v>
      </c>
      <c r="T342" s="80"/>
      <c r="U342" s="80"/>
      <c r="V342" s="81"/>
      <c r="W342" s="81"/>
      <c r="X342" s="81"/>
      <c r="Y342" s="80"/>
      <c r="Z342" s="80"/>
      <c r="AA342" s="80"/>
      <c r="AB342" s="80"/>
      <c r="AD342" s="82"/>
    </row>
    <row r="343" spans="1:30" x14ac:dyDescent="0.2">
      <c r="A343" s="108"/>
      <c r="B343" s="109" t="s">
        <v>596</v>
      </c>
      <c r="C343" s="110" t="s">
        <v>597</v>
      </c>
      <c r="D343" s="110" t="s">
        <v>286</v>
      </c>
      <c r="E343" s="111">
        <v>0.03</v>
      </c>
      <c r="F343" s="111">
        <v>4.3765499999999999</v>
      </c>
      <c r="G343" s="77">
        <v>99.3</v>
      </c>
      <c r="H343" s="77">
        <v>99.3</v>
      </c>
      <c r="I343" s="77">
        <v>434.59141499999998</v>
      </c>
      <c r="J343" s="77">
        <v>434.59141499999998</v>
      </c>
      <c r="K343" s="77"/>
      <c r="L343" s="77"/>
      <c r="M343" s="77"/>
      <c r="N343" s="77"/>
      <c r="O343" s="77"/>
      <c r="P343" s="77"/>
      <c r="R343" s="77">
        <v>122</v>
      </c>
      <c r="S343" s="77">
        <v>533.93910000000005</v>
      </c>
      <c r="T343" s="80">
        <f t="shared" si="64"/>
        <v>1.2286002014098691</v>
      </c>
      <c r="U343" s="80">
        <f t="shared" si="65"/>
        <v>1.2029481898710359</v>
      </c>
      <c r="V343" s="81">
        <f t="shared" si="66"/>
        <v>119.45275525419386</v>
      </c>
      <c r="W343" s="81">
        <f t="shared" si="67"/>
        <v>20.152755254193863</v>
      </c>
      <c r="X343" s="81">
        <f t="shared" si="68"/>
        <v>88.199541007742155</v>
      </c>
      <c r="Y343" s="80">
        <f t="shared" si="69"/>
        <v>4.5848355451969969E-2</v>
      </c>
      <c r="Z343" s="80">
        <f t="shared" si="70"/>
        <v>1.1992624151289988E-2</v>
      </c>
      <c r="AA343" s="80">
        <f t="shared" si="71"/>
        <v>1.9115055013239957E-2</v>
      </c>
      <c r="AB343" s="80">
        <f t="shared" si="72"/>
        <v>2.5652011538833303E-2</v>
      </c>
      <c r="AD343" s="82"/>
    </row>
    <row r="344" spans="1:30" x14ac:dyDescent="0.2">
      <c r="A344" s="108"/>
      <c r="B344" s="109" t="s">
        <v>598</v>
      </c>
      <c r="C344" s="110" t="s">
        <v>599</v>
      </c>
      <c r="D344" s="110" t="s">
        <v>41</v>
      </c>
      <c r="E344" s="111">
        <v>0.5</v>
      </c>
      <c r="F344" s="111">
        <v>72.942499999999995</v>
      </c>
      <c r="G344" s="77">
        <v>2.4900000000000002</v>
      </c>
      <c r="H344" s="77">
        <v>2.4900000000000002</v>
      </c>
      <c r="I344" s="77">
        <v>181.626825</v>
      </c>
      <c r="J344" s="77">
        <v>181.626825</v>
      </c>
      <c r="K344" s="77"/>
      <c r="L344" s="77"/>
      <c r="M344" s="77"/>
      <c r="N344" s="77"/>
      <c r="O344" s="77"/>
      <c r="P344" s="77"/>
      <c r="R344" s="77">
        <v>3.21</v>
      </c>
      <c r="S344" s="77">
        <v>234.14542499999999</v>
      </c>
      <c r="T344" s="80">
        <f t="shared" si="64"/>
        <v>1.2891566265060239</v>
      </c>
      <c r="U344" s="80">
        <f t="shared" si="65"/>
        <v>1.2635046149671907</v>
      </c>
      <c r="V344" s="81">
        <f t="shared" si="66"/>
        <v>3.1461264912683049</v>
      </c>
      <c r="W344" s="81">
        <f t="shared" si="67"/>
        <v>0.65612649126830469</v>
      </c>
      <c r="X344" s="81">
        <f t="shared" si="68"/>
        <v>47.859506589338309</v>
      </c>
      <c r="Y344" s="80">
        <f t="shared" si="69"/>
        <v>4.5848355451969969E-2</v>
      </c>
      <c r="Z344" s="80">
        <f t="shared" si="70"/>
        <v>1.1992624151289988E-2</v>
      </c>
      <c r="AA344" s="80">
        <f t="shared" si="71"/>
        <v>1.9115055013239957E-2</v>
      </c>
      <c r="AB344" s="80">
        <f t="shared" si="72"/>
        <v>2.5652011538833303E-2</v>
      </c>
      <c r="AD344" s="82"/>
    </row>
    <row r="345" spans="1:30" x14ac:dyDescent="0.2">
      <c r="A345" s="108"/>
      <c r="B345" s="109" t="s">
        <v>600</v>
      </c>
      <c r="C345" s="110" t="s">
        <v>601</v>
      </c>
      <c r="D345" s="110" t="s">
        <v>41</v>
      </c>
      <c r="E345" s="111">
        <v>3</v>
      </c>
      <c r="F345" s="111">
        <v>437.65499999999997</v>
      </c>
      <c r="G345" s="77">
        <v>2.91</v>
      </c>
      <c r="H345" s="77">
        <v>2.91</v>
      </c>
      <c r="I345" s="77">
        <v>1273.5760499999999</v>
      </c>
      <c r="J345" s="77">
        <v>1273.5760499999999</v>
      </c>
      <c r="K345" s="77"/>
      <c r="L345" s="77"/>
      <c r="M345" s="77"/>
      <c r="N345" s="77"/>
      <c r="O345" s="77"/>
      <c r="P345" s="77"/>
      <c r="R345" s="77">
        <v>2.89</v>
      </c>
      <c r="S345" s="77">
        <v>1264.82295</v>
      </c>
      <c r="T345" s="80">
        <f t="shared" si="64"/>
        <v>0.99312714776632305</v>
      </c>
      <c r="U345" s="80">
        <f t="shared" si="65"/>
        <v>0.96747513622748971</v>
      </c>
      <c r="V345" s="81">
        <f t="shared" si="66"/>
        <v>2.8153526464219953</v>
      </c>
      <c r="W345" s="81">
        <f t="shared" si="67"/>
        <v>-9.46473535780048E-2</v>
      </c>
      <c r="X345" s="81">
        <f t="shared" si="68"/>
        <v>-41.42288753018169</v>
      </c>
      <c r="Y345" s="80">
        <f t="shared" si="69"/>
        <v>4.5848355451969969E-2</v>
      </c>
      <c r="Z345" s="80">
        <f t="shared" si="70"/>
        <v>1.1992624151289988E-2</v>
      </c>
      <c r="AA345" s="80">
        <f t="shared" si="71"/>
        <v>1.9115055013239957E-2</v>
      </c>
      <c r="AB345" s="80">
        <f t="shared" si="72"/>
        <v>2.5652011538833303E-2</v>
      </c>
      <c r="AD345" s="82"/>
    </row>
    <row r="346" spans="1:30" ht="15" thickBot="1" x14ac:dyDescent="0.25">
      <c r="A346" s="103">
        <v>101</v>
      </c>
      <c r="B346" s="104" t="s">
        <v>602</v>
      </c>
      <c r="C346" s="105" t="s">
        <v>603</v>
      </c>
      <c r="D346" s="105" t="s">
        <v>98</v>
      </c>
      <c r="E346" s="106">
        <v>0</v>
      </c>
      <c r="F346" s="106">
        <v>153.179</v>
      </c>
      <c r="G346" s="107">
        <v>128.81</v>
      </c>
      <c r="H346" s="107">
        <v>85.6</v>
      </c>
      <c r="I346" s="107">
        <v>13112.12</v>
      </c>
      <c r="J346" s="107">
        <v>0</v>
      </c>
      <c r="K346" s="107">
        <v>0</v>
      </c>
      <c r="L346" s="107">
        <v>0</v>
      </c>
      <c r="M346" s="107">
        <v>0</v>
      </c>
      <c r="N346" s="107">
        <v>0</v>
      </c>
      <c r="O346" s="107">
        <v>0</v>
      </c>
      <c r="P346" s="107">
        <v>0</v>
      </c>
      <c r="R346" s="107">
        <v>105</v>
      </c>
      <c r="S346" s="107">
        <v>0</v>
      </c>
      <c r="T346" s="80">
        <f t="shared" si="64"/>
        <v>1.2266355140186918</v>
      </c>
      <c r="U346" s="80">
        <f t="shared" si="65"/>
        <v>1.2009835024798585</v>
      </c>
      <c r="V346" s="81">
        <f t="shared" si="66"/>
        <v>154.69868495443058</v>
      </c>
      <c r="W346" s="81">
        <f t="shared" si="67"/>
        <v>25.888684954430573</v>
      </c>
      <c r="X346" s="81">
        <f t="shared" si="68"/>
        <v>3965.6028726347208</v>
      </c>
      <c r="Y346" s="80">
        <f t="shared" si="69"/>
        <v>4.5848355451969969E-2</v>
      </c>
      <c r="Z346" s="80">
        <f t="shared" si="70"/>
        <v>1.1992624151289988E-2</v>
      </c>
      <c r="AA346" s="80">
        <f t="shared" si="71"/>
        <v>1.9115055013239957E-2</v>
      </c>
      <c r="AB346" s="80">
        <f t="shared" si="72"/>
        <v>2.5652011538833303E-2</v>
      </c>
      <c r="AD346" s="82"/>
    </row>
    <row r="347" spans="1:30" ht="30.5" thickBot="1" x14ac:dyDescent="0.25">
      <c r="A347" s="96">
        <v>102</v>
      </c>
      <c r="B347" s="97" t="s">
        <v>604</v>
      </c>
      <c r="C347" s="99" t="s">
        <v>605</v>
      </c>
      <c r="D347" s="99" t="s">
        <v>38</v>
      </c>
      <c r="E347" s="100">
        <v>0</v>
      </c>
      <c r="F347" s="100">
        <v>438.5</v>
      </c>
      <c r="G347" s="101">
        <v>6146.66</v>
      </c>
      <c r="H347" s="101"/>
      <c r="I347" s="101">
        <v>2695310.41</v>
      </c>
      <c r="J347" s="101">
        <v>0</v>
      </c>
      <c r="K347" s="101">
        <v>0</v>
      </c>
      <c r="L347" s="101">
        <v>0</v>
      </c>
      <c r="M347" s="101">
        <v>0</v>
      </c>
      <c r="N347" s="101">
        <v>0</v>
      </c>
      <c r="O347" s="101">
        <v>0</v>
      </c>
      <c r="P347" s="102">
        <v>0</v>
      </c>
      <c r="R347" s="101"/>
      <c r="S347" s="101">
        <v>0</v>
      </c>
      <c r="T347" s="80"/>
      <c r="U347" s="80"/>
      <c r="V347" s="81"/>
      <c r="W347" s="81"/>
      <c r="X347" s="81"/>
      <c r="Y347" s="80"/>
      <c r="Z347" s="80"/>
      <c r="AA347" s="80"/>
      <c r="AB347" s="80"/>
      <c r="AD347" s="82"/>
    </row>
    <row r="348" spans="1:30" ht="30" x14ac:dyDescent="0.2">
      <c r="A348" s="108"/>
      <c r="B348" s="109">
        <v>54879910</v>
      </c>
      <c r="C348" s="110" t="s">
        <v>3372</v>
      </c>
      <c r="D348" s="110" t="s">
        <v>41</v>
      </c>
      <c r="E348" s="111"/>
      <c r="F348" s="111">
        <v>2894.1</v>
      </c>
      <c r="G348" s="77">
        <v>37.4</v>
      </c>
      <c r="H348" s="77">
        <v>37.4</v>
      </c>
      <c r="I348" s="77"/>
      <c r="J348" s="77"/>
      <c r="K348" s="77"/>
      <c r="L348" s="77"/>
      <c r="M348" s="77"/>
      <c r="N348" s="77"/>
      <c r="O348" s="77"/>
      <c r="P348" s="77"/>
      <c r="R348" s="77">
        <v>43.8</v>
      </c>
      <c r="S348" s="77"/>
      <c r="T348" s="80">
        <f t="shared" ref="T348:T360" si="73">R348/H348</f>
        <v>1.1711229946524064</v>
      </c>
      <c r="U348" s="80">
        <f t="shared" ref="U348:U360" si="74">T348-AB348</f>
        <v>1.1454709831135732</v>
      </c>
      <c r="V348" s="81">
        <f t="shared" ref="V348:V360" si="75">G348*U348</f>
        <v>42.840614768447637</v>
      </c>
      <c r="W348" s="81">
        <f t="shared" ref="W348:W360" si="76">V348-G348</f>
        <v>5.440614768447638</v>
      </c>
      <c r="X348" s="81">
        <f t="shared" ref="X348:X360" si="77">F348*W348</f>
        <v>15745.683201364309</v>
      </c>
      <c r="Y348" s="80">
        <f t="shared" ref="Y348:Y360" si="78">104.584835545197%-100%</f>
        <v>4.5848355451969969E-2</v>
      </c>
      <c r="Z348" s="80">
        <f t="shared" ref="Z348:Z360" si="79">101.199262415129%-100%</f>
        <v>1.1992624151289988E-2</v>
      </c>
      <c r="AA348" s="80">
        <f t="shared" ref="AA348:AA360" si="80">101.911505501324%-100%</f>
        <v>1.9115055013239957E-2</v>
      </c>
      <c r="AB348" s="80">
        <f t="shared" ref="AB348:AB360" si="81">AVERAGE(Y348:AA348)</f>
        <v>2.5652011538833303E-2</v>
      </c>
      <c r="AC348" s="88" t="s">
        <v>3385</v>
      </c>
      <c r="AD348" s="82"/>
    </row>
    <row r="349" spans="1:30" ht="30" x14ac:dyDescent="0.2">
      <c r="A349" s="108"/>
      <c r="B349" s="109">
        <v>56284147</v>
      </c>
      <c r="C349" s="110" t="s">
        <v>3373</v>
      </c>
      <c r="D349" s="110" t="s">
        <v>286</v>
      </c>
      <c r="E349" s="111"/>
      <c r="F349" s="111">
        <v>26.31</v>
      </c>
      <c r="G349" s="77">
        <v>608</v>
      </c>
      <c r="H349" s="77">
        <v>608</v>
      </c>
      <c r="I349" s="77"/>
      <c r="J349" s="77"/>
      <c r="K349" s="77"/>
      <c r="L349" s="77"/>
      <c r="M349" s="77"/>
      <c r="N349" s="77"/>
      <c r="O349" s="77"/>
      <c r="P349" s="77"/>
      <c r="R349" s="77">
        <v>696</v>
      </c>
      <c r="S349" s="77"/>
      <c r="T349" s="80">
        <f t="shared" si="73"/>
        <v>1.1447368421052631</v>
      </c>
      <c r="U349" s="80">
        <f t="shared" si="74"/>
        <v>1.1190848305664298</v>
      </c>
      <c r="V349" s="81">
        <f t="shared" si="75"/>
        <v>680.40357698438936</v>
      </c>
      <c r="W349" s="81">
        <f t="shared" si="76"/>
        <v>72.40357698438936</v>
      </c>
      <c r="X349" s="81">
        <f t="shared" si="77"/>
        <v>1904.938110459284</v>
      </c>
      <c r="Y349" s="80">
        <f t="shared" si="78"/>
        <v>4.5848355451969969E-2</v>
      </c>
      <c r="Z349" s="80">
        <f t="shared" si="79"/>
        <v>1.1992624151289988E-2</v>
      </c>
      <c r="AA349" s="80">
        <f t="shared" si="80"/>
        <v>1.9115055013239957E-2</v>
      </c>
      <c r="AB349" s="80">
        <f t="shared" si="81"/>
        <v>2.5652011538833303E-2</v>
      </c>
      <c r="AC349" s="88" t="s">
        <v>3385</v>
      </c>
      <c r="AD349" s="82"/>
    </row>
    <row r="350" spans="1:30" ht="30" x14ac:dyDescent="0.2">
      <c r="A350" s="108"/>
      <c r="B350" s="109">
        <v>59055002</v>
      </c>
      <c r="C350" s="110" t="s">
        <v>3374</v>
      </c>
      <c r="D350" s="110" t="s">
        <v>98</v>
      </c>
      <c r="E350" s="111"/>
      <c r="F350" s="111">
        <v>546.15613499999995</v>
      </c>
      <c r="G350" s="77">
        <v>235</v>
      </c>
      <c r="H350" s="77">
        <v>235</v>
      </c>
      <c r="I350" s="77"/>
      <c r="J350" s="77"/>
      <c r="K350" s="77"/>
      <c r="L350" s="77"/>
      <c r="M350" s="77"/>
      <c r="N350" s="77"/>
      <c r="O350" s="77"/>
      <c r="P350" s="77"/>
      <c r="R350" s="77">
        <v>249</v>
      </c>
      <c r="S350" s="77"/>
      <c r="T350" s="80">
        <f t="shared" si="73"/>
        <v>1.0595744680851065</v>
      </c>
      <c r="U350" s="80">
        <f t="shared" si="74"/>
        <v>1.0339224565462732</v>
      </c>
      <c r="V350" s="81">
        <f t="shared" si="75"/>
        <v>242.9717772883742</v>
      </c>
      <c r="W350" s="81">
        <f t="shared" si="76"/>
        <v>7.9717772883741986</v>
      </c>
      <c r="X350" s="81">
        <f t="shared" si="77"/>
        <v>4353.8350728992327</v>
      </c>
      <c r="Y350" s="80">
        <f t="shared" si="78"/>
        <v>4.5848355451969969E-2</v>
      </c>
      <c r="Z350" s="80">
        <f t="shared" si="79"/>
        <v>1.1992624151289988E-2</v>
      </c>
      <c r="AA350" s="80">
        <f t="shared" si="80"/>
        <v>1.9115055013239957E-2</v>
      </c>
      <c r="AB350" s="80">
        <f t="shared" si="81"/>
        <v>2.5652011538833303E-2</v>
      </c>
      <c r="AC350" s="88" t="s">
        <v>3385</v>
      </c>
      <c r="AD350" s="82"/>
    </row>
    <row r="351" spans="1:30" ht="30" x14ac:dyDescent="0.2">
      <c r="A351" s="108"/>
      <c r="B351" s="109">
        <v>59055004</v>
      </c>
      <c r="C351" s="110" t="s">
        <v>3375</v>
      </c>
      <c r="D351" s="110" t="s">
        <v>98</v>
      </c>
      <c r="E351" s="111"/>
      <c r="F351" s="111">
        <v>546.15613499999995</v>
      </c>
      <c r="G351" s="77">
        <v>149</v>
      </c>
      <c r="H351" s="77">
        <v>149</v>
      </c>
      <c r="I351" s="77"/>
      <c r="J351" s="77"/>
      <c r="K351" s="77"/>
      <c r="L351" s="77"/>
      <c r="M351" s="77"/>
      <c r="N351" s="77"/>
      <c r="O351" s="77"/>
      <c r="P351" s="77"/>
      <c r="R351" s="77">
        <v>158</v>
      </c>
      <c r="S351" s="77"/>
      <c r="T351" s="80">
        <f t="shared" si="73"/>
        <v>1.0604026845637584</v>
      </c>
      <c r="U351" s="80">
        <f t="shared" si="74"/>
        <v>1.0347506730249252</v>
      </c>
      <c r="V351" s="81">
        <f t="shared" si="75"/>
        <v>154.17785028071384</v>
      </c>
      <c r="W351" s="81">
        <f t="shared" si="76"/>
        <v>5.1778502807138409</v>
      </c>
      <c r="X351" s="81">
        <f t="shared" si="77"/>
        <v>2827.9146969233361</v>
      </c>
      <c r="Y351" s="80">
        <f t="shared" si="78"/>
        <v>4.5848355451969969E-2</v>
      </c>
      <c r="Z351" s="80">
        <f t="shared" si="79"/>
        <v>1.1992624151289988E-2</v>
      </c>
      <c r="AA351" s="80">
        <f t="shared" si="80"/>
        <v>1.9115055013239957E-2</v>
      </c>
      <c r="AB351" s="80">
        <f t="shared" si="81"/>
        <v>2.5652011538833303E-2</v>
      </c>
      <c r="AC351" s="88" t="s">
        <v>3385</v>
      </c>
      <c r="AD351" s="82"/>
    </row>
    <row r="352" spans="1:30" ht="30" x14ac:dyDescent="0.2">
      <c r="A352" s="108"/>
      <c r="B352" s="109">
        <v>59055009</v>
      </c>
      <c r="C352" s="110" t="s">
        <v>3376</v>
      </c>
      <c r="D352" s="110" t="s">
        <v>98</v>
      </c>
      <c r="E352" s="111"/>
      <c r="F352" s="111">
        <v>808.72993499999984</v>
      </c>
      <c r="G352" s="77">
        <v>145</v>
      </c>
      <c r="H352" s="77">
        <v>145</v>
      </c>
      <c r="I352" s="77"/>
      <c r="J352" s="77"/>
      <c r="K352" s="77"/>
      <c r="L352" s="77"/>
      <c r="M352" s="77"/>
      <c r="N352" s="77"/>
      <c r="O352" s="77"/>
      <c r="P352" s="77"/>
      <c r="R352" s="77">
        <v>154</v>
      </c>
      <c r="S352" s="77"/>
      <c r="T352" s="80">
        <f t="shared" si="73"/>
        <v>1.0620689655172413</v>
      </c>
      <c r="U352" s="80">
        <f t="shared" si="74"/>
        <v>1.0364169539784081</v>
      </c>
      <c r="V352" s="81">
        <f t="shared" si="75"/>
        <v>150.28045832686917</v>
      </c>
      <c r="W352" s="81">
        <f t="shared" si="76"/>
        <v>5.2804583268691658</v>
      </c>
      <c r="X352" s="81">
        <f t="shared" si="77"/>
        <v>4270.464719459108</v>
      </c>
      <c r="Y352" s="80">
        <f t="shared" si="78"/>
        <v>4.5848355451969969E-2</v>
      </c>
      <c r="Z352" s="80">
        <f t="shared" si="79"/>
        <v>1.1992624151289988E-2</v>
      </c>
      <c r="AA352" s="80">
        <f t="shared" si="80"/>
        <v>1.9115055013239957E-2</v>
      </c>
      <c r="AB352" s="80">
        <f t="shared" si="81"/>
        <v>2.5652011538833303E-2</v>
      </c>
      <c r="AC352" s="88" t="s">
        <v>3385</v>
      </c>
      <c r="AD352" s="82"/>
    </row>
    <row r="353" spans="1:30" ht="30" x14ac:dyDescent="0.2">
      <c r="A353" s="108"/>
      <c r="B353" s="109">
        <v>59055017</v>
      </c>
      <c r="C353" s="110" t="s">
        <v>3377</v>
      </c>
      <c r="D353" s="110" t="s">
        <v>286</v>
      </c>
      <c r="E353" s="111"/>
      <c r="F353" s="111">
        <v>21.486499999999999</v>
      </c>
      <c r="G353" s="77">
        <v>650</v>
      </c>
      <c r="H353" s="77">
        <v>650</v>
      </c>
      <c r="I353" s="77"/>
      <c r="J353" s="77"/>
      <c r="K353" s="77"/>
      <c r="L353" s="77"/>
      <c r="M353" s="77"/>
      <c r="N353" s="77"/>
      <c r="O353" s="77"/>
      <c r="P353" s="77"/>
      <c r="R353" s="77">
        <v>689</v>
      </c>
      <c r="S353" s="77"/>
      <c r="T353" s="80">
        <f t="shared" si="73"/>
        <v>1.06</v>
      </c>
      <c r="U353" s="80">
        <f t="shared" si="74"/>
        <v>1.0343479884611668</v>
      </c>
      <c r="V353" s="81">
        <f t="shared" si="75"/>
        <v>672.32619249975846</v>
      </c>
      <c r="W353" s="81">
        <f t="shared" si="76"/>
        <v>22.326192499758463</v>
      </c>
      <c r="X353" s="81">
        <f t="shared" si="77"/>
        <v>479.71173514606022</v>
      </c>
      <c r="Y353" s="80">
        <f t="shared" si="78"/>
        <v>4.5848355451969969E-2</v>
      </c>
      <c r="Z353" s="80">
        <f t="shared" si="79"/>
        <v>1.1992624151289988E-2</v>
      </c>
      <c r="AA353" s="80">
        <f t="shared" si="80"/>
        <v>1.9115055013239957E-2</v>
      </c>
      <c r="AB353" s="80">
        <f t="shared" si="81"/>
        <v>2.5652011538833303E-2</v>
      </c>
      <c r="AC353" s="88" t="s">
        <v>3385</v>
      </c>
      <c r="AD353" s="82"/>
    </row>
    <row r="354" spans="1:30" ht="30" x14ac:dyDescent="0.2">
      <c r="A354" s="108"/>
      <c r="B354" s="109">
        <v>59055174</v>
      </c>
      <c r="C354" s="110" t="s">
        <v>3378</v>
      </c>
      <c r="D354" s="110" t="s">
        <v>41</v>
      </c>
      <c r="E354" s="111"/>
      <c r="F354" s="111">
        <v>306.95</v>
      </c>
      <c r="G354" s="77">
        <v>133</v>
      </c>
      <c r="H354" s="77">
        <v>133</v>
      </c>
      <c r="I354" s="77"/>
      <c r="J354" s="77"/>
      <c r="K354" s="77"/>
      <c r="L354" s="77"/>
      <c r="M354" s="77"/>
      <c r="N354" s="77"/>
      <c r="O354" s="77"/>
      <c r="P354" s="77"/>
      <c r="R354" s="77">
        <v>141</v>
      </c>
      <c r="S354" s="77"/>
      <c r="T354" s="80">
        <f t="shared" si="73"/>
        <v>1.0601503759398496</v>
      </c>
      <c r="U354" s="80">
        <f t="shared" si="74"/>
        <v>1.0344983644010164</v>
      </c>
      <c r="V354" s="81">
        <f t="shared" si="75"/>
        <v>137.58828246533517</v>
      </c>
      <c r="W354" s="81">
        <f t="shared" si="76"/>
        <v>4.588282465335169</v>
      </c>
      <c r="X354" s="81">
        <f t="shared" si="77"/>
        <v>1408.37330273463</v>
      </c>
      <c r="Y354" s="80">
        <f t="shared" si="78"/>
        <v>4.5848355451969969E-2</v>
      </c>
      <c r="Z354" s="80">
        <f t="shared" si="79"/>
        <v>1.1992624151289988E-2</v>
      </c>
      <c r="AA354" s="80">
        <f t="shared" si="80"/>
        <v>1.9115055013239957E-2</v>
      </c>
      <c r="AB354" s="80">
        <f t="shared" si="81"/>
        <v>2.5652011538833303E-2</v>
      </c>
      <c r="AC354" s="88" t="s">
        <v>3385</v>
      </c>
      <c r="AD354" s="82"/>
    </row>
    <row r="355" spans="1:30" ht="30" x14ac:dyDescent="0.2">
      <c r="A355" s="108"/>
      <c r="B355" s="109">
        <v>59055200</v>
      </c>
      <c r="C355" s="110" t="s">
        <v>3379</v>
      </c>
      <c r="D355" s="110" t="s">
        <v>41</v>
      </c>
      <c r="E355" s="111"/>
      <c r="F355" s="111">
        <v>613.9</v>
      </c>
      <c r="G355" s="77">
        <v>89.1</v>
      </c>
      <c r="H355" s="77">
        <v>89.1</v>
      </c>
      <c r="I355" s="77"/>
      <c r="J355" s="77"/>
      <c r="K355" s="77"/>
      <c r="L355" s="77"/>
      <c r="M355" s="77"/>
      <c r="N355" s="77"/>
      <c r="O355" s="77"/>
      <c r="P355" s="77"/>
      <c r="R355" s="77">
        <v>94.4</v>
      </c>
      <c r="S355" s="77"/>
      <c r="T355" s="80">
        <f t="shared" si="73"/>
        <v>1.0594837261503929</v>
      </c>
      <c r="U355" s="80">
        <f t="shared" si="74"/>
        <v>1.0338317146115596</v>
      </c>
      <c r="V355" s="81">
        <f t="shared" si="75"/>
        <v>92.114405771889963</v>
      </c>
      <c r="W355" s="81">
        <f t="shared" si="76"/>
        <v>3.0144057718899688</v>
      </c>
      <c r="X355" s="81">
        <f t="shared" si="77"/>
        <v>1850.5437033632518</v>
      </c>
      <c r="Y355" s="80">
        <f t="shared" si="78"/>
        <v>4.5848355451969969E-2</v>
      </c>
      <c r="Z355" s="80">
        <f t="shared" si="79"/>
        <v>1.1992624151289988E-2</v>
      </c>
      <c r="AA355" s="80">
        <f t="shared" si="80"/>
        <v>1.9115055013239957E-2</v>
      </c>
      <c r="AB355" s="80">
        <f t="shared" si="81"/>
        <v>2.5652011538833303E-2</v>
      </c>
      <c r="AC355" s="88" t="s">
        <v>3385</v>
      </c>
      <c r="AD355" s="82"/>
    </row>
    <row r="356" spans="1:30" ht="30" x14ac:dyDescent="0.2">
      <c r="A356" s="108"/>
      <c r="B356" s="109">
        <v>59055210</v>
      </c>
      <c r="C356" s="110" t="s">
        <v>3380</v>
      </c>
      <c r="D356" s="110" t="s">
        <v>41</v>
      </c>
      <c r="E356" s="111"/>
      <c r="F356" s="111">
        <v>613.9</v>
      </c>
      <c r="G356" s="77">
        <v>9.75</v>
      </c>
      <c r="H356" s="77">
        <v>9.75</v>
      </c>
      <c r="I356" s="77"/>
      <c r="J356" s="77"/>
      <c r="K356" s="77"/>
      <c r="L356" s="77"/>
      <c r="M356" s="77"/>
      <c r="N356" s="77"/>
      <c r="O356" s="77"/>
      <c r="P356" s="77"/>
      <c r="R356" s="77">
        <v>10.4</v>
      </c>
      <c r="S356" s="77"/>
      <c r="T356" s="80">
        <f t="shared" si="73"/>
        <v>1.0666666666666667</v>
      </c>
      <c r="U356" s="80">
        <f t="shared" si="74"/>
        <v>1.0410146551278334</v>
      </c>
      <c r="V356" s="81">
        <f t="shared" si="75"/>
        <v>10.149892887496376</v>
      </c>
      <c r="W356" s="81">
        <f t="shared" si="76"/>
        <v>0.3998928874963763</v>
      </c>
      <c r="X356" s="81">
        <f t="shared" si="77"/>
        <v>245.49424363402539</v>
      </c>
      <c r="Y356" s="80">
        <f t="shared" si="78"/>
        <v>4.5848355451969969E-2</v>
      </c>
      <c r="Z356" s="80">
        <f t="shared" si="79"/>
        <v>1.1992624151289988E-2</v>
      </c>
      <c r="AA356" s="80">
        <f t="shared" si="80"/>
        <v>1.9115055013239957E-2</v>
      </c>
      <c r="AB356" s="80">
        <f t="shared" si="81"/>
        <v>2.5652011538833303E-2</v>
      </c>
      <c r="AC356" s="88" t="s">
        <v>3385</v>
      </c>
      <c r="AD356" s="82"/>
    </row>
    <row r="357" spans="1:30" ht="30" x14ac:dyDescent="0.2">
      <c r="A357" s="108"/>
      <c r="B357" s="109">
        <v>59055212</v>
      </c>
      <c r="C357" s="110" t="s">
        <v>3381</v>
      </c>
      <c r="D357" s="110" t="s">
        <v>41</v>
      </c>
      <c r="E357" s="111"/>
      <c r="F357" s="111">
        <v>306.95</v>
      </c>
      <c r="G357" s="77">
        <v>15.8</v>
      </c>
      <c r="H357" s="77">
        <v>15.8</v>
      </c>
      <c r="I357" s="77"/>
      <c r="J357" s="77"/>
      <c r="K357" s="77"/>
      <c r="L357" s="77"/>
      <c r="M357" s="77"/>
      <c r="N357" s="77"/>
      <c r="O357" s="77"/>
      <c r="P357" s="77"/>
      <c r="R357" s="77">
        <v>16.8</v>
      </c>
      <c r="S357" s="77"/>
      <c r="T357" s="80">
        <f t="shared" si="73"/>
        <v>1.0632911392405062</v>
      </c>
      <c r="U357" s="80">
        <f t="shared" si="74"/>
        <v>1.037639127701673</v>
      </c>
      <c r="V357" s="81">
        <f t="shared" si="75"/>
        <v>16.394698217686432</v>
      </c>
      <c r="W357" s="81">
        <f t="shared" si="76"/>
        <v>0.59469821768643172</v>
      </c>
      <c r="X357" s="81">
        <f t="shared" si="77"/>
        <v>182.5426179188502</v>
      </c>
      <c r="Y357" s="80">
        <f t="shared" si="78"/>
        <v>4.5848355451969969E-2</v>
      </c>
      <c r="Z357" s="80">
        <f t="shared" si="79"/>
        <v>1.1992624151289988E-2</v>
      </c>
      <c r="AA357" s="80">
        <f t="shared" si="80"/>
        <v>1.9115055013239957E-2</v>
      </c>
      <c r="AB357" s="80">
        <f t="shared" si="81"/>
        <v>2.5652011538833303E-2</v>
      </c>
      <c r="AC357" s="88" t="s">
        <v>3385</v>
      </c>
      <c r="AD357" s="82"/>
    </row>
    <row r="358" spans="1:30" ht="30" x14ac:dyDescent="0.2">
      <c r="A358" s="108"/>
      <c r="B358" s="109">
        <v>59055239</v>
      </c>
      <c r="C358" s="110" t="s">
        <v>3382</v>
      </c>
      <c r="D358" s="110" t="s">
        <v>41</v>
      </c>
      <c r="E358" s="111"/>
      <c r="F358" s="111">
        <v>210.48</v>
      </c>
      <c r="G358" s="77">
        <v>60.1</v>
      </c>
      <c r="H358" s="77">
        <v>60.1</v>
      </c>
      <c r="I358" s="77"/>
      <c r="J358" s="77"/>
      <c r="K358" s="77"/>
      <c r="L358" s="77"/>
      <c r="M358" s="77"/>
      <c r="N358" s="77"/>
      <c r="O358" s="77"/>
      <c r="P358" s="77"/>
      <c r="R358" s="77">
        <v>63.7</v>
      </c>
      <c r="S358" s="77"/>
      <c r="T358" s="80">
        <f t="shared" si="73"/>
        <v>1.059900166389351</v>
      </c>
      <c r="U358" s="80">
        <f t="shared" si="74"/>
        <v>1.0342481548505178</v>
      </c>
      <c r="V358" s="81">
        <f t="shared" si="75"/>
        <v>62.158314106516123</v>
      </c>
      <c r="W358" s="81">
        <f t="shared" si="76"/>
        <v>2.0583141065161215</v>
      </c>
      <c r="X358" s="81">
        <f t="shared" si="77"/>
        <v>433.23395313951323</v>
      </c>
      <c r="Y358" s="80">
        <f t="shared" si="78"/>
        <v>4.5848355451969969E-2</v>
      </c>
      <c r="Z358" s="80">
        <f t="shared" si="79"/>
        <v>1.1992624151289988E-2</v>
      </c>
      <c r="AA358" s="80">
        <f t="shared" si="80"/>
        <v>1.9115055013239957E-2</v>
      </c>
      <c r="AB358" s="80">
        <f t="shared" si="81"/>
        <v>2.5652011538833303E-2</v>
      </c>
      <c r="AC358" s="88" t="s">
        <v>3385</v>
      </c>
      <c r="AD358" s="82"/>
    </row>
    <row r="359" spans="1:30" ht="30" x14ac:dyDescent="0.2">
      <c r="A359" s="108"/>
      <c r="B359" s="109">
        <v>59055240</v>
      </c>
      <c r="C359" s="110" t="s">
        <v>3383</v>
      </c>
      <c r="D359" s="110" t="s">
        <v>41</v>
      </c>
      <c r="E359" s="111"/>
      <c r="F359" s="111">
        <v>2894.1</v>
      </c>
      <c r="G359" s="77">
        <v>65.099999999999994</v>
      </c>
      <c r="H359" s="77">
        <v>65.099999999999994</v>
      </c>
      <c r="I359" s="77"/>
      <c r="J359" s="77"/>
      <c r="K359" s="77"/>
      <c r="L359" s="77"/>
      <c r="M359" s="77"/>
      <c r="N359" s="77"/>
      <c r="O359" s="77"/>
      <c r="P359" s="77"/>
      <c r="R359" s="77">
        <v>69</v>
      </c>
      <c r="S359" s="77"/>
      <c r="T359" s="80">
        <f t="shared" si="73"/>
        <v>1.0599078341013826</v>
      </c>
      <c r="U359" s="80">
        <f t="shared" si="74"/>
        <v>1.0342558225625493</v>
      </c>
      <c r="V359" s="81">
        <f t="shared" si="75"/>
        <v>67.33005404882195</v>
      </c>
      <c r="W359" s="81">
        <f t="shared" si="76"/>
        <v>2.2300540488219553</v>
      </c>
      <c r="X359" s="81">
        <f t="shared" si="77"/>
        <v>6453.9994226956205</v>
      </c>
      <c r="Y359" s="80">
        <f t="shared" si="78"/>
        <v>4.5848355451969969E-2</v>
      </c>
      <c r="Z359" s="80">
        <f t="shared" si="79"/>
        <v>1.1992624151289988E-2</v>
      </c>
      <c r="AA359" s="80">
        <f t="shared" si="80"/>
        <v>1.9115055013239957E-2</v>
      </c>
      <c r="AB359" s="80">
        <f t="shared" si="81"/>
        <v>2.5652011538833303E-2</v>
      </c>
      <c r="AC359" s="88" t="s">
        <v>3385</v>
      </c>
      <c r="AD359" s="82"/>
    </row>
    <row r="360" spans="1:30" ht="20.5" thickBot="1" x14ac:dyDescent="0.25">
      <c r="A360" s="108"/>
      <c r="B360" s="109">
        <v>59155104</v>
      </c>
      <c r="C360" s="110" t="s">
        <v>3384</v>
      </c>
      <c r="D360" s="110" t="s">
        <v>38</v>
      </c>
      <c r="E360" s="111"/>
      <c r="F360" s="111">
        <v>438.5</v>
      </c>
      <c r="G360" s="77">
        <v>1370</v>
      </c>
      <c r="H360" s="77">
        <v>1370</v>
      </c>
      <c r="I360" s="77"/>
      <c r="J360" s="77"/>
      <c r="K360" s="77"/>
      <c r="L360" s="77"/>
      <c r="M360" s="77"/>
      <c r="N360" s="77"/>
      <c r="O360" s="77"/>
      <c r="P360" s="77"/>
      <c r="R360" s="77">
        <v>1590</v>
      </c>
      <c r="S360" s="77"/>
      <c r="T360" s="80">
        <f t="shared" si="73"/>
        <v>1.1605839416058394</v>
      </c>
      <c r="U360" s="80">
        <f t="shared" si="74"/>
        <v>1.1349319300670062</v>
      </c>
      <c r="V360" s="81">
        <f t="shared" si="75"/>
        <v>1554.8567441917985</v>
      </c>
      <c r="W360" s="81">
        <f t="shared" si="76"/>
        <v>184.8567441917985</v>
      </c>
      <c r="X360" s="81">
        <f t="shared" si="77"/>
        <v>81059.682328103634</v>
      </c>
      <c r="Y360" s="80">
        <f t="shared" si="78"/>
        <v>4.5848355451969969E-2</v>
      </c>
      <c r="Z360" s="80">
        <f t="shared" si="79"/>
        <v>1.1992624151289988E-2</v>
      </c>
      <c r="AA360" s="80">
        <f t="shared" si="80"/>
        <v>1.9115055013239957E-2</v>
      </c>
      <c r="AB360" s="80">
        <f t="shared" si="81"/>
        <v>2.5652011538833303E-2</v>
      </c>
      <c r="AC360" s="88" t="s">
        <v>3386</v>
      </c>
      <c r="AD360" s="82"/>
    </row>
    <row r="361" spans="1:30" ht="20.5" thickBot="1" x14ac:dyDescent="0.25">
      <c r="A361" s="96">
        <v>103</v>
      </c>
      <c r="B361" s="97" t="s">
        <v>606</v>
      </c>
      <c r="C361" s="99" t="s">
        <v>607</v>
      </c>
      <c r="D361" s="99" t="s">
        <v>38</v>
      </c>
      <c r="E361" s="100">
        <v>0</v>
      </c>
      <c r="F361" s="100">
        <v>87.531000000000006</v>
      </c>
      <c r="G361" s="101">
        <v>656.7</v>
      </c>
      <c r="H361" s="101">
        <v>559.05999999999995</v>
      </c>
      <c r="I361" s="101">
        <v>48935.08</v>
      </c>
      <c r="J361" s="101">
        <v>36825.692196000004</v>
      </c>
      <c r="K361" s="101">
        <v>5056.7534009999999</v>
      </c>
      <c r="L361" s="101">
        <v>0</v>
      </c>
      <c r="M361" s="101">
        <v>0</v>
      </c>
      <c r="N361" s="101">
        <v>1709.1826495380001</v>
      </c>
      <c r="O361" s="101">
        <v>3856.58354880666</v>
      </c>
      <c r="P361" s="102">
        <v>1487.1527439082499</v>
      </c>
      <c r="R361" s="101">
        <v>656.7</v>
      </c>
      <c r="S361" s="101">
        <v>0</v>
      </c>
      <c r="T361" s="80"/>
      <c r="U361" s="80"/>
      <c r="V361" s="81"/>
      <c r="W361" s="81"/>
      <c r="X361" s="81"/>
      <c r="Y361" s="80"/>
      <c r="Z361" s="80"/>
      <c r="AA361" s="80"/>
      <c r="AB361" s="80"/>
      <c r="AD361" s="82"/>
    </row>
    <row r="362" spans="1:30" x14ac:dyDescent="0.2">
      <c r="A362" s="108"/>
      <c r="B362" s="109" t="s">
        <v>608</v>
      </c>
      <c r="C362" s="110" t="s">
        <v>609</v>
      </c>
      <c r="D362" s="110" t="s">
        <v>101</v>
      </c>
      <c r="E362" s="111">
        <v>6.1</v>
      </c>
      <c r="F362" s="111">
        <v>533.93910000000005</v>
      </c>
      <c r="G362" s="77">
        <v>66.5</v>
      </c>
      <c r="H362" s="77">
        <v>66.5</v>
      </c>
      <c r="I362" s="77">
        <v>35506.950149999997</v>
      </c>
      <c r="J362" s="77">
        <v>35506.950149999997</v>
      </c>
      <c r="K362" s="77"/>
      <c r="L362" s="77"/>
      <c r="M362" s="77"/>
      <c r="N362" s="77"/>
      <c r="O362" s="77"/>
      <c r="P362" s="77"/>
      <c r="R362" s="77">
        <v>83.3</v>
      </c>
      <c r="S362" s="179"/>
      <c r="T362" s="80">
        <f t="shared" si="64"/>
        <v>1.2526315789473683</v>
      </c>
      <c r="U362" s="80">
        <f t="shared" si="65"/>
        <v>1.2269795674085351</v>
      </c>
      <c r="V362" s="81">
        <f t="shared" si="66"/>
        <v>81.594141232667582</v>
      </c>
      <c r="W362" s="81">
        <f t="shared" si="67"/>
        <v>15.094141232667582</v>
      </c>
      <c r="X362" s="81">
        <f t="shared" si="68"/>
        <v>8059.3521850434199</v>
      </c>
      <c r="Y362" s="80">
        <f t="shared" si="69"/>
        <v>4.5848355451969969E-2</v>
      </c>
      <c r="Z362" s="80">
        <f t="shared" si="70"/>
        <v>1.1992624151289988E-2</v>
      </c>
      <c r="AA362" s="80">
        <f t="shared" si="71"/>
        <v>1.9115055013239957E-2</v>
      </c>
      <c r="AB362" s="80">
        <f t="shared" si="72"/>
        <v>2.5652011538833303E-2</v>
      </c>
      <c r="AD362" s="82"/>
    </row>
    <row r="363" spans="1:30" ht="15" thickBot="1" x14ac:dyDescent="0.25">
      <c r="A363" s="108"/>
      <c r="B363" s="109" t="s">
        <v>610</v>
      </c>
      <c r="C363" s="110" t="s">
        <v>611</v>
      </c>
      <c r="D363" s="110" t="s">
        <v>101</v>
      </c>
      <c r="E363" s="111">
        <v>0.18</v>
      </c>
      <c r="F363" s="111">
        <v>15.75558</v>
      </c>
      <c r="G363" s="77">
        <v>83.7</v>
      </c>
      <c r="H363" s="77">
        <v>83.7</v>
      </c>
      <c r="I363" s="77">
        <v>1318.7420460000001</v>
      </c>
      <c r="J363" s="77">
        <v>1318.7420460000001</v>
      </c>
      <c r="K363" s="77"/>
      <c r="L363" s="77"/>
      <c r="M363" s="77"/>
      <c r="N363" s="77"/>
      <c r="O363" s="77"/>
      <c r="P363" s="77"/>
      <c r="R363" s="77">
        <v>113</v>
      </c>
      <c r="S363" s="180"/>
      <c r="T363" s="80">
        <f t="shared" si="64"/>
        <v>1.3500597371565113</v>
      </c>
      <c r="U363" s="80">
        <f t="shared" si="65"/>
        <v>1.3244077256176781</v>
      </c>
      <c r="V363" s="81">
        <f t="shared" si="66"/>
        <v>110.85292663419966</v>
      </c>
      <c r="W363" s="81">
        <f t="shared" si="67"/>
        <v>27.152926634199659</v>
      </c>
      <c r="X363" s="81">
        <f t="shared" si="68"/>
        <v>427.81010781926346</v>
      </c>
      <c r="Y363" s="80">
        <f t="shared" ref="Y363:Y420" si="82">104.584835545197%-100%</f>
        <v>4.5848355451969969E-2</v>
      </c>
      <c r="Z363" s="80">
        <f t="shared" ref="Z363:Z420" si="83">101.199262415129%-100%</f>
        <v>1.1992624151289988E-2</v>
      </c>
      <c r="AA363" s="80">
        <f t="shared" ref="AA363:AA420" si="84">101.911505501324%-100%</f>
        <v>1.9115055013239957E-2</v>
      </c>
      <c r="AB363" s="80">
        <f t="shared" si="72"/>
        <v>2.5652011538833303E-2</v>
      </c>
      <c r="AD363" s="82"/>
    </row>
    <row r="364" spans="1:30" ht="20.5" thickBot="1" x14ac:dyDescent="0.25">
      <c r="A364" s="96">
        <v>104</v>
      </c>
      <c r="B364" s="97" t="s">
        <v>612</v>
      </c>
      <c r="C364" s="99" t="s">
        <v>613</v>
      </c>
      <c r="D364" s="99" t="s">
        <v>38</v>
      </c>
      <c r="E364" s="100">
        <v>0</v>
      </c>
      <c r="F364" s="100">
        <v>1114.184</v>
      </c>
      <c r="G364" s="101">
        <v>430.13</v>
      </c>
      <c r="H364" s="101">
        <v>343.3</v>
      </c>
      <c r="I364" s="101">
        <v>382499.37</v>
      </c>
      <c r="J364" s="101">
        <v>260190.932784</v>
      </c>
      <c r="K364" s="101">
        <v>51073.637468000001</v>
      </c>
      <c r="L364" s="101">
        <v>0</v>
      </c>
      <c r="M364" s="101">
        <v>0</v>
      </c>
      <c r="N364" s="101">
        <v>17262.889464184002</v>
      </c>
      <c r="O364" s="101">
        <v>38951.820351344897</v>
      </c>
      <c r="P364" s="102">
        <v>15020.368619694</v>
      </c>
      <c r="R364" s="101">
        <v>430.13</v>
      </c>
      <c r="S364" s="101">
        <v>0</v>
      </c>
      <c r="T364" s="80"/>
      <c r="U364" s="80"/>
      <c r="V364" s="81"/>
      <c r="W364" s="81"/>
      <c r="X364" s="81"/>
      <c r="Y364" s="80"/>
      <c r="Z364" s="80"/>
      <c r="AA364" s="80"/>
      <c r="AB364" s="80"/>
      <c r="AD364" s="82"/>
    </row>
    <row r="365" spans="1:30" x14ac:dyDescent="0.2">
      <c r="A365" s="108"/>
      <c r="B365" s="109" t="s">
        <v>614</v>
      </c>
      <c r="C365" s="110" t="s">
        <v>615</v>
      </c>
      <c r="D365" s="110" t="s">
        <v>114</v>
      </c>
      <c r="E365" s="111">
        <v>3.3E-3</v>
      </c>
      <c r="F365" s="111">
        <v>3.6768071999999998</v>
      </c>
      <c r="G365" s="77">
        <v>66200</v>
      </c>
      <c r="H365" s="77">
        <v>66200</v>
      </c>
      <c r="I365" s="77">
        <v>243404.63664000001</v>
      </c>
      <c r="J365" s="77">
        <v>243404.63664000001</v>
      </c>
      <c r="K365" s="77"/>
      <c r="L365" s="77"/>
      <c r="M365" s="77"/>
      <c r="N365" s="77"/>
      <c r="O365" s="77"/>
      <c r="P365" s="77"/>
      <c r="R365" s="77">
        <v>96000</v>
      </c>
      <c r="S365" s="179"/>
      <c r="T365" s="80">
        <f t="shared" ref="T365:T420" si="85">R365/H365</f>
        <v>1.4501510574018126</v>
      </c>
      <c r="U365" s="80">
        <f t="shared" ref="U365:U420" si="86">T365-AB365</f>
        <v>1.4244990458629794</v>
      </c>
      <c r="V365" s="81">
        <f t="shared" ref="V365:V420" si="87">G365*U365</f>
        <v>94301.836836129238</v>
      </c>
      <c r="W365" s="81">
        <f t="shared" ref="W365:W420" si="88">V365-G365</f>
        <v>28101.836836129238</v>
      </c>
      <c r="X365" s="81">
        <f t="shared" ref="X365:X420" si="89">F365*W365</f>
        <v>103325.03601230519</v>
      </c>
      <c r="Y365" s="80">
        <f t="shared" si="82"/>
        <v>4.5848355451969969E-2</v>
      </c>
      <c r="Z365" s="80">
        <f t="shared" si="83"/>
        <v>1.1992624151289988E-2</v>
      </c>
      <c r="AA365" s="80">
        <f t="shared" si="84"/>
        <v>1.9115055013239957E-2</v>
      </c>
      <c r="AB365" s="80">
        <f t="shared" ref="AB365:AB420" si="90">AVERAGE(Y365:AA365)</f>
        <v>2.5652011538833303E-2</v>
      </c>
      <c r="AD365" s="82"/>
    </row>
    <row r="366" spans="1:30" ht="15" thickBot="1" x14ac:dyDescent="0.25">
      <c r="A366" s="108"/>
      <c r="B366" s="109" t="s">
        <v>610</v>
      </c>
      <c r="C366" s="110" t="s">
        <v>611</v>
      </c>
      <c r="D366" s="110" t="s">
        <v>101</v>
      </c>
      <c r="E366" s="111">
        <v>0.18</v>
      </c>
      <c r="F366" s="111">
        <v>200.55312000000001</v>
      </c>
      <c r="G366" s="77">
        <v>83.7</v>
      </c>
      <c r="H366" s="77">
        <v>83.7</v>
      </c>
      <c r="I366" s="77">
        <v>16786.296144</v>
      </c>
      <c r="J366" s="77">
        <v>16786.296144</v>
      </c>
      <c r="K366" s="77"/>
      <c r="L366" s="77"/>
      <c r="M366" s="77"/>
      <c r="N366" s="77"/>
      <c r="O366" s="77"/>
      <c r="P366" s="77"/>
      <c r="R366" s="77">
        <v>113</v>
      </c>
      <c r="S366" s="180"/>
      <c r="T366" s="80">
        <f t="shared" si="85"/>
        <v>1.3500597371565113</v>
      </c>
      <c r="U366" s="80">
        <f t="shared" si="86"/>
        <v>1.3244077256176781</v>
      </c>
      <c r="V366" s="81">
        <f t="shared" si="87"/>
        <v>110.85292663419966</v>
      </c>
      <c r="W366" s="81">
        <f t="shared" si="88"/>
        <v>27.152926634199659</v>
      </c>
      <c r="X366" s="81">
        <f t="shared" si="89"/>
        <v>5445.6041536198409</v>
      </c>
      <c r="Y366" s="80">
        <f t="shared" si="82"/>
        <v>4.5848355451969969E-2</v>
      </c>
      <c r="Z366" s="80">
        <f t="shared" si="83"/>
        <v>1.1992624151289988E-2</v>
      </c>
      <c r="AA366" s="80">
        <f t="shared" si="84"/>
        <v>1.9115055013239957E-2</v>
      </c>
      <c r="AB366" s="80">
        <f t="shared" si="90"/>
        <v>2.5652011538833303E-2</v>
      </c>
      <c r="AD366" s="82"/>
    </row>
    <row r="367" spans="1:30" ht="20.5" thickBot="1" x14ac:dyDescent="0.25">
      <c r="A367" s="96">
        <v>105</v>
      </c>
      <c r="B367" s="97" t="s">
        <v>616</v>
      </c>
      <c r="C367" s="99" t="s">
        <v>617</v>
      </c>
      <c r="D367" s="99" t="s">
        <v>95</v>
      </c>
      <c r="E367" s="100">
        <v>0</v>
      </c>
      <c r="F367" s="100">
        <v>12.156000000000001</v>
      </c>
      <c r="G367" s="101">
        <v>6887.83</v>
      </c>
      <c r="H367" s="101">
        <v>3761.83</v>
      </c>
      <c r="I367" s="101">
        <v>45728.81</v>
      </c>
      <c r="J367" s="101">
        <v>32581.635630000001</v>
      </c>
      <c r="K367" s="101">
        <v>5489.9693028000002</v>
      </c>
      <c r="L367" s="101">
        <v>0</v>
      </c>
      <c r="M367" s="101">
        <v>0</v>
      </c>
      <c r="N367" s="101">
        <v>1855.6096243464001</v>
      </c>
      <c r="O367" s="101">
        <v>4186.9799884734502</v>
      </c>
      <c r="P367" s="102">
        <v>1614.55824818678</v>
      </c>
      <c r="R367" s="101">
        <v>4467.74</v>
      </c>
      <c r="S367" s="101">
        <v>38399.83152</v>
      </c>
      <c r="T367" s="80"/>
      <c r="U367" s="80"/>
      <c r="V367" s="81"/>
      <c r="W367" s="81"/>
      <c r="X367" s="81"/>
      <c r="Y367" s="80"/>
      <c r="Z367" s="80"/>
      <c r="AA367" s="80"/>
      <c r="AB367" s="80"/>
      <c r="AD367" s="82"/>
    </row>
    <row r="368" spans="1:30" x14ac:dyDescent="0.2">
      <c r="A368" s="108"/>
      <c r="B368" s="109" t="s">
        <v>204</v>
      </c>
      <c r="C368" s="110" t="s">
        <v>205</v>
      </c>
      <c r="D368" s="110" t="s">
        <v>95</v>
      </c>
      <c r="E368" s="111">
        <v>0.52500000000000002</v>
      </c>
      <c r="F368" s="111">
        <v>6.3818999999999999</v>
      </c>
      <c r="G368" s="77">
        <v>45.7</v>
      </c>
      <c r="H368" s="77">
        <v>45.7</v>
      </c>
      <c r="I368" s="77">
        <v>291.65282999999999</v>
      </c>
      <c r="J368" s="77">
        <v>291.65282999999999</v>
      </c>
      <c r="K368" s="77"/>
      <c r="L368" s="77"/>
      <c r="M368" s="77"/>
      <c r="N368" s="77"/>
      <c r="O368" s="77"/>
      <c r="P368" s="77"/>
      <c r="R368" s="77">
        <v>52.8</v>
      </c>
      <c r="S368" s="77">
        <v>336.96431999999999</v>
      </c>
      <c r="T368" s="80">
        <f t="shared" si="85"/>
        <v>1.1553610503282274</v>
      </c>
      <c r="U368" s="80">
        <f t="shared" si="86"/>
        <v>1.1297090387893942</v>
      </c>
      <c r="V368" s="81">
        <f t="shared" si="87"/>
        <v>51.627703072675317</v>
      </c>
      <c r="W368" s="81">
        <f t="shared" si="88"/>
        <v>5.9277030726753139</v>
      </c>
      <c r="X368" s="81">
        <f t="shared" si="89"/>
        <v>37.830008239506583</v>
      </c>
      <c r="Y368" s="80">
        <f t="shared" si="82"/>
        <v>4.5848355451969969E-2</v>
      </c>
      <c r="Z368" s="80">
        <f t="shared" si="83"/>
        <v>1.1992624151289988E-2</v>
      </c>
      <c r="AA368" s="80">
        <f t="shared" si="84"/>
        <v>1.9115055013239957E-2</v>
      </c>
      <c r="AB368" s="80">
        <f t="shared" si="90"/>
        <v>2.5652011538833303E-2</v>
      </c>
      <c r="AD368" s="82"/>
    </row>
    <row r="369" spans="1:30" ht="15" thickBot="1" x14ac:dyDescent="0.25">
      <c r="A369" s="108"/>
      <c r="B369" s="109" t="s">
        <v>405</v>
      </c>
      <c r="C369" s="110" t="s">
        <v>406</v>
      </c>
      <c r="D369" s="110" t="s">
        <v>95</v>
      </c>
      <c r="E369" s="111">
        <v>1.01</v>
      </c>
      <c r="F369" s="111">
        <v>12.277559999999999</v>
      </c>
      <c r="G369" s="77">
        <v>2630</v>
      </c>
      <c r="H369" s="77">
        <v>2630</v>
      </c>
      <c r="I369" s="77">
        <v>32289.982800000002</v>
      </c>
      <c r="J369" s="77">
        <v>32289.982800000002</v>
      </c>
      <c r="K369" s="77"/>
      <c r="L369" s="77"/>
      <c r="M369" s="77"/>
      <c r="N369" s="77"/>
      <c r="O369" s="77"/>
      <c r="P369" s="77"/>
      <c r="R369" s="77">
        <v>3040</v>
      </c>
      <c r="S369" s="77">
        <v>38062.867200000001</v>
      </c>
      <c r="T369" s="80">
        <f t="shared" si="85"/>
        <v>1.1558935361216729</v>
      </c>
      <c r="U369" s="80">
        <f t="shared" si="86"/>
        <v>1.1302415245828397</v>
      </c>
      <c r="V369" s="81">
        <f t="shared" si="87"/>
        <v>2972.5352096528682</v>
      </c>
      <c r="W369" s="81">
        <f t="shared" si="88"/>
        <v>342.53520965286816</v>
      </c>
      <c r="X369" s="81">
        <f t="shared" si="89"/>
        <v>4205.4965886256678</v>
      </c>
      <c r="Y369" s="80">
        <f t="shared" si="82"/>
        <v>4.5848355451969969E-2</v>
      </c>
      <c r="Z369" s="80">
        <f t="shared" si="83"/>
        <v>1.1992624151289988E-2</v>
      </c>
      <c r="AA369" s="80">
        <f t="shared" si="84"/>
        <v>1.9115055013239957E-2</v>
      </c>
      <c r="AB369" s="80">
        <f t="shared" si="90"/>
        <v>2.5652011538833303E-2</v>
      </c>
      <c r="AD369" s="82"/>
    </row>
    <row r="370" spans="1:30" ht="20.5" thickBot="1" x14ac:dyDescent="0.25">
      <c r="A370" s="96">
        <v>106</v>
      </c>
      <c r="B370" s="97" t="s">
        <v>618</v>
      </c>
      <c r="C370" s="99" t="s">
        <v>619</v>
      </c>
      <c r="D370" s="99" t="s">
        <v>95</v>
      </c>
      <c r="E370" s="100">
        <v>0</v>
      </c>
      <c r="F370" s="100">
        <v>0.57399999999999995</v>
      </c>
      <c r="G370" s="101">
        <v>5607.79</v>
      </c>
      <c r="H370" s="101">
        <v>3501.61</v>
      </c>
      <c r="I370" s="101">
        <v>2009.92</v>
      </c>
      <c r="J370" s="101">
        <v>1516.1378847999999</v>
      </c>
      <c r="K370" s="101">
        <v>206.19572400000001</v>
      </c>
      <c r="L370" s="101">
        <v>0</v>
      </c>
      <c r="M370" s="101">
        <v>0</v>
      </c>
      <c r="N370" s="101">
        <v>69.694154712</v>
      </c>
      <c r="O370" s="101">
        <v>157.25723086584</v>
      </c>
      <c r="P370" s="102">
        <v>60.640595340897598</v>
      </c>
      <c r="R370" s="101">
        <v>4006.43</v>
      </c>
      <c r="S370" s="101">
        <v>1701.0724192</v>
      </c>
      <c r="T370" s="80"/>
      <c r="U370" s="80"/>
      <c r="V370" s="81"/>
      <c r="W370" s="81"/>
      <c r="X370" s="81"/>
      <c r="Y370" s="80"/>
      <c r="Z370" s="80"/>
      <c r="AA370" s="80"/>
      <c r="AB370" s="80"/>
      <c r="AD370" s="82"/>
    </row>
    <row r="371" spans="1:30" x14ac:dyDescent="0.2">
      <c r="A371" s="108"/>
      <c r="B371" s="109" t="s">
        <v>204</v>
      </c>
      <c r="C371" s="110" t="s">
        <v>205</v>
      </c>
      <c r="D371" s="110" t="s">
        <v>95</v>
      </c>
      <c r="E371" s="111">
        <v>0.33600000000000002</v>
      </c>
      <c r="F371" s="111">
        <v>0.19286400000000001</v>
      </c>
      <c r="G371" s="77">
        <v>45.7</v>
      </c>
      <c r="H371" s="77">
        <v>45.7</v>
      </c>
      <c r="I371" s="77">
        <v>8.8138848000000003</v>
      </c>
      <c r="J371" s="77">
        <v>8.8138848000000003</v>
      </c>
      <c r="K371" s="77"/>
      <c r="L371" s="77"/>
      <c r="M371" s="77"/>
      <c r="N371" s="77"/>
      <c r="O371" s="77"/>
      <c r="P371" s="77"/>
      <c r="R371" s="77">
        <v>52.8</v>
      </c>
      <c r="S371" s="77">
        <v>10.1832192</v>
      </c>
      <c r="T371" s="80">
        <f t="shared" si="85"/>
        <v>1.1553610503282274</v>
      </c>
      <c r="U371" s="80">
        <f t="shared" si="86"/>
        <v>1.1297090387893942</v>
      </c>
      <c r="V371" s="81">
        <f t="shared" si="87"/>
        <v>51.627703072675317</v>
      </c>
      <c r="W371" s="81">
        <f t="shared" si="88"/>
        <v>5.9277030726753139</v>
      </c>
      <c r="X371" s="81">
        <f t="shared" si="89"/>
        <v>1.1432405254084519</v>
      </c>
      <c r="Y371" s="80">
        <f t="shared" si="82"/>
        <v>4.5848355451969969E-2</v>
      </c>
      <c r="Z371" s="80">
        <f t="shared" si="83"/>
        <v>1.1992624151289988E-2</v>
      </c>
      <c r="AA371" s="80">
        <f t="shared" si="84"/>
        <v>1.9115055013239957E-2</v>
      </c>
      <c r="AB371" s="80">
        <f t="shared" si="90"/>
        <v>2.5652011538833303E-2</v>
      </c>
      <c r="AD371" s="82"/>
    </row>
    <row r="372" spans="1:30" ht="15" thickBot="1" x14ac:dyDescent="0.25">
      <c r="A372" s="108"/>
      <c r="B372" s="109" t="s">
        <v>620</v>
      </c>
      <c r="C372" s="110" t="s">
        <v>621</v>
      </c>
      <c r="D372" s="110" t="s">
        <v>95</v>
      </c>
      <c r="E372" s="111">
        <v>1.01</v>
      </c>
      <c r="F372" s="111">
        <v>0.57974000000000003</v>
      </c>
      <c r="G372" s="77">
        <v>2600</v>
      </c>
      <c r="H372" s="77">
        <v>2600</v>
      </c>
      <c r="I372" s="77">
        <v>1507.3240000000001</v>
      </c>
      <c r="J372" s="77">
        <v>1507.3240000000001</v>
      </c>
      <c r="K372" s="77"/>
      <c r="L372" s="77"/>
      <c r="M372" s="77"/>
      <c r="N372" s="77"/>
      <c r="O372" s="77"/>
      <c r="P372" s="77"/>
      <c r="R372" s="77">
        <v>2860</v>
      </c>
      <c r="S372" s="77">
        <v>1690.8892000000001</v>
      </c>
      <c r="T372" s="80">
        <f t="shared" si="85"/>
        <v>1.1000000000000001</v>
      </c>
      <c r="U372" s="80">
        <f t="shared" si="86"/>
        <v>1.0743479884611669</v>
      </c>
      <c r="V372" s="81">
        <f t="shared" si="87"/>
        <v>2793.3047699990339</v>
      </c>
      <c r="W372" s="81">
        <f t="shared" si="88"/>
        <v>193.30476999903385</v>
      </c>
      <c r="X372" s="81">
        <f t="shared" si="89"/>
        <v>112.06650735923989</v>
      </c>
      <c r="Y372" s="80">
        <f t="shared" si="82"/>
        <v>4.5848355451969969E-2</v>
      </c>
      <c r="Z372" s="80">
        <f t="shared" si="83"/>
        <v>1.1992624151289988E-2</v>
      </c>
      <c r="AA372" s="80">
        <f t="shared" si="84"/>
        <v>1.9115055013239957E-2</v>
      </c>
      <c r="AB372" s="80">
        <f t="shared" si="90"/>
        <v>2.5652011538833303E-2</v>
      </c>
      <c r="AD372" s="82"/>
    </row>
    <row r="373" spans="1:30" ht="20.5" thickBot="1" x14ac:dyDescent="0.25">
      <c r="A373" s="96">
        <v>107</v>
      </c>
      <c r="B373" s="97" t="s">
        <v>622</v>
      </c>
      <c r="C373" s="99" t="s">
        <v>623</v>
      </c>
      <c r="D373" s="99" t="s">
        <v>95</v>
      </c>
      <c r="E373" s="100">
        <v>0</v>
      </c>
      <c r="F373" s="100">
        <v>75.292000000000002</v>
      </c>
      <c r="G373" s="101">
        <v>3507.75</v>
      </c>
      <c r="H373" s="101">
        <v>3401.94</v>
      </c>
      <c r="I373" s="101">
        <v>256138.87</v>
      </c>
      <c r="J373" s="101">
        <v>198318.93977</v>
      </c>
      <c r="K373" s="101">
        <v>24144.540680400001</v>
      </c>
      <c r="L373" s="101">
        <v>0</v>
      </c>
      <c r="M373" s="101">
        <v>0</v>
      </c>
      <c r="N373" s="101">
        <v>8160.8547499752003</v>
      </c>
      <c r="O373" s="101">
        <v>18414.075395313899</v>
      </c>
      <c r="P373" s="102">
        <v>7100.7259155964703</v>
      </c>
      <c r="R373" s="101">
        <v>3887.07</v>
      </c>
      <c r="S373" s="101">
        <v>222490.87168000001</v>
      </c>
      <c r="T373" s="80"/>
      <c r="U373" s="80"/>
      <c r="V373" s="81"/>
      <c r="W373" s="81"/>
      <c r="X373" s="81"/>
      <c r="Y373" s="80"/>
      <c r="Z373" s="80"/>
      <c r="AA373" s="80"/>
      <c r="AB373" s="80"/>
      <c r="AD373" s="82"/>
    </row>
    <row r="374" spans="1:30" x14ac:dyDescent="0.2">
      <c r="A374" s="108"/>
      <c r="B374" s="109" t="s">
        <v>204</v>
      </c>
      <c r="C374" s="110" t="s">
        <v>205</v>
      </c>
      <c r="D374" s="110" t="s">
        <v>95</v>
      </c>
      <c r="E374" s="111">
        <v>0.17499999999999999</v>
      </c>
      <c r="F374" s="111">
        <v>13.1761</v>
      </c>
      <c r="G374" s="77">
        <v>45.7</v>
      </c>
      <c r="H374" s="77">
        <v>45.7</v>
      </c>
      <c r="I374" s="77">
        <v>602.14777000000004</v>
      </c>
      <c r="J374" s="77">
        <v>602.14777000000004</v>
      </c>
      <c r="K374" s="77"/>
      <c r="L374" s="77"/>
      <c r="M374" s="77"/>
      <c r="N374" s="77"/>
      <c r="O374" s="77"/>
      <c r="P374" s="77"/>
      <c r="R374" s="77">
        <v>52.8</v>
      </c>
      <c r="S374" s="77">
        <v>695.69808</v>
      </c>
      <c r="T374" s="80">
        <f t="shared" si="85"/>
        <v>1.1553610503282274</v>
      </c>
      <c r="U374" s="80">
        <f t="shared" si="86"/>
        <v>1.1297090387893942</v>
      </c>
      <c r="V374" s="81">
        <f t="shared" si="87"/>
        <v>51.627703072675317</v>
      </c>
      <c r="W374" s="81">
        <f t="shared" si="88"/>
        <v>5.9277030726753139</v>
      </c>
      <c r="X374" s="81">
        <f t="shared" si="89"/>
        <v>78.104008455877207</v>
      </c>
      <c r="Y374" s="80">
        <f t="shared" si="82"/>
        <v>4.5848355451969969E-2</v>
      </c>
      <c r="Z374" s="80">
        <f t="shared" si="83"/>
        <v>1.1992624151289988E-2</v>
      </c>
      <c r="AA374" s="80">
        <f t="shared" si="84"/>
        <v>1.9115055013239957E-2</v>
      </c>
      <c r="AB374" s="80">
        <f t="shared" si="90"/>
        <v>2.5652011538833303E-2</v>
      </c>
      <c r="AD374" s="82"/>
    </row>
    <row r="375" spans="1:30" ht="15" thickBot="1" x14ac:dyDescent="0.25">
      <c r="A375" s="108"/>
      <c r="B375" s="109" t="s">
        <v>620</v>
      </c>
      <c r="C375" s="110" t="s">
        <v>621</v>
      </c>
      <c r="D375" s="110" t="s">
        <v>95</v>
      </c>
      <c r="E375" s="111">
        <v>1.01</v>
      </c>
      <c r="F375" s="111">
        <v>76.044920000000005</v>
      </c>
      <c r="G375" s="77">
        <v>2600</v>
      </c>
      <c r="H375" s="77">
        <v>2600</v>
      </c>
      <c r="I375" s="77">
        <v>197716.79199999999</v>
      </c>
      <c r="J375" s="77">
        <v>197716.79199999999</v>
      </c>
      <c r="K375" s="77"/>
      <c r="L375" s="77"/>
      <c r="M375" s="77"/>
      <c r="N375" s="77"/>
      <c r="O375" s="77"/>
      <c r="P375" s="77"/>
      <c r="R375" s="77">
        <v>2860</v>
      </c>
      <c r="S375" s="77">
        <v>221795.17360000001</v>
      </c>
      <c r="T375" s="80">
        <f t="shared" si="85"/>
        <v>1.1000000000000001</v>
      </c>
      <c r="U375" s="80">
        <f t="shared" si="86"/>
        <v>1.0743479884611669</v>
      </c>
      <c r="V375" s="81">
        <f t="shared" si="87"/>
        <v>2793.3047699990339</v>
      </c>
      <c r="W375" s="81">
        <f t="shared" si="88"/>
        <v>193.30476999903385</v>
      </c>
      <c r="X375" s="81">
        <f t="shared" si="89"/>
        <v>14699.84577019493</v>
      </c>
      <c r="Y375" s="80">
        <f t="shared" si="82"/>
        <v>4.5848355451969969E-2</v>
      </c>
      <c r="Z375" s="80">
        <f t="shared" si="83"/>
        <v>1.1992624151289988E-2</v>
      </c>
      <c r="AA375" s="80">
        <f t="shared" si="84"/>
        <v>1.9115055013239957E-2</v>
      </c>
      <c r="AB375" s="80">
        <f t="shared" si="90"/>
        <v>2.5652011538833303E-2</v>
      </c>
      <c r="AD375" s="82"/>
    </row>
    <row r="376" spans="1:30" ht="20" x14ac:dyDescent="0.2">
      <c r="A376" s="156">
        <v>108</v>
      </c>
      <c r="B376" s="157" t="s">
        <v>624</v>
      </c>
      <c r="C376" s="158" t="s">
        <v>625</v>
      </c>
      <c r="D376" s="158" t="s">
        <v>95</v>
      </c>
      <c r="E376" s="159">
        <v>0</v>
      </c>
      <c r="F376" s="159">
        <v>12.156000000000001</v>
      </c>
      <c r="G376" s="160">
        <v>103.51</v>
      </c>
      <c r="H376" s="160">
        <v>292.79000000000002</v>
      </c>
      <c r="I376" s="160">
        <v>3559.16</v>
      </c>
      <c r="J376" s="160">
        <v>0</v>
      </c>
      <c r="K376" s="160">
        <v>1486.216872</v>
      </c>
      <c r="L376" s="160">
        <v>0</v>
      </c>
      <c r="M376" s="160">
        <v>0</v>
      </c>
      <c r="N376" s="160">
        <v>502.34130273599999</v>
      </c>
      <c r="O376" s="160">
        <v>1133.47815959952</v>
      </c>
      <c r="P376" s="161">
        <v>437.08508680697298</v>
      </c>
      <c r="R376" s="160">
        <v>350.54</v>
      </c>
      <c r="S376" s="160">
        <v>0</v>
      </c>
      <c r="T376" s="80"/>
      <c r="U376" s="80"/>
      <c r="V376" s="81"/>
      <c r="W376" s="81"/>
      <c r="X376" s="81"/>
      <c r="Y376" s="80"/>
      <c r="Z376" s="80"/>
      <c r="AA376" s="80"/>
      <c r="AB376" s="80"/>
      <c r="AD376" s="82"/>
    </row>
    <row r="377" spans="1:30" ht="20" x14ac:dyDescent="0.2">
      <c r="A377" s="173">
        <v>109</v>
      </c>
      <c r="B377" s="174" t="s">
        <v>626</v>
      </c>
      <c r="C377" s="175" t="s">
        <v>627</v>
      </c>
      <c r="D377" s="175" t="s">
        <v>95</v>
      </c>
      <c r="E377" s="176">
        <v>0</v>
      </c>
      <c r="F377" s="176">
        <v>0.57399999999999995</v>
      </c>
      <c r="G377" s="177">
        <v>103.51</v>
      </c>
      <c r="H377" s="177">
        <v>146.38999999999999</v>
      </c>
      <c r="I377" s="177">
        <v>84.03</v>
      </c>
      <c r="J377" s="177">
        <v>0</v>
      </c>
      <c r="K377" s="177">
        <v>35.089193999999999</v>
      </c>
      <c r="L377" s="177">
        <v>0</v>
      </c>
      <c r="M377" s="177">
        <v>0</v>
      </c>
      <c r="N377" s="177">
        <v>11.860147572000001</v>
      </c>
      <c r="O377" s="177">
        <v>26.76112469604</v>
      </c>
      <c r="P377" s="178">
        <v>10.3194652775256</v>
      </c>
      <c r="R377" s="177">
        <v>175.27</v>
      </c>
      <c r="S377" s="177">
        <v>0</v>
      </c>
      <c r="T377" s="80"/>
      <c r="U377" s="80"/>
      <c r="V377" s="81"/>
      <c r="W377" s="81"/>
      <c r="X377" s="81"/>
      <c r="Y377" s="80"/>
      <c r="Z377" s="80"/>
      <c r="AA377" s="80"/>
      <c r="AB377" s="80"/>
      <c r="AD377" s="82"/>
    </row>
    <row r="378" spans="1:30" ht="20" x14ac:dyDescent="0.2">
      <c r="A378" s="173">
        <v>110</v>
      </c>
      <c r="B378" s="174" t="s">
        <v>628</v>
      </c>
      <c r="C378" s="175" t="s">
        <v>629</v>
      </c>
      <c r="D378" s="175" t="s">
        <v>95</v>
      </c>
      <c r="E378" s="176">
        <v>0</v>
      </c>
      <c r="F378" s="176">
        <v>75.292000000000002</v>
      </c>
      <c r="G378" s="177">
        <v>103.51</v>
      </c>
      <c r="H378" s="177">
        <v>73.2</v>
      </c>
      <c r="I378" s="177">
        <v>5511.37</v>
      </c>
      <c r="J378" s="177">
        <v>0</v>
      </c>
      <c r="K378" s="177">
        <v>2301.337626</v>
      </c>
      <c r="L378" s="177">
        <v>0</v>
      </c>
      <c r="M378" s="177">
        <v>0</v>
      </c>
      <c r="N378" s="177">
        <v>777.85211758800006</v>
      </c>
      <c r="O378" s="177">
        <v>1755.1381538451601</v>
      </c>
      <c r="P378" s="178">
        <v>676.80590564064198</v>
      </c>
      <c r="R378" s="177">
        <v>87.64</v>
      </c>
      <c r="S378" s="177">
        <v>0</v>
      </c>
      <c r="T378" s="80"/>
      <c r="U378" s="80"/>
      <c r="V378" s="81"/>
      <c r="W378" s="81"/>
      <c r="X378" s="81"/>
      <c r="Y378" s="80"/>
      <c r="Z378" s="80"/>
      <c r="AA378" s="80"/>
      <c r="AB378" s="80"/>
      <c r="AD378" s="82"/>
    </row>
    <row r="379" spans="1:30" ht="15" thickBot="1" x14ac:dyDescent="0.25">
      <c r="A379" s="162">
        <v>111</v>
      </c>
      <c r="B379" s="163" t="s">
        <v>630</v>
      </c>
      <c r="C379" s="164" t="s">
        <v>631</v>
      </c>
      <c r="D379" s="164" t="s">
        <v>114</v>
      </c>
      <c r="E379" s="165">
        <v>0</v>
      </c>
      <c r="F379" s="165">
        <v>3.68</v>
      </c>
      <c r="G379" s="112">
        <v>36802.589999999997</v>
      </c>
      <c r="H379" s="112">
        <v>30183.09</v>
      </c>
      <c r="I379" s="112">
        <v>111073.77</v>
      </c>
      <c r="J379" s="112">
        <v>91060.673486400003</v>
      </c>
      <c r="K379" s="112">
        <v>8357.0669280000002</v>
      </c>
      <c r="L379" s="112">
        <v>0</v>
      </c>
      <c r="M379" s="112">
        <v>0</v>
      </c>
      <c r="N379" s="112">
        <v>2824.688621664</v>
      </c>
      <c r="O379" s="112">
        <v>6373.6006633084799</v>
      </c>
      <c r="P379" s="166">
        <v>2457.7498698161498</v>
      </c>
      <c r="R379" s="112">
        <v>49901.79</v>
      </c>
      <c r="S379" s="112">
        <v>159677.5523296</v>
      </c>
      <c r="T379" s="80"/>
      <c r="U379" s="80"/>
      <c r="V379" s="81"/>
      <c r="W379" s="81"/>
      <c r="X379" s="81"/>
      <c r="Y379" s="80"/>
      <c r="Z379" s="80"/>
      <c r="AA379" s="80"/>
      <c r="AB379" s="80"/>
      <c r="AD379" s="82"/>
    </row>
    <row r="380" spans="1:30" x14ac:dyDescent="0.2">
      <c r="A380" s="108"/>
      <c r="B380" s="109" t="s">
        <v>632</v>
      </c>
      <c r="C380" s="110" t="s">
        <v>633</v>
      </c>
      <c r="D380" s="110" t="s">
        <v>101</v>
      </c>
      <c r="E380" s="111">
        <v>3.74</v>
      </c>
      <c r="F380" s="111">
        <v>13.763199999999999</v>
      </c>
      <c r="G380" s="77">
        <v>40.4</v>
      </c>
      <c r="H380" s="77">
        <v>40.4</v>
      </c>
      <c r="I380" s="77">
        <v>556.03327999999999</v>
      </c>
      <c r="J380" s="77">
        <v>556.03327999999999</v>
      </c>
      <c r="K380" s="77"/>
      <c r="L380" s="77"/>
      <c r="M380" s="77"/>
      <c r="N380" s="77"/>
      <c r="O380" s="77"/>
      <c r="P380" s="77"/>
      <c r="R380" s="77">
        <v>60.5</v>
      </c>
      <c r="S380" s="77">
        <v>832.67359999999996</v>
      </c>
      <c r="T380" s="80">
        <f t="shared" si="85"/>
        <v>1.4975247524752475</v>
      </c>
      <c r="U380" s="80">
        <f t="shared" si="86"/>
        <v>1.4718727409364143</v>
      </c>
      <c r="V380" s="81">
        <f t="shared" si="87"/>
        <v>59.463658733831139</v>
      </c>
      <c r="W380" s="81">
        <f t="shared" si="88"/>
        <v>19.06365873383114</v>
      </c>
      <c r="X380" s="81">
        <f t="shared" si="89"/>
        <v>262.37694788546474</v>
      </c>
      <c r="Y380" s="80">
        <f t="shared" si="82"/>
        <v>4.5848355451969969E-2</v>
      </c>
      <c r="Z380" s="80">
        <f t="shared" si="83"/>
        <v>1.1992624151289988E-2</v>
      </c>
      <c r="AA380" s="80">
        <f t="shared" si="84"/>
        <v>1.9115055013239957E-2</v>
      </c>
      <c r="AB380" s="80">
        <f t="shared" si="90"/>
        <v>2.5652011538833303E-2</v>
      </c>
      <c r="AD380" s="82"/>
    </row>
    <row r="381" spans="1:30" ht="15" thickBot="1" x14ac:dyDescent="0.25">
      <c r="A381" s="108"/>
      <c r="B381" s="109" t="s">
        <v>634</v>
      </c>
      <c r="C381" s="110" t="s">
        <v>635</v>
      </c>
      <c r="D381" s="110" t="s">
        <v>38</v>
      </c>
      <c r="E381" s="111">
        <v>501.91127</v>
      </c>
      <c r="F381" s="111">
        <v>1847.0334736</v>
      </c>
      <c r="G381" s="77">
        <v>49</v>
      </c>
      <c r="H381" s="77">
        <v>49</v>
      </c>
      <c r="I381" s="77">
        <v>90504.640206399999</v>
      </c>
      <c r="J381" s="77">
        <v>90504.640206399999</v>
      </c>
      <c r="K381" s="77"/>
      <c r="L381" s="77"/>
      <c r="M381" s="77"/>
      <c r="N381" s="77"/>
      <c r="O381" s="77"/>
      <c r="P381" s="77"/>
      <c r="R381" s="77">
        <v>86</v>
      </c>
      <c r="S381" s="77">
        <v>158844.87872959999</v>
      </c>
      <c r="T381" s="80">
        <f t="shared" si="85"/>
        <v>1.7551020408163265</v>
      </c>
      <c r="U381" s="80">
        <f t="shared" si="86"/>
        <v>1.7294500292774933</v>
      </c>
      <c r="V381" s="81">
        <f t="shared" si="87"/>
        <v>84.743051434597163</v>
      </c>
      <c r="W381" s="81">
        <f t="shared" si="88"/>
        <v>35.743051434597163</v>
      </c>
      <c r="X381" s="81">
        <f t="shared" si="89"/>
        <v>66018.612448307467</v>
      </c>
      <c r="Y381" s="80">
        <f t="shared" si="82"/>
        <v>4.5848355451969969E-2</v>
      </c>
      <c r="Z381" s="80">
        <f t="shared" si="83"/>
        <v>1.1992624151289988E-2</v>
      </c>
      <c r="AA381" s="80">
        <f t="shared" si="84"/>
        <v>1.9115055013239957E-2</v>
      </c>
      <c r="AB381" s="80">
        <f t="shared" si="90"/>
        <v>2.5652011538833303E-2</v>
      </c>
      <c r="AD381" s="82"/>
    </row>
    <row r="382" spans="1:30" ht="15" thickBot="1" x14ac:dyDescent="0.25">
      <c r="A382" s="96">
        <v>112</v>
      </c>
      <c r="B382" s="97" t="s">
        <v>636</v>
      </c>
      <c r="C382" s="99" t="s">
        <v>637</v>
      </c>
      <c r="D382" s="99" t="s">
        <v>38</v>
      </c>
      <c r="E382" s="100">
        <v>0</v>
      </c>
      <c r="F382" s="100">
        <v>96.36</v>
      </c>
      <c r="G382" s="101">
        <v>369.18</v>
      </c>
      <c r="H382" s="101">
        <v>383.95</v>
      </c>
      <c r="I382" s="101">
        <v>36997.42</v>
      </c>
      <c r="J382" s="101">
        <v>27072.342000000001</v>
      </c>
      <c r="K382" s="101">
        <v>4144.3954199999998</v>
      </c>
      <c r="L382" s="101">
        <v>0</v>
      </c>
      <c r="M382" s="101">
        <v>0</v>
      </c>
      <c r="N382" s="101">
        <v>1400.80565196</v>
      </c>
      <c r="O382" s="101">
        <v>3160.7646110172</v>
      </c>
      <c r="P382" s="102">
        <v>1218.8351956168101</v>
      </c>
      <c r="R382" s="101">
        <v>417.72</v>
      </c>
      <c r="S382" s="101">
        <v>28247.934000000001</v>
      </c>
      <c r="T382" s="80"/>
      <c r="U382" s="80"/>
      <c r="V382" s="81"/>
      <c r="W382" s="81"/>
      <c r="X382" s="81"/>
      <c r="Y382" s="80"/>
      <c r="Z382" s="80"/>
      <c r="AA382" s="80"/>
      <c r="AB382" s="80"/>
      <c r="AD382" s="82"/>
    </row>
    <row r="383" spans="1:30" ht="20.5" thickBot="1" x14ac:dyDescent="0.25">
      <c r="A383" s="108"/>
      <c r="B383" s="109">
        <v>58915121</v>
      </c>
      <c r="C383" s="110" t="s">
        <v>3295</v>
      </c>
      <c r="D383" s="110" t="s">
        <v>95</v>
      </c>
      <c r="E383" s="111">
        <v>0.21479000000000001</v>
      </c>
      <c r="F383" s="111">
        <f>F382*0.05</f>
        <v>4.8180000000000005</v>
      </c>
      <c r="G383" s="77">
        <v>5030</v>
      </c>
      <c r="H383" s="77">
        <v>5030</v>
      </c>
      <c r="I383" s="77">
        <v>1044.845955</v>
      </c>
      <c r="J383" s="77">
        <v>1044.845955</v>
      </c>
      <c r="K383" s="77"/>
      <c r="L383" s="77"/>
      <c r="M383" s="77"/>
      <c r="N383" s="77"/>
      <c r="O383" s="77"/>
      <c r="P383" s="77"/>
      <c r="R383" s="77">
        <v>5770</v>
      </c>
      <c r="S383" s="77">
        <v>1378.3074300000001</v>
      </c>
      <c r="T383" s="80">
        <f t="shared" ref="T383" si="91">R383/H383</f>
        <v>1.1471172962226641</v>
      </c>
      <c r="U383" s="80">
        <f t="shared" ref="U383" si="92">T383-AB383</f>
        <v>1.1214652846838309</v>
      </c>
      <c r="V383" s="81">
        <f t="shared" ref="V383" si="93">G383*U383</f>
        <v>5640.9703819596698</v>
      </c>
      <c r="W383" s="81">
        <f t="shared" ref="W383" si="94">V383-G383</f>
        <v>610.97038195966979</v>
      </c>
      <c r="X383" s="81">
        <f t="shared" ref="X383" si="95">F383*W383</f>
        <v>2943.6553002816895</v>
      </c>
      <c r="Y383" s="80">
        <f t="shared" ref="Y383" si="96">104.584835545197%-100%</f>
        <v>4.5848355451969969E-2</v>
      </c>
      <c r="Z383" s="80">
        <f t="shared" ref="Z383" si="97">101.199262415129%-100%</f>
        <v>1.1992624151289988E-2</v>
      </c>
      <c r="AA383" s="80">
        <f t="shared" ref="AA383" si="98">101.911505501324%-100%</f>
        <v>1.9115055013239957E-2</v>
      </c>
      <c r="AB383" s="80">
        <f t="shared" ref="AB383" si="99">AVERAGE(Y383:AA383)</f>
        <v>2.5652011538833303E-2</v>
      </c>
      <c r="AC383" s="88" t="s">
        <v>3387</v>
      </c>
      <c r="AD383" s="82"/>
    </row>
    <row r="384" spans="1:30" ht="15" thickBot="1" x14ac:dyDescent="0.25">
      <c r="A384" s="96">
        <v>113</v>
      </c>
      <c r="B384" s="97" t="s">
        <v>638</v>
      </c>
      <c r="C384" s="99" t="s">
        <v>639</v>
      </c>
      <c r="D384" s="99" t="s">
        <v>38</v>
      </c>
      <c r="E384" s="100">
        <v>0</v>
      </c>
      <c r="F384" s="100">
        <v>303.76</v>
      </c>
      <c r="G384" s="101">
        <v>409.43</v>
      </c>
      <c r="H384" s="101"/>
      <c r="I384" s="101">
        <v>124368.46</v>
      </c>
      <c r="J384" s="101">
        <v>0</v>
      </c>
      <c r="K384" s="101">
        <v>0</v>
      </c>
      <c r="L384" s="101">
        <v>0</v>
      </c>
      <c r="M384" s="101">
        <v>0</v>
      </c>
      <c r="N384" s="101">
        <v>0</v>
      </c>
      <c r="O384" s="101">
        <v>0</v>
      </c>
      <c r="P384" s="102">
        <v>0</v>
      </c>
      <c r="R384" s="101"/>
      <c r="S384" s="101">
        <v>0</v>
      </c>
      <c r="T384" s="80"/>
      <c r="U384" s="80"/>
      <c r="V384" s="81"/>
      <c r="W384" s="81"/>
      <c r="X384" s="81"/>
      <c r="Y384" s="80"/>
      <c r="Z384" s="80"/>
      <c r="AA384" s="80"/>
      <c r="AB384" s="80"/>
      <c r="AD384" s="82"/>
    </row>
    <row r="385" spans="1:30" ht="20.5" thickBot="1" x14ac:dyDescent="0.25">
      <c r="A385" s="108"/>
      <c r="B385" s="109">
        <v>58915121</v>
      </c>
      <c r="C385" s="110" t="s">
        <v>3295</v>
      </c>
      <c r="D385" s="110" t="s">
        <v>95</v>
      </c>
      <c r="E385" s="111">
        <v>0.21479000000000001</v>
      </c>
      <c r="F385" s="111">
        <f>F384*0.06</f>
        <v>18.2256</v>
      </c>
      <c r="G385" s="77">
        <v>5030</v>
      </c>
      <c r="H385" s="77">
        <v>5030</v>
      </c>
      <c r="I385" s="77">
        <v>1044.845955</v>
      </c>
      <c r="J385" s="77">
        <v>1044.845955</v>
      </c>
      <c r="K385" s="77"/>
      <c r="L385" s="77"/>
      <c r="M385" s="77"/>
      <c r="N385" s="77"/>
      <c r="O385" s="77"/>
      <c r="P385" s="77"/>
      <c r="R385" s="77">
        <v>5770</v>
      </c>
      <c r="S385" s="77">
        <v>1378.3074300000001</v>
      </c>
      <c r="T385" s="80">
        <f t="shared" ref="T385" si="100">R385/H385</f>
        <v>1.1471172962226641</v>
      </c>
      <c r="U385" s="80">
        <f t="shared" ref="U385" si="101">T385-AB385</f>
        <v>1.1214652846838309</v>
      </c>
      <c r="V385" s="81">
        <f t="shared" ref="V385" si="102">G385*U385</f>
        <v>5640.9703819596698</v>
      </c>
      <c r="W385" s="81">
        <f t="shared" ref="W385" si="103">V385-G385</f>
        <v>610.97038195966979</v>
      </c>
      <c r="X385" s="81">
        <f t="shared" ref="X385" si="104">F385*W385</f>
        <v>11135.301793444158</v>
      </c>
      <c r="Y385" s="80">
        <f t="shared" ref="Y385" si="105">104.584835545197%-100%</f>
        <v>4.5848355451969969E-2</v>
      </c>
      <c r="Z385" s="80">
        <f t="shared" ref="Z385" si="106">101.199262415129%-100%</f>
        <v>1.1992624151289988E-2</v>
      </c>
      <c r="AA385" s="80">
        <f t="shared" ref="AA385" si="107">101.911505501324%-100%</f>
        <v>1.9115055013239957E-2</v>
      </c>
      <c r="AB385" s="80">
        <f t="shared" ref="AB385" si="108">AVERAGE(Y385:AA385)</f>
        <v>2.5652011538833303E-2</v>
      </c>
      <c r="AC385" s="88" t="s">
        <v>3387</v>
      </c>
      <c r="AD385" s="82"/>
    </row>
    <row r="386" spans="1:30" ht="15" thickBot="1" x14ac:dyDescent="0.25">
      <c r="A386" s="96">
        <v>114</v>
      </c>
      <c r="B386" s="97" t="s">
        <v>640</v>
      </c>
      <c r="C386" s="99" t="s">
        <v>641</v>
      </c>
      <c r="D386" s="99" t="s">
        <v>38</v>
      </c>
      <c r="E386" s="100">
        <v>0</v>
      </c>
      <c r="F386" s="100">
        <v>375.24200000000002</v>
      </c>
      <c r="G386" s="101">
        <v>488.78</v>
      </c>
      <c r="H386" s="101"/>
      <c r="I386" s="101">
        <v>183410.78</v>
      </c>
      <c r="J386" s="101">
        <v>0</v>
      </c>
      <c r="K386" s="101">
        <v>0</v>
      </c>
      <c r="L386" s="101">
        <v>0</v>
      </c>
      <c r="M386" s="101">
        <v>0</v>
      </c>
      <c r="N386" s="101">
        <v>0</v>
      </c>
      <c r="O386" s="101">
        <v>0</v>
      </c>
      <c r="P386" s="102">
        <v>0</v>
      </c>
      <c r="R386" s="101"/>
      <c r="S386" s="101">
        <v>0</v>
      </c>
      <c r="T386" s="80"/>
      <c r="U386" s="80"/>
      <c r="V386" s="81"/>
      <c r="W386" s="81"/>
      <c r="X386" s="81"/>
      <c r="Y386" s="80"/>
      <c r="Z386" s="80"/>
      <c r="AA386" s="80"/>
      <c r="AB386" s="80"/>
      <c r="AD386" s="82"/>
    </row>
    <row r="387" spans="1:30" ht="20.5" thickBot="1" x14ac:dyDescent="0.25">
      <c r="A387" s="108"/>
      <c r="B387" s="109">
        <v>58915121</v>
      </c>
      <c r="C387" s="110" t="s">
        <v>3295</v>
      </c>
      <c r="D387" s="110" t="s">
        <v>95</v>
      </c>
      <c r="E387" s="111">
        <v>0.21479000000000001</v>
      </c>
      <c r="F387" s="111">
        <f>F386*0.08</f>
        <v>30.019360000000002</v>
      </c>
      <c r="G387" s="77">
        <v>5030</v>
      </c>
      <c r="H387" s="77">
        <v>5030</v>
      </c>
      <c r="I387" s="77">
        <v>1044.845955</v>
      </c>
      <c r="J387" s="77">
        <v>1044.845955</v>
      </c>
      <c r="K387" s="77"/>
      <c r="L387" s="77"/>
      <c r="M387" s="77"/>
      <c r="N387" s="77"/>
      <c r="O387" s="77"/>
      <c r="P387" s="77"/>
      <c r="R387" s="77">
        <v>5770</v>
      </c>
      <c r="S387" s="77">
        <v>1378.3074300000001</v>
      </c>
      <c r="T387" s="80">
        <f t="shared" ref="T387" si="109">R387/H387</f>
        <v>1.1471172962226641</v>
      </c>
      <c r="U387" s="80">
        <f t="shared" ref="U387" si="110">T387-AB387</f>
        <v>1.1214652846838309</v>
      </c>
      <c r="V387" s="81">
        <f t="shared" ref="V387" si="111">G387*U387</f>
        <v>5640.9703819596698</v>
      </c>
      <c r="W387" s="81">
        <f t="shared" ref="W387" si="112">V387-G387</f>
        <v>610.97038195966979</v>
      </c>
      <c r="X387" s="81">
        <f t="shared" ref="X387" si="113">F387*W387</f>
        <v>18340.939845384833</v>
      </c>
      <c r="Y387" s="80">
        <f t="shared" ref="Y387" si="114">104.584835545197%-100%</f>
        <v>4.5848355451969969E-2</v>
      </c>
      <c r="Z387" s="80">
        <f t="shared" ref="Z387" si="115">101.199262415129%-100%</f>
        <v>1.1992624151289988E-2</v>
      </c>
      <c r="AA387" s="80">
        <f t="shared" ref="AA387" si="116">101.911505501324%-100%</f>
        <v>1.9115055013239957E-2</v>
      </c>
      <c r="AB387" s="80">
        <f t="shared" ref="AB387" si="117">AVERAGE(Y387:AA387)</f>
        <v>2.5652011538833303E-2</v>
      </c>
      <c r="AC387" s="88" t="s">
        <v>3387</v>
      </c>
      <c r="AD387" s="82"/>
    </row>
    <row r="388" spans="1:30" ht="15" thickBot="1" x14ac:dyDescent="0.25">
      <c r="A388" s="96">
        <v>115</v>
      </c>
      <c r="B388" s="97" t="s">
        <v>642</v>
      </c>
      <c r="C388" s="99" t="s">
        <v>643</v>
      </c>
      <c r="D388" s="99" t="s">
        <v>38</v>
      </c>
      <c r="E388" s="100">
        <v>0</v>
      </c>
      <c r="F388" s="100">
        <v>987.38199999999995</v>
      </c>
      <c r="G388" s="101">
        <v>16.100000000000001</v>
      </c>
      <c r="H388" s="101">
        <v>13.5</v>
      </c>
      <c r="I388" s="101">
        <v>13329.66</v>
      </c>
      <c r="J388" s="101">
        <v>5582.6578280000003</v>
      </c>
      <c r="K388" s="101">
        <v>3236.1445050000002</v>
      </c>
      <c r="L388" s="101">
        <v>0</v>
      </c>
      <c r="M388" s="101">
        <v>0</v>
      </c>
      <c r="N388" s="101">
        <v>1093.8168426899999</v>
      </c>
      <c r="O388" s="101">
        <v>2468.0779681833001</v>
      </c>
      <c r="P388" s="102">
        <v>951.72550422226197</v>
      </c>
      <c r="R388" s="101">
        <v>16.89</v>
      </c>
      <c r="S388" s="101">
        <v>7168.3933200000001</v>
      </c>
      <c r="T388" s="80"/>
      <c r="U388" s="80"/>
      <c r="V388" s="81"/>
      <c r="W388" s="81"/>
      <c r="X388" s="81"/>
      <c r="Y388" s="80"/>
      <c r="Z388" s="80"/>
      <c r="AA388" s="80"/>
      <c r="AB388" s="80"/>
      <c r="AD388" s="82"/>
    </row>
    <row r="389" spans="1:30" ht="15" thickBot="1" x14ac:dyDescent="0.25">
      <c r="A389" s="108"/>
      <c r="B389" s="109" t="s">
        <v>644</v>
      </c>
      <c r="C389" s="110" t="s">
        <v>645</v>
      </c>
      <c r="D389" s="110" t="s">
        <v>38</v>
      </c>
      <c r="E389" s="111">
        <v>1.1000000000000001</v>
      </c>
      <c r="F389" s="111">
        <v>1086.1202000000001</v>
      </c>
      <c r="G389" s="77">
        <v>5.14</v>
      </c>
      <c r="H389" s="77">
        <v>5.14</v>
      </c>
      <c r="I389" s="77">
        <v>5582.6578280000003</v>
      </c>
      <c r="J389" s="77">
        <v>5582.6578280000003</v>
      </c>
      <c r="K389" s="77"/>
      <c r="L389" s="77"/>
      <c r="M389" s="77"/>
      <c r="N389" s="77"/>
      <c r="O389" s="77"/>
      <c r="P389" s="77"/>
      <c r="R389" s="77">
        <v>6.6</v>
      </c>
      <c r="S389" s="77">
        <v>7168.3933200000001</v>
      </c>
      <c r="T389" s="80">
        <f t="shared" si="85"/>
        <v>1.284046692607004</v>
      </c>
      <c r="U389" s="80">
        <f t="shared" si="86"/>
        <v>1.2583946810681708</v>
      </c>
      <c r="V389" s="81">
        <f t="shared" si="87"/>
        <v>6.4681486606903977</v>
      </c>
      <c r="W389" s="81">
        <f t="shared" si="88"/>
        <v>1.3281486606903981</v>
      </c>
      <c r="X389" s="81">
        <f t="shared" si="89"/>
        <v>1442.5290889787873</v>
      </c>
      <c r="Y389" s="80">
        <f t="shared" si="82"/>
        <v>4.5848355451969969E-2</v>
      </c>
      <c r="Z389" s="80">
        <f t="shared" si="83"/>
        <v>1.1992624151289988E-2</v>
      </c>
      <c r="AA389" s="80">
        <f t="shared" si="84"/>
        <v>1.9115055013239957E-2</v>
      </c>
      <c r="AB389" s="80">
        <f t="shared" si="90"/>
        <v>2.5652011538833303E-2</v>
      </c>
      <c r="AD389" s="82"/>
    </row>
    <row r="390" spans="1:30" ht="20.5" thickBot="1" x14ac:dyDescent="0.25">
      <c r="A390" s="96">
        <v>116</v>
      </c>
      <c r="B390" s="97" t="s">
        <v>646</v>
      </c>
      <c r="C390" s="99" t="s">
        <v>647</v>
      </c>
      <c r="D390" s="99" t="s">
        <v>98</v>
      </c>
      <c r="E390" s="100">
        <v>0</v>
      </c>
      <c r="F390" s="100">
        <v>678.08500000000004</v>
      </c>
      <c r="G390" s="101">
        <v>20.7</v>
      </c>
      <c r="H390" s="101">
        <v>17.27</v>
      </c>
      <c r="I390" s="101">
        <v>11710.53</v>
      </c>
      <c r="J390" s="101">
        <v>5325.6795899999997</v>
      </c>
      <c r="K390" s="101">
        <v>2666.9083049999999</v>
      </c>
      <c r="L390" s="101">
        <v>0</v>
      </c>
      <c r="M390" s="101">
        <v>0</v>
      </c>
      <c r="N390" s="101">
        <v>901.41500709000002</v>
      </c>
      <c r="O390" s="101">
        <v>2033.9442878913001</v>
      </c>
      <c r="P390" s="102">
        <v>784.31746399738199</v>
      </c>
      <c r="R390" s="101">
        <v>21.91</v>
      </c>
      <c r="S390" s="101">
        <v>7027.3338974999997</v>
      </c>
      <c r="T390" s="80"/>
      <c r="U390" s="80"/>
      <c r="V390" s="81"/>
      <c r="W390" s="81"/>
      <c r="X390" s="81"/>
      <c r="Y390" s="80"/>
      <c r="Z390" s="80"/>
      <c r="AA390" s="80"/>
      <c r="AB390" s="80"/>
      <c r="AD390" s="82"/>
    </row>
    <row r="391" spans="1:30" ht="15" thickBot="1" x14ac:dyDescent="0.25">
      <c r="A391" s="108"/>
      <c r="B391" s="109" t="s">
        <v>648</v>
      </c>
      <c r="C391" s="110" t="s">
        <v>649</v>
      </c>
      <c r="D391" s="110" t="s">
        <v>98</v>
      </c>
      <c r="E391" s="111">
        <v>1.05</v>
      </c>
      <c r="F391" s="111">
        <v>711.98924999999997</v>
      </c>
      <c r="G391" s="77">
        <v>7.48</v>
      </c>
      <c r="H391" s="77">
        <v>7.48</v>
      </c>
      <c r="I391" s="77">
        <v>5325.6795899999997</v>
      </c>
      <c r="J391" s="77">
        <v>5325.6795899999997</v>
      </c>
      <c r="K391" s="77"/>
      <c r="L391" s="77"/>
      <c r="M391" s="77"/>
      <c r="N391" s="77"/>
      <c r="O391" s="77"/>
      <c r="P391" s="77"/>
      <c r="R391" s="77">
        <v>9.8699999999999992</v>
      </c>
      <c r="S391" s="77">
        <v>7027.3338974999997</v>
      </c>
      <c r="T391" s="80">
        <f t="shared" si="85"/>
        <v>1.3195187165775399</v>
      </c>
      <c r="U391" s="80">
        <f t="shared" si="86"/>
        <v>1.2938667050387067</v>
      </c>
      <c r="V391" s="81">
        <f t="shared" si="87"/>
        <v>9.6781229536895275</v>
      </c>
      <c r="W391" s="81">
        <f t="shared" si="88"/>
        <v>2.198122953689527</v>
      </c>
      <c r="X391" s="81">
        <f t="shared" si="89"/>
        <v>1565.0399132051909</v>
      </c>
      <c r="Y391" s="80">
        <f t="shared" si="82"/>
        <v>4.5848355451969969E-2</v>
      </c>
      <c r="Z391" s="80">
        <f t="shared" si="83"/>
        <v>1.1992624151289988E-2</v>
      </c>
      <c r="AA391" s="80">
        <f t="shared" si="84"/>
        <v>1.9115055013239957E-2</v>
      </c>
      <c r="AB391" s="80">
        <f t="shared" si="90"/>
        <v>2.5652011538833303E-2</v>
      </c>
      <c r="AD391" s="82"/>
    </row>
    <row r="392" spans="1:30" ht="20.5" thickBot="1" x14ac:dyDescent="0.25">
      <c r="A392" s="96">
        <v>117</v>
      </c>
      <c r="B392" s="97" t="s">
        <v>650</v>
      </c>
      <c r="C392" s="99" t="s">
        <v>651</v>
      </c>
      <c r="D392" s="99" t="s">
        <v>38</v>
      </c>
      <c r="E392" s="100">
        <v>0</v>
      </c>
      <c r="F392" s="100">
        <v>61.13</v>
      </c>
      <c r="G392" s="101">
        <v>736.05</v>
      </c>
      <c r="H392" s="101">
        <v>657.83</v>
      </c>
      <c r="I392" s="101">
        <v>40213.15</v>
      </c>
      <c r="J392" s="101">
        <v>28789.938847599999</v>
      </c>
      <c r="K392" s="101">
        <v>4770.065595</v>
      </c>
      <c r="L392" s="101">
        <v>0</v>
      </c>
      <c r="M392" s="101">
        <v>0</v>
      </c>
      <c r="N392" s="101">
        <v>1612.28217111</v>
      </c>
      <c r="O392" s="101">
        <v>3637.9382266827001</v>
      </c>
      <c r="P392" s="102">
        <v>1402.84003899098</v>
      </c>
      <c r="R392" s="101">
        <v>877.64</v>
      </c>
      <c r="S392" s="101">
        <v>39780.470371299998</v>
      </c>
      <c r="T392" s="80"/>
      <c r="U392" s="80"/>
      <c r="V392" s="81"/>
      <c r="W392" s="81"/>
      <c r="X392" s="81"/>
      <c r="Y392" s="80"/>
      <c r="Z392" s="80"/>
      <c r="AA392" s="80"/>
      <c r="AB392" s="80"/>
      <c r="AD392" s="82"/>
    </row>
    <row r="393" spans="1:30" x14ac:dyDescent="0.2">
      <c r="A393" s="108"/>
      <c r="B393" s="109" t="s">
        <v>652</v>
      </c>
      <c r="C393" s="110" t="s">
        <v>653</v>
      </c>
      <c r="D393" s="110" t="s">
        <v>114</v>
      </c>
      <c r="E393" s="111">
        <v>0.13192999999999999</v>
      </c>
      <c r="F393" s="111">
        <v>8.0648809000000004</v>
      </c>
      <c r="G393" s="77">
        <v>364</v>
      </c>
      <c r="H393" s="77">
        <v>364</v>
      </c>
      <c r="I393" s="77">
        <v>2935.6166475999999</v>
      </c>
      <c r="J393" s="77">
        <v>2935.6166475999999</v>
      </c>
      <c r="K393" s="77"/>
      <c r="L393" s="77"/>
      <c r="M393" s="77"/>
      <c r="N393" s="77"/>
      <c r="O393" s="77"/>
      <c r="P393" s="77"/>
      <c r="R393" s="77">
        <v>457</v>
      </c>
      <c r="S393" s="77">
        <v>3685.6505713000001</v>
      </c>
      <c r="T393" s="80">
        <f t="shared" si="85"/>
        <v>1.2554945054945055</v>
      </c>
      <c r="U393" s="80">
        <f t="shared" si="86"/>
        <v>1.2298424939556722</v>
      </c>
      <c r="V393" s="81">
        <f t="shared" si="87"/>
        <v>447.66266779986472</v>
      </c>
      <c r="W393" s="81">
        <f t="shared" si="88"/>
        <v>83.662667799864721</v>
      </c>
      <c r="X393" s="81">
        <f t="shared" si="89"/>
        <v>674.72945158217408</v>
      </c>
      <c r="Y393" s="80">
        <f t="shared" si="82"/>
        <v>4.5848355451969969E-2</v>
      </c>
      <c r="Z393" s="80">
        <f t="shared" si="83"/>
        <v>1.1992624151289988E-2</v>
      </c>
      <c r="AA393" s="80">
        <f t="shared" si="84"/>
        <v>1.9115055013239957E-2</v>
      </c>
      <c r="AB393" s="80">
        <f t="shared" si="90"/>
        <v>2.5652011538833303E-2</v>
      </c>
      <c r="AD393" s="82"/>
    </row>
    <row r="394" spans="1:30" x14ac:dyDescent="0.2">
      <c r="A394" s="108"/>
      <c r="B394" s="109" t="s">
        <v>654</v>
      </c>
      <c r="C394" s="110" t="s">
        <v>655</v>
      </c>
      <c r="D394" s="110" t="s">
        <v>95</v>
      </c>
      <c r="E394" s="111">
        <v>6.0000000000000001E-3</v>
      </c>
      <c r="F394" s="111">
        <v>0.36677999999999999</v>
      </c>
      <c r="G394" s="77">
        <v>2320</v>
      </c>
      <c r="H394" s="77">
        <v>2320</v>
      </c>
      <c r="I394" s="77">
        <v>850.92960000000005</v>
      </c>
      <c r="J394" s="77">
        <v>850.92960000000005</v>
      </c>
      <c r="K394" s="77"/>
      <c r="L394" s="77"/>
      <c r="M394" s="77"/>
      <c r="N394" s="77"/>
      <c r="O394" s="77"/>
      <c r="P394" s="77"/>
      <c r="R394" s="77">
        <v>2530</v>
      </c>
      <c r="S394" s="77">
        <v>927.95339999999999</v>
      </c>
      <c r="T394" s="80">
        <f t="shared" si="85"/>
        <v>1.0905172413793103</v>
      </c>
      <c r="U394" s="80">
        <f t="shared" si="86"/>
        <v>1.064865229840477</v>
      </c>
      <c r="V394" s="81">
        <f t="shared" si="87"/>
        <v>2470.4873332299067</v>
      </c>
      <c r="W394" s="81">
        <f t="shared" si="88"/>
        <v>150.48733322990665</v>
      </c>
      <c r="X394" s="81">
        <f t="shared" si="89"/>
        <v>55.195744082065161</v>
      </c>
      <c r="Y394" s="80">
        <f t="shared" si="82"/>
        <v>4.5848355451969969E-2</v>
      </c>
      <c r="Z394" s="80">
        <f t="shared" si="83"/>
        <v>1.1992624151289988E-2</v>
      </c>
      <c r="AA394" s="80">
        <f t="shared" si="84"/>
        <v>1.9115055013239957E-2</v>
      </c>
      <c r="AB394" s="80">
        <f t="shared" si="90"/>
        <v>2.5652011538833303E-2</v>
      </c>
      <c r="AD394" s="82"/>
    </row>
    <row r="395" spans="1:30" ht="15" thickBot="1" x14ac:dyDescent="0.25">
      <c r="A395" s="108"/>
      <c r="B395" s="109" t="s">
        <v>656</v>
      </c>
      <c r="C395" s="110" t="s">
        <v>657</v>
      </c>
      <c r="D395" s="110" t="s">
        <v>38</v>
      </c>
      <c r="E395" s="111">
        <v>1.02</v>
      </c>
      <c r="F395" s="111">
        <v>62.352600000000002</v>
      </c>
      <c r="G395" s="77">
        <v>401</v>
      </c>
      <c r="H395" s="77">
        <v>401</v>
      </c>
      <c r="I395" s="77">
        <v>25003.392599999999</v>
      </c>
      <c r="J395" s="77">
        <v>25003.392599999999</v>
      </c>
      <c r="K395" s="77"/>
      <c r="L395" s="77"/>
      <c r="M395" s="77"/>
      <c r="N395" s="77"/>
      <c r="O395" s="77"/>
      <c r="P395" s="77"/>
      <c r="R395" s="77">
        <v>564</v>
      </c>
      <c r="S395" s="77">
        <v>35166.866399999999</v>
      </c>
      <c r="T395" s="80">
        <f t="shared" si="85"/>
        <v>1.4064837905236909</v>
      </c>
      <c r="U395" s="80">
        <f t="shared" si="86"/>
        <v>1.3808317789848576</v>
      </c>
      <c r="V395" s="81">
        <f t="shared" si="87"/>
        <v>553.71354337292792</v>
      </c>
      <c r="W395" s="81">
        <f t="shared" si="88"/>
        <v>152.71354337292792</v>
      </c>
      <c r="X395" s="81">
        <f t="shared" si="89"/>
        <v>9522.0864845148262</v>
      </c>
      <c r="Y395" s="80">
        <f t="shared" si="82"/>
        <v>4.5848355451969969E-2</v>
      </c>
      <c r="Z395" s="80">
        <f t="shared" si="83"/>
        <v>1.1992624151289988E-2</v>
      </c>
      <c r="AA395" s="80">
        <f t="shared" si="84"/>
        <v>1.9115055013239957E-2</v>
      </c>
      <c r="AB395" s="80">
        <f t="shared" si="90"/>
        <v>2.5652011538833303E-2</v>
      </c>
      <c r="AD395" s="82"/>
    </row>
    <row r="396" spans="1:30" ht="20.5" thickBot="1" x14ac:dyDescent="0.25">
      <c r="A396" s="96">
        <v>118</v>
      </c>
      <c r="B396" s="97" t="s">
        <v>658</v>
      </c>
      <c r="C396" s="99" t="s">
        <v>659</v>
      </c>
      <c r="D396" s="99" t="s">
        <v>98</v>
      </c>
      <c r="E396" s="100">
        <v>0</v>
      </c>
      <c r="F396" s="100">
        <v>124.26</v>
      </c>
      <c r="G396" s="101">
        <v>736.05</v>
      </c>
      <c r="H396" s="101">
        <v>370.25</v>
      </c>
      <c r="I396" s="101">
        <v>46007.27</v>
      </c>
      <c r="J396" s="101">
        <v>37349.076719999997</v>
      </c>
      <c r="K396" s="101">
        <v>3615.3322739999999</v>
      </c>
      <c r="L396" s="101">
        <v>0</v>
      </c>
      <c r="M396" s="101">
        <v>0</v>
      </c>
      <c r="N396" s="101">
        <v>1221.982308612</v>
      </c>
      <c r="O396" s="101">
        <v>2757.2693120888398</v>
      </c>
      <c r="P396" s="102">
        <v>1063.2417452581201</v>
      </c>
      <c r="R396" s="101">
        <v>421.89</v>
      </c>
      <c r="S396" s="101">
        <v>42021.501239999998</v>
      </c>
      <c r="T396" s="80"/>
      <c r="U396" s="80"/>
      <c r="V396" s="81"/>
      <c r="W396" s="81"/>
      <c r="X396" s="81"/>
      <c r="Y396" s="80"/>
      <c r="Z396" s="80"/>
      <c r="AA396" s="80"/>
      <c r="AB396" s="80"/>
      <c r="AD396" s="82"/>
    </row>
    <row r="397" spans="1:30" x14ac:dyDescent="0.2">
      <c r="A397" s="108"/>
      <c r="B397" s="109" t="s">
        <v>411</v>
      </c>
      <c r="C397" s="110" t="s">
        <v>412</v>
      </c>
      <c r="D397" s="110" t="s">
        <v>95</v>
      </c>
      <c r="E397" s="111">
        <v>1.8E-3</v>
      </c>
      <c r="F397" s="111">
        <v>0.22366800000000001</v>
      </c>
      <c r="G397" s="77">
        <v>2140</v>
      </c>
      <c r="H397" s="77">
        <v>2140</v>
      </c>
      <c r="I397" s="77">
        <v>478.64952</v>
      </c>
      <c r="J397" s="77">
        <v>478.64952</v>
      </c>
      <c r="K397" s="77"/>
      <c r="L397" s="77"/>
      <c r="M397" s="77"/>
      <c r="N397" s="77"/>
      <c r="O397" s="77"/>
      <c r="P397" s="77"/>
      <c r="R397" s="77">
        <v>2430</v>
      </c>
      <c r="S397" s="77">
        <v>543.51324</v>
      </c>
      <c r="T397" s="80">
        <f t="shared" si="85"/>
        <v>1.1355140186915889</v>
      </c>
      <c r="U397" s="80">
        <f t="shared" si="86"/>
        <v>1.1098620071527556</v>
      </c>
      <c r="V397" s="81">
        <f t="shared" si="87"/>
        <v>2375.1046953068972</v>
      </c>
      <c r="W397" s="81">
        <f t="shared" si="88"/>
        <v>235.10469530689716</v>
      </c>
      <c r="X397" s="81">
        <f t="shared" si="89"/>
        <v>52.585396989903074</v>
      </c>
      <c r="Y397" s="80">
        <f t="shared" si="82"/>
        <v>4.5848355451969969E-2</v>
      </c>
      <c r="Z397" s="80">
        <f t="shared" si="83"/>
        <v>1.1992624151289988E-2</v>
      </c>
      <c r="AA397" s="80">
        <f t="shared" si="84"/>
        <v>1.9115055013239957E-2</v>
      </c>
      <c r="AB397" s="80">
        <f t="shared" si="90"/>
        <v>2.5652011538833303E-2</v>
      </c>
      <c r="AD397" s="82"/>
    </row>
    <row r="398" spans="1:30" x14ac:dyDescent="0.2">
      <c r="A398" s="108"/>
      <c r="B398" s="109" t="s">
        <v>660</v>
      </c>
      <c r="C398" s="110" t="s">
        <v>661</v>
      </c>
      <c r="D398" s="110" t="s">
        <v>95</v>
      </c>
      <c r="E398" s="111">
        <v>4.8000000000000001E-2</v>
      </c>
      <c r="F398" s="111">
        <v>5.96448</v>
      </c>
      <c r="G398" s="77">
        <v>2390</v>
      </c>
      <c r="H398" s="77">
        <v>2390</v>
      </c>
      <c r="I398" s="77">
        <v>14255.1072</v>
      </c>
      <c r="J398" s="77">
        <v>14255.1072</v>
      </c>
      <c r="K398" s="77"/>
      <c r="L398" s="77"/>
      <c r="M398" s="77"/>
      <c r="N398" s="77"/>
      <c r="O398" s="77"/>
      <c r="P398" s="77"/>
      <c r="R398" s="77">
        <v>2600</v>
      </c>
      <c r="S398" s="77">
        <v>15507.647999999999</v>
      </c>
      <c r="T398" s="80">
        <f t="shared" si="85"/>
        <v>1.0878661087866108</v>
      </c>
      <c r="U398" s="80">
        <f t="shared" si="86"/>
        <v>1.0622140972477776</v>
      </c>
      <c r="V398" s="81">
        <f t="shared" si="87"/>
        <v>2538.6916924221887</v>
      </c>
      <c r="W398" s="81">
        <f t="shared" si="88"/>
        <v>148.69169242218868</v>
      </c>
      <c r="X398" s="81">
        <f t="shared" si="89"/>
        <v>886.86862561829594</v>
      </c>
      <c r="Y398" s="80">
        <f t="shared" si="82"/>
        <v>4.5848355451969969E-2</v>
      </c>
      <c r="Z398" s="80">
        <f t="shared" si="83"/>
        <v>1.1992624151289988E-2</v>
      </c>
      <c r="AA398" s="80">
        <f t="shared" si="84"/>
        <v>1.9115055013239957E-2</v>
      </c>
      <c r="AB398" s="80">
        <f t="shared" si="90"/>
        <v>2.5652011538833303E-2</v>
      </c>
      <c r="AD398" s="82"/>
    </row>
    <row r="399" spans="1:30" x14ac:dyDescent="0.2">
      <c r="A399" s="108"/>
      <c r="B399" s="109" t="s">
        <v>662</v>
      </c>
      <c r="C399" s="110" t="s">
        <v>663</v>
      </c>
      <c r="D399" s="110" t="s">
        <v>98</v>
      </c>
      <c r="E399" s="111">
        <v>1</v>
      </c>
      <c r="F399" s="111">
        <v>124.26</v>
      </c>
      <c r="G399" s="77">
        <v>182</v>
      </c>
      <c r="H399" s="77">
        <v>182</v>
      </c>
      <c r="I399" s="77">
        <v>22615.32</v>
      </c>
      <c r="J399" s="77">
        <v>22615.32</v>
      </c>
      <c r="K399" s="77"/>
      <c r="L399" s="77"/>
      <c r="M399" s="77"/>
      <c r="N399" s="77"/>
      <c r="O399" s="77"/>
      <c r="P399" s="77"/>
      <c r="R399" s="77">
        <v>209</v>
      </c>
      <c r="S399" s="77">
        <v>25970.34</v>
      </c>
      <c r="T399" s="80">
        <f t="shared" si="85"/>
        <v>1.1483516483516483</v>
      </c>
      <c r="U399" s="80">
        <f t="shared" si="86"/>
        <v>1.122699636812815</v>
      </c>
      <c r="V399" s="81">
        <f t="shared" si="87"/>
        <v>204.33133389993233</v>
      </c>
      <c r="W399" s="81">
        <f t="shared" si="88"/>
        <v>22.331333899932332</v>
      </c>
      <c r="X399" s="81">
        <f t="shared" si="89"/>
        <v>2774.8915504055917</v>
      </c>
      <c r="Y399" s="80">
        <f t="shared" si="82"/>
        <v>4.5848355451969969E-2</v>
      </c>
      <c r="Z399" s="80">
        <f t="shared" si="83"/>
        <v>1.1992624151289988E-2</v>
      </c>
      <c r="AA399" s="80">
        <f t="shared" si="84"/>
        <v>1.9115055013239957E-2</v>
      </c>
      <c r="AB399" s="80">
        <f t="shared" si="90"/>
        <v>2.5652011538833303E-2</v>
      </c>
      <c r="AD399" s="82"/>
    </row>
    <row r="400" spans="1:30" ht="15" thickBot="1" x14ac:dyDescent="0.35">
      <c r="A400" s="151"/>
      <c r="B400" s="152" t="s">
        <v>26</v>
      </c>
      <c r="C400" s="153" t="s">
        <v>144</v>
      </c>
      <c r="D400" s="153"/>
      <c r="E400" s="154"/>
      <c r="F400" s="154"/>
      <c r="G400" s="155"/>
      <c r="H400" s="155"/>
      <c r="I400" s="155">
        <v>1048902.42</v>
      </c>
      <c r="J400" s="155">
        <v>564487.61942320003</v>
      </c>
      <c r="K400" s="155">
        <v>179878.4546306</v>
      </c>
      <c r="L400" s="155">
        <v>0</v>
      </c>
      <c r="M400" s="155">
        <v>3181.5684999999999</v>
      </c>
      <c r="N400" s="155">
        <v>60798.917665142799</v>
      </c>
      <c r="O400" s="155">
        <v>139463.44181108999</v>
      </c>
      <c r="P400" s="155">
        <v>55550.777126156703</v>
      </c>
      <c r="R400" s="155"/>
      <c r="S400" s="155">
        <v>642852.30455680005</v>
      </c>
      <c r="T400" s="80"/>
      <c r="U400" s="80"/>
      <c r="V400" s="81"/>
      <c r="W400" s="81"/>
      <c r="X400" s="81"/>
      <c r="Y400" s="80"/>
      <c r="Z400" s="80"/>
      <c r="AA400" s="80"/>
      <c r="AB400" s="80"/>
      <c r="AD400" s="82"/>
    </row>
    <row r="401" spans="1:30" ht="20.5" thickBot="1" x14ac:dyDescent="0.25">
      <c r="A401" s="96">
        <v>119</v>
      </c>
      <c r="B401" s="97" t="s">
        <v>664</v>
      </c>
      <c r="C401" s="99" t="s">
        <v>665</v>
      </c>
      <c r="D401" s="99" t="s">
        <v>38</v>
      </c>
      <c r="E401" s="100">
        <v>0</v>
      </c>
      <c r="F401" s="100">
        <v>1495.71</v>
      </c>
      <c r="G401" s="101">
        <v>48.3</v>
      </c>
      <c r="H401" s="101">
        <v>50.2</v>
      </c>
      <c r="I401" s="101">
        <v>75084.639999999999</v>
      </c>
      <c r="J401" s="101">
        <v>0</v>
      </c>
      <c r="K401" s="101">
        <v>26761.243320000001</v>
      </c>
      <c r="L401" s="101">
        <v>0</v>
      </c>
      <c r="M401" s="101">
        <v>0</v>
      </c>
      <c r="N401" s="101">
        <v>9045.3002421599995</v>
      </c>
      <c r="O401" s="101">
        <v>23913.729647431199</v>
      </c>
      <c r="P401" s="102">
        <v>9221.4697833427708</v>
      </c>
      <c r="R401" s="101">
        <v>60.99</v>
      </c>
      <c r="S401" s="101">
        <v>0</v>
      </c>
      <c r="T401" s="80"/>
      <c r="U401" s="80"/>
      <c r="V401" s="81"/>
      <c r="W401" s="81"/>
      <c r="X401" s="81"/>
      <c r="Y401" s="80"/>
      <c r="Z401" s="80"/>
      <c r="AA401" s="80"/>
      <c r="AB401" s="80"/>
      <c r="AD401" s="82"/>
    </row>
    <row r="402" spans="1:30" ht="20.5" thickBot="1" x14ac:dyDescent="0.25">
      <c r="A402" s="96">
        <v>120</v>
      </c>
      <c r="B402" s="97" t="s">
        <v>666</v>
      </c>
      <c r="C402" s="99" t="s">
        <v>667</v>
      </c>
      <c r="D402" s="99" t="s">
        <v>38</v>
      </c>
      <c r="E402" s="100">
        <v>0</v>
      </c>
      <c r="F402" s="100">
        <v>134613.9</v>
      </c>
      <c r="G402" s="101">
        <v>0.92</v>
      </c>
      <c r="H402" s="101">
        <v>2.3199999999999998</v>
      </c>
      <c r="I402" s="101">
        <v>312304.25</v>
      </c>
      <c r="J402" s="101">
        <v>312304.24800000002</v>
      </c>
      <c r="K402" s="101">
        <v>0</v>
      </c>
      <c r="L402" s="101">
        <v>0</v>
      </c>
      <c r="M402" s="101">
        <v>0</v>
      </c>
      <c r="N402" s="101">
        <v>0</v>
      </c>
      <c r="O402" s="101">
        <v>0</v>
      </c>
      <c r="P402" s="102">
        <v>0</v>
      </c>
      <c r="R402" s="101">
        <v>2.46</v>
      </c>
      <c r="S402" s="101">
        <v>331150.19400000002</v>
      </c>
      <c r="T402" s="80"/>
      <c r="U402" s="80"/>
      <c r="V402" s="81"/>
      <c r="W402" s="81"/>
      <c r="X402" s="81"/>
      <c r="Y402" s="80"/>
      <c r="Z402" s="80"/>
      <c r="AA402" s="80"/>
      <c r="AB402" s="80"/>
      <c r="AD402" s="82"/>
    </row>
    <row r="403" spans="1:30" ht="18.5" thickBot="1" x14ac:dyDescent="0.25">
      <c r="A403" s="108"/>
      <c r="B403" s="109" t="s">
        <v>668</v>
      </c>
      <c r="C403" s="110" t="s">
        <v>669</v>
      </c>
      <c r="D403" s="110" t="s">
        <v>38</v>
      </c>
      <c r="E403" s="111">
        <v>1</v>
      </c>
      <c r="F403" s="111">
        <v>134613.9</v>
      </c>
      <c r="G403" s="77">
        <v>2.3199999999999998</v>
      </c>
      <c r="H403" s="77">
        <v>2.3199999999999998</v>
      </c>
      <c r="I403" s="77">
        <v>312304.24800000002</v>
      </c>
      <c r="J403" s="77">
        <v>312304.24800000002</v>
      </c>
      <c r="K403" s="77"/>
      <c r="L403" s="77"/>
      <c r="M403" s="77"/>
      <c r="N403" s="77"/>
      <c r="O403" s="77"/>
      <c r="P403" s="77"/>
      <c r="R403" s="77">
        <v>2.46</v>
      </c>
      <c r="S403" s="77">
        <v>331150.19400000002</v>
      </c>
      <c r="T403" s="80">
        <f t="shared" si="85"/>
        <v>1.0603448275862069</v>
      </c>
      <c r="U403" s="80">
        <f t="shared" si="86"/>
        <v>1.0346928160473736</v>
      </c>
      <c r="V403" s="81">
        <f t="shared" si="87"/>
        <v>2.4004873332299068</v>
      </c>
      <c r="W403" s="81">
        <f t="shared" si="88"/>
        <v>8.0487333229906977E-2</v>
      </c>
      <c r="X403" s="81">
        <f t="shared" si="89"/>
        <v>10834.713826677375</v>
      </c>
      <c r="Y403" s="80">
        <f t="shared" si="82"/>
        <v>4.5848355451969969E-2</v>
      </c>
      <c r="Z403" s="80">
        <f t="shared" si="83"/>
        <v>1.1992624151289988E-2</v>
      </c>
      <c r="AA403" s="80">
        <f t="shared" si="84"/>
        <v>1.9115055013239957E-2</v>
      </c>
      <c r="AB403" s="80">
        <f t="shared" si="90"/>
        <v>2.5652011538833303E-2</v>
      </c>
      <c r="AD403" s="82"/>
    </row>
    <row r="404" spans="1:30" ht="20" x14ac:dyDescent="0.2">
      <c r="A404" s="156">
        <v>121</v>
      </c>
      <c r="B404" s="157" t="s">
        <v>670</v>
      </c>
      <c r="C404" s="158" t="s">
        <v>671</v>
      </c>
      <c r="D404" s="158" t="s">
        <v>38</v>
      </c>
      <c r="E404" s="159">
        <v>0</v>
      </c>
      <c r="F404" s="159">
        <v>1495.71</v>
      </c>
      <c r="G404" s="160">
        <v>36.799999999999997</v>
      </c>
      <c r="H404" s="160">
        <v>32.979999999999997</v>
      </c>
      <c r="I404" s="160">
        <v>49328.52</v>
      </c>
      <c r="J404" s="160">
        <v>0</v>
      </c>
      <c r="K404" s="160">
        <v>18286.849601999998</v>
      </c>
      <c r="L404" s="160">
        <v>0</v>
      </c>
      <c r="M404" s="160">
        <v>3096.1197000000002</v>
      </c>
      <c r="N404" s="160">
        <v>6180.9551654759998</v>
      </c>
      <c r="O404" s="160">
        <v>15711.436946461299</v>
      </c>
      <c r="P404" s="161">
        <v>6058.55059795122</v>
      </c>
      <c r="R404" s="160">
        <v>39.950000000000003</v>
      </c>
      <c r="S404" s="160">
        <v>0</v>
      </c>
      <c r="T404" s="80"/>
      <c r="U404" s="80"/>
      <c r="V404" s="81"/>
      <c r="W404" s="81"/>
      <c r="X404" s="81"/>
      <c r="Y404" s="80"/>
      <c r="Z404" s="80"/>
      <c r="AA404" s="80"/>
      <c r="AB404" s="80"/>
      <c r="AD404" s="82"/>
    </row>
    <row r="405" spans="1:30" ht="20.5" thickBot="1" x14ac:dyDescent="0.25">
      <c r="A405" s="162">
        <v>122</v>
      </c>
      <c r="B405" s="163" t="s">
        <v>672</v>
      </c>
      <c r="C405" s="164" t="s">
        <v>673</v>
      </c>
      <c r="D405" s="164" t="s">
        <v>38</v>
      </c>
      <c r="E405" s="165">
        <v>0</v>
      </c>
      <c r="F405" s="165">
        <v>643.66</v>
      </c>
      <c r="G405" s="112">
        <v>57.5</v>
      </c>
      <c r="H405" s="112">
        <v>48.3</v>
      </c>
      <c r="I405" s="112">
        <v>31088.78</v>
      </c>
      <c r="J405" s="112">
        <v>9873.7443999999996</v>
      </c>
      <c r="K405" s="112">
        <v>8860.3017299999992</v>
      </c>
      <c r="L405" s="112">
        <v>0</v>
      </c>
      <c r="M405" s="112">
        <v>0</v>
      </c>
      <c r="N405" s="112">
        <v>2994.7819847400001</v>
      </c>
      <c r="O405" s="112">
        <v>6757.3977174018</v>
      </c>
      <c r="P405" s="166">
        <v>2605.7474004998498</v>
      </c>
      <c r="R405" s="112">
        <v>61.62</v>
      </c>
      <c r="S405" s="112">
        <v>13639.1554</v>
      </c>
      <c r="T405" s="80"/>
      <c r="U405" s="80"/>
      <c r="V405" s="81"/>
      <c r="W405" s="81"/>
      <c r="X405" s="81"/>
      <c r="Y405" s="80"/>
      <c r="Z405" s="80"/>
      <c r="AA405" s="80"/>
      <c r="AB405" s="80"/>
      <c r="AD405" s="82"/>
    </row>
    <row r="406" spans="1:30" ht="15" thickBot="1" x14ac:dyDescent="0.25">
      <c r="A406" s="108"/>
      <c r="B406" s="109" t="s">
        <v>674</v>
      </c>
      <c r="C406" s="110" t="s">
        <v>675</v>
      </c>
      <c r="D406" s="110" t="s">
        <v>676</v>
      </c>
      <c r="E406" s="111">
        <v>0.13</v>
      </c>
      <c r="F406" s="111">
        <v>83.675799999999995</v>
      </c>
      <c r="G406" s="77">
        <v>118</v>
      </c>
      <c r="H406" s="77">
        <v>118</v>
      </c>
      <c r="I406" s="77">
        <v>9873.7443999999996</v>
      </c>
      <c r="J406" s="77">
        <v>9873.7443999999996</v>
      </c>
      <c r="K406" s="77"/>
      <c r="L406" s="77"/>
      <c r="M406" s="77"/>
      <c r="N406" s="77"/>
      <c r="O406" s="77"/>
      <c r="P406" s="77"/>
      <c r="R406" s="77">
        <v>163</v>
      </c>
      <c r="S406" s="77">
        <v>13639.1554</v>
      </c>
      <c r="T406" s="80">
        <f t="shared" si="85"/>
        <v>1.3813559322033899</v>
      </c>
      <c r="U406" s="80">
        <f t="shared" si="86"/>
        <v>1.3557039206645567</v>
      </c>
      <c r="V406" s="81">
        <f t="shared" si="87"/>
        <v>159.9730626384177</v>
      </c>
      <c r="W406" s="81">
        <f t="shared" si="88"/>
        <v>41.973062638417701</v>
      </c>
      <c r="X406" s="81">
        <f t="shared" si="89"/>
        <v>3512.1295947197118</v>
      </c>
      <c r="Y406" s="80">
        <f t="shared" si="82"/>
        <v>4.5848355451969969E-2</v>
      </c>
      <c r="Z406" s="80">
        <f t="shared" si="83"/>
        <v>1.1992624151289988E-2</v>
      </c>
      <c r="AA406" s="80">
        <f t="shared" si="84"/>
        <v>1.9115055013239957E-2</v>
      </c>
      <c r="AB406" s="80">
        <f t="shared" si="90"/>
        <v>2.5652011538833303E-2</v>
      </c>
      <c r="AD406" s="82"/>
    </row>
    <row r="407" spans="1:30" ht="20" x14ac:dyDescent="0.2">
      <c r="A407" s="156">
        <v>123</v>
      </c>
      <c r="B407" s="157" t="s">
        <v>677</v>
      </c>
      <c r="C407" s="158" t="s">
        <v>678</v>
      </c>
      <c r="D407" s="158" t="s">
        <v>98</v>
      </c>
      <c r="E407" s="159">
        <v>0</v>
      </c>
      <c r="F407" s="159">
        <v>8.24</v>
      </c>
      <c r="G407" s="160">
        <v>1092.58</v>
      </c>
      <c r="H407" s="160">
        <v>684.33</v>
      </c>
      <c r="I407" s="160">
        <v>5638.88</v>
      </c>
      <c r="J407" s="160">
        <v>0</v>
      </c>
      <c r="K407" s="160">
        <v>2312.1950879999999</v>
      </c>
      <c r="L407" s="160">
        <v>0</v>
      </c>
      <c r="M407" s="160">
        <v>56.856000000000002</v>
      </c>
      <c r="N407" s="160">
        <v>781.52193974399995</v>
      </c>
      <c r="O407" s="160">
        <v>1795.82662581408</v>
      </c>
      <c r="P407" s="161">
        <v>692.49595149813103</v>
      </c>
      <c r="R407" s="160">
        <v>820.84</v>
      </c>
      <c r="S407" s="160">
        <v>0</v>
      </c>
      <c r="T407" s="80"/>
      <c r="U407" s="80"/>
      <c r="V407" s="81"/>
      <c r="W407" s="81"/>
      <c r="X407" s="81"/>
      <c r="Y407" s="80"/>
      <c r="Z407" s="80"/>
      <c r="AA407" s="80"/>
      <c r="AB407" s="80"/>
      <c r="AD407" s="82"/>
    </row>
    <row r="408" spans="1:30" ht="20.5" thickBot="1" x14ac:dyDescent="0.25">
      <c r="A408" s="162">
        <v>124</v>
      </c>
      <c r="B408" s="163" t="s">
        <v>679</v>
      </c>
      <c r="C408" s="164" t="s">
        <v>680</v>
      </c>
      <c r="D408" s="164" t="s">
        <v>98</v>
      </c>
      <c r="E408" s="165">
        <v>0</v>
      </c>
      <c r="F408" s="165">
        <v>247.2</v>
      </c>
      <c r="G408" s="112">
        <v>63.25</v>
      </c>
      <c r="H408" s="112">
        <v>9.75</v>
      </c>
      <c r="I408" s="112">
        <v>2410.1999999999998</v>
      </c>
      <c r="J408" s="112">
        <v>2410.1999999999998</v>
      </c>
      <c r="K408" s="112">
        <v>0</v>
      </c>
      <c r="L408" s="112">
        <v>0</v>
      </c>
      <c r="M408" s="112">
        <v>0</v>
      </c>
      <c r="N408" s="112">
        <v>0</v>
      </c>
      <c r="O408" s="112">
        <v>0</v>
      </c>
      <c r="P408" s="166">
        <v>0</v>
      </c>
      <c r="R408" s="112">
        <v>10.3</v>
      </c>
      <c r="S408" s="112">
        <v>2546.16</v>
      </c>
      <c r="T408" s="80"/>
      <c r="U408" s="80"/>
      <c r="V408" s="81"/>
      <c r="W408" s="81"/>
      <c r="X408" s="81"/>
      <c r="Y408" s="80"/>
      <c r="Z408" s="80"/>
      <c r="AA408" s="80"/>
      <c r="AB408" s="80"/>
      <c r="AD408" s="82"/>
    </row>
    <row r="409" spans="1:30" ht="15" thickBot="1" x14ac:dyDescent="0.25">
      <c r="A409" s="108"/>
      <c r="B409" s="109" t="s">
        <v>681</v>
      </c>
      <c r="C409" s="110" t="s">
        <v>682</v>
      </c>
      <c r="D409" s="110" t="s">
        <v>98</v>
      </c>
      <c r="E409" s="111">
        <v>1</v>
      </c>
      <c r="F409" s="111">
        <v>247.2</v>
      </c>
      <c r="G409" s="77">
        <v>9.75</v>
      </c>
      <c r="H409" s="77">
        <v>9.75</v>
      </c>
      <c r="I409" s="77">
        <v>2410.1999999999998</v>
      </c>
      <c r="J409" s="77">
        <v>2410.1999999999998</v>
      </c>
      <c r="K409" s="77"/>
      <c r="L409" s="77"/>
      <c r="M409" s="77"/>
      <c r="N409" s="77"/>
      <c r="O409" s="77"/>
      <c r="P409" s="77"/>
      <c r="R409" s="77">
        <v>10.3</v>
      </c>
      <c r="S409" s="77">
        <v>2546.16</v>
      </c>
      <c r="T409" s="80">
        <f t="shared" si="85"/>
        <v>1.0564102564102564</v>
      </c>
      <c r="U409" s="80">
        <f t="shared" si="86"/>
        <v>1.0307582448714232</v>
      </c>
      <c r="V409" s="81">
        <f t="shared" si="87"/>
        <v>10.049892887496377</v>
      </c>
      <c r="W409" s="81">
        <f t="shared" si="88"/>
        <v>0.29989288749637666</v>
      </c>
      <c r="X409" s="81">
        <f t="shared" si="89"/>
        <v>74.133521789104307</v>
      </c>
      <c r="Y409" s="80">
        <f t="shared" si="82"/>
        <v>4.5848355451969969E-2</v>
      </c>
      <c r="Z409" s="80">
        <f t="shared" si="83"/>
        <v>1.1992624151289988E-2</v>
      </c>
      <c r="AA409" s="80">
        <f t="shared" si="84"/>
        <v>1.9115055013239957E-2</v>
      </c>
      <c r="AB409" s="80">
        <f t="shared" si="90"/>
        <v>2.5652011538833303E-2</v>
      </c>
      <c r="AD409" s="82"/>
    </row>
    <row r="410" spans="1:30" ht="20" x14ac:dyDescent="0.2">
      <c r="A410" s="156">
        <v>125</v>
      </c>
      <c r="B410" s="157" t="s">
        <v>683</v>
      </c>
      <c r="C410" s="158" t="s">
        <v>684</v>
      </c>
      <c r="D410" s="158" t="s">
        <v>98</v>
      </c>
      <c r="E410" s="159">
        <v>0</v>
      </c>
      <c r="F410" s="159">
        <v>8.24</v>
      </c>
      <c r="G410" s="160">
        <v>862.56</v>
      </c>
      <c r="H410" s="160">
        <v>482.17</v>
      </c>
      <c r="I410" s="160">
        <v>3973.08</v>
      </c>
      <c r="J410" s="160">
        <v>0</v>
      </c>
      <c r="K410" s="160">
        <v>1637.7024719999999</v>
      </c>
      <c r="L410" s="160">
        <v>0</v>
      </c>
      <c r="M410" s="160">
        <v>28.5928</v>
      </c>
      <c r="N410" s="160">
        <v>553.54343553599995</v>
      </c>
      <c r="O410" s="160">
        <v>1265.30806329552</v>
      </c>
      <c r="P410" s="161">
        <v>487.920547916413</v>
      </c>
      <c r="R410" s="160">
        <v>578.04999999999995</v>
      </c>
      <c r="S410" s="160">
        <v>0</v>
      </c>
      <c r="T410" s="80"/>
      <c r="U410" s="80"/>
      <c r="V410" s="81"/>
      <c r="W410" s="81"/>
      <c r="X410" s="81"/>
      <c r="Y410" s="80"/>
      <c r="Z410" s="80"/>
      <c r="AA410" s="80"/>
      <c r="AB410" s="80"/>
      <c r="AD410" s="82"/>
    </row>
    <row r="411" spans="1:30" ht="15" thickBot="1" x14ac:dyDescent="0.25">
      <c r="A411" s="162">
        <v>126</v>
      </c>
      <c r="B411" s="163" t="s">
        <v>685</v>
      </c>
      <c r="C411" s="164" t="s">
        <v>686</v>
      </c>
      <c r="D411" s="164" t="s">
        <v>38</v>
      </c>
      <c r="E411" s="165">
        <v>0</v>
      </c>
      <c r="F411" s="165">
        <v>1077.008</v>
      </c>
      <c r="G411" s="112">
        <v>138.01</v>
      </c>
      <c r="H411" s="112">
        <v>109.99</v>
      </c>
      <c r="I411" s="112">
        <v>118460.11</v>
      </c>
      <c r="J411" s="112">
        <v>1284.7628431999999</v>
      </c>
      <c r="K411" s="112">
        <v>48928.473440000002</v>
      </c>
      <c r="L411" s="112">
        <v>0</v>
      </c>
      <c r="M411" s="112">
        <v>0</v>
      </c>
      <c r="N411" s="112">
        <v>16537.82402272</v>
      </c>
      <c r="O411" s="112">
        <v>37315.789553750401</v>
      </c>
      <c r="P411" s="166">
        <v>14389.492182305899</v>
      </c>
      <c r="R411" s="112">
        <v>130.41999999999999</v>
      </c>
      <c r="S411" s="112">
        <v>1405.0646368</v>
      </c>
      <c r="T411" s="80"/>
      <c r="U411" s="80"/>
      <c r="V411" s="81"/>
      <c r="W411" s="81"/>
      <c r="X411" s="81"/>
      <c r="Y411" s="80"/>
      <c r="Z411" s="80"/>
      <c r="AA411" s="80"/>
      <c r="AB411" s="80"/>
      <c r="AD411" s="82"/>
    </row>
    <row r="412" spans="1:30" x14ac:dyDescent="0.2">
      <c r="A412" s="108"/>
      <c r="B412" s="109" t="s">
        <v>204</v>
      </c>
      <c r="C412" s="110" t="s">
        <v>205</v>
      </c>
      <c r="D412" s="110" t="s">
        <v>95</v>
      </c>
      <c r="E412" s="111">
        <v>2E-3</v>
      </c>
      <c r="F412" s="111">
        <v>2.1540159999999999</v>
      </c>
      <c r="G412" s="77">
        <v>45.7</v>
      </c>
      <c r="H412" s="77">
        <v>45.7</v>
      </c>
      <c r="I412" s="77">
        <v>98.4385312</v>
      </c>
      <c r="J412" s="77">
        <v>98.4385312</v>
      </c>
      <c r="K412" s="77"/>
      <c r="L412" s="77"/>
      <c r="M412" s="77"/>
      <c r="N412" s="77"/>
      <c r="O412" s="77"/>
      <c r="P412" s="77"/>
      <c r="R412" s="77">
        <v>52.8</v>
      </c>
      <c r="S412" s="77">
        <v>113.7320448</v>
      </c>
      <c r="T412" s="80">
        <f t="shared" si="85"/>
        <v>1.1553610503282274</v>
      </c>
      <c r="U412" s="80">
        <f t="shared" si="86"/>
        <v>1.1297090387893942</v>
      </c>
      <c r="V412" s="81">
        <f t="shared" si="87"/>
        <v>51.627703072675317</v>
      </c>
      <c r="W412" s="81">
        <f t="shared" si="88"/>
        <v>5.9277030726753139</v>
      </c>
      <c r="X412" s="81">
        <f t="shared" si="89"/>
        <v>12.768367261791788</v>
      </c>
      <c r="Y412" s="80">
        <f t="shared" si="82"/>
        <v>4.5848355451969969E-2</v>
      </c>
      <c r="Z412" s="80">
        <f t="shared" si="83"/>
        <v>1.1992624151289988E-2</v>
      </c>
      <c r="AA412" s="80">
        <f t="shared" si="84"/>
        <v>1.9115055013239957E-2</v>
      </c>
      <c r="AB412" s="80">
        <f t="shared" si="90"/>
        <v>2.5652011538833303E-2</v>
      </c>
      <c r="AD412" s="82"/>
    </row>
    <row r="413" spans="1:30" x14ac:dyDescent="0.2">
      <c r="A413" s="108"/>
      <c r="B413" s="109" t="s">
        <v>687</v>
      </c>
      <c r="C413" s="110" t="s">
        <v>688</v>
      </c>
      <c r="D413" s="110" t="s">
        <v>101</v>
      </c>
      <c r="E413" s="111">
        <v>0.03</v>
      </c>
      <c r="F413" s="111">
        <v>32.31024</v>
      </c>
      <c r="G413" s="77">
        <v>27.3</v>
      </c>
      <c r="H413" s="77">
        <v>27.3</v>
      </c>
      <c r="I413" s="77">
        <v>882.06955200000004</v>
      </c>
      <c r="J413" s="77">
        <v>882.06955200000004</v>
      </c>
      <c r="K413" s="77"/>
      <c r="L413" s="77"/>
      <c r="M413" s="77"/>
      <c r="N413" s="77"/>
      <c r="O413" s="77"/>
      <c r="P413" s="77"/>
      <c r="R413" s="77">
        <v>29.1</v>
      </c>
      <c r="S413" s="77">
        <v>940.22798399999999</v>
      </c>
      <c r="T413" s="80">
        <f t="shared" si="85"/>
        <v>1.0659340659340659</v>
      </c>
      <c r="U413" s="80">
        <f t="shared" si="86"/>
        <v>1.0402820543952327</v>
      </c>
      <c r="V413" s="81">
        <f t="shared" si="87"/>
        <v>28.399700084989853</v>
      </c>
      <c r="W413" s="81">
        <f t="shared" si="88"/>
        <v>1.0997000849898519</v>
      </c>
      <c r="X413" s="81">
        <f t="shared" si="89"/>
        <v>35.531573674042512</v>
      </c>
      <c r="Y413" s="80">
        <f t="shared" si="82"/>
        <v>4.5848355451969969E-2</v>
      </c>
      <c r="Z413" s="80">
        <f t="shared" si="83"/>
        <v>1.1992624151289988E-2</v>
      </c>
      <c r="AA413" s="80">
        <f t="shared" si="84"/>
        <v>1.9115055013239957E-2</v>
      </c>
      <c r="AB413" s="80">
        <f t="shared" si="90"/>
        <v>2.5652011538833303E-2</v>
      </c>
      <c r="AD413" s="82"/>
    </row>
    <row r="414" spans="1:30" ht="15" thickBot="1" x14ac:dyDescent="0.25">
      <c r="A414" s="108"/>
      <c r="B414" s="109" t="s">
        <v>689</v>
      </c>
      <c r="C414" s="110" t="s">
        <v>690</v>
      </c>
      <c r="D414" s="110" t="s">
        <v>101</v>
      </c>
      <c r="E414" s="111">
        <v>5.0000000000000001E-3</v>
      </c>
      <c r="F414" s="111">
        <v>5.38504</v>
      </c>
      <c r="G414" s="77">
        <v>56.5</v>
      </c>
      <c r="H414" s="77">
        <v>56.5</v>
      </c>
      <c r="I414" s="77">
        <v>304.25475999999998</v>
      </c>
      <c r="J414" s="77">
        <v>304.25475999999998</v>
      </c>
      <c r="K414" s="77"/>
      <c r="L414" s="77"/>
      <c r="M414" s="77"/>
      <c r="N414" s="77"/>
      <c r="O414" s="77"/>
      <c r="P414" s="77"/>
      <c r="R414" s="77">
        <v>65.2</v>
      </c>
      <c r="S414" s="77">
        <v>351.10460799999998</v>
      </c>
      <c r="T414" s="80">
        <f t="shared" si="85"/>
        <v>1.1539823008849559</v>
      </c>
      <c r="U414" s="80">
        <f t="shared" si="86"/>
        <v>1.1283302893461227</v>
      </c>
      <c r="V414" s="81">
        <f t="shared" si="87"/>
        <v>63.750661348055928</v>
      </c>
      <c r="W414" s="81">
        <f t="shared" si="88"/>
        <v>7.2506613480559281</v>
      </c>
      <c r="X414" s="81">
        <f t="shared" si="89"/>
        <v>39.045101385735094</v>
      </c>
      <c r="Y414" s="80">
        <f t="shared" si="82"/>
        <v>4.5848355451969969E-2</v>
      </c>
      <c r="Z414" s="80">
        <f t="shared" si="83"/>
        <v>1.1992624151289988E-2</v>
      </c>
      <c r="AA414" s="80">
        <f t="shared" si="84"/>
        <v>1.9115055013239957E-2</v>
      </c>
      <c r="AB414" s="80">
        <f t="shared" si="90"/>
        <v>2.5652011538833303E-2</v>
      </c>
      <c r="AD414" s="82"/>
    </row>
    <row r="415" spans="1:30" ht="20.5" thickBot="1" x14ac:dyDescent="0.25">
      <c r="A415" s="96">
        <v>127</v>
      </c>
      <c r="B415" s="97" t="s">
        <v>691</v>
      </c>
      <c r="C415" s="99" t="s">
        <v>692</v>
      </c>
      <c r="D415" s="99" t="s">
        <v>38</v>
      </c>
      <c r="E415" s="100">
        <v>0</v>
      </c>
      <c r="F415" s="100">
        <v>0.76800000000000002</v>
      </c>
      <c r="G415" s="101">
        <v>1279.08</v>
      </c>
      <c r="H415" s="101">
        <v>627.26</v>
      </c>
      <c r="I415" s="101">
        <v>481.74</v>
      </c>
      <c r="J415" s="101">
        <v>431.42399999999998</v>
      </c>
      <c r="K415" s="101">
        <v>21.008179200000001</v>
      </c>
      <c r="L415" s="101">
        <v>0</v>
      </c>
      <c r="M415" s="101">
        <v>0</v>
      </c>
      <c r="N415" s="101">
        <v>7.1007645695999999</v>
      </c>
      <c r="O415" s="101">
        <v>16.022097948671998</v>
      </c>
      <c r="P415" s="102">
        <v>6.1783458405580802</v>
      </c>
      <c r="R415" s="101">
        <v>674.64</v>
      </c>
      <c r="S415" s="101">
        <v>458.03519999999997</v>
      </c>
      <c r="T415" s="80"/>
      <c r="U415" s="80"/>
      <c r="V415" s="81"/>
      <c r="W415" s="81"/>
      <c r="X415" s="81"/>
      <c r="Y415" s="80"/>
      <c r="Z415" s="80"/>
      <c r="AA415" s="80"/>
      <c r="AB415" s="80"/>
      <c r="AD415" s="82"/>
    </row>
    <row r="416" spans="1:30" ht="15" thickBot="1" x14ac:dyDescent="0.25">
      <c r="A416" s="108"/>
      <c r="B416" s="109" t="s">
        <v>693</v>
      </c>
      <c r="C416" s="110" t="s">
        <v>694</v>
      </c>
      <c r="D416" s="110" t="s">
        <v>38</v>
      </c>
      <c r="E416" s="111">
        <v>1.05</v>
      </c>
      <c r="F416" s="111">
        <v>0.80640000000000001</v>
      </c>
      <c r="G416" s="77">
        <v>535</v>
      </c>
      <c r="H416" s="77">
        <v>535</v>
      </c>
      <c r="I416" s="77">
        <v>431.42399999999998</v>
      </c>
      <c r="J416" s="77">
        <v>431.42399999999998</v>
      </c>
      <c r="K416" s="77"/>
      <c r="L416" s="77"/>
      <c r="M416" s="77"/>
      <c r="N416" s="77"/>
      <c r="O416" s="77"/>
      <c r="P416" s="77"/>
      <c r="R416" s="77">
        <v>568</v>
      </c>
      <c r="S416" s="77">
        <v>458.03519999999997</v>
      </c>
      <c r="T416" s="80">
        <f t="shared" si="85"/>
        <v>1.0616822429906543</v>
      </c>
      <c r="U416" s="80">
        <f t="shared" si="86"/>
        <v>1.036030231451821</v>
      </c>
      <c r="V416" s="81">
        <f t="shared" si="87"/>
        <v>554.27617382672429</v>
      </c>
      <c r="W416" s="81">
        <f t="shared" si="88"/>
        <v>19.276173826724289</v>
      </c>
      <c r="X416" s="81">
        <f t="shared" si="89"/>
        <v>15.544306573870466</v>
      </c>
      <c r="Y416" s="80">
        <f t="shared" si="82"/>
        <v>4.5848355451969969E-2</v>
      </c>
      <c r="Z416" s="80">
        <f t="shared" si="83"/>
        <v>1.1992624151289988E-2</v>
      </c>
      <c r="AA416" s="80">
        <f t="shared" si="84"/>
        <v>1.9115055013239957E-2</v>
      </c>
      <c r="AB416" s="80">
        <f t="shared" si="90"/>
        <v>2.5652011538833303E-2</v>
      </c>
      <c r="AD416" s="82"/>
    </row>
    <row r="417" spans="1:30" ht="20.5" thickBot="1" x14ac:dyDescent="0.25">
      <c r="A417" s="96">
        <v>128</v>
      </c>
      <c r="B417" s="97" t="s">
        <v>695</v>
      </c>
      <c r="C417" s="99" t="s">
        <v>696</v>
      </c>
      <c r="D417" s="99" t="s">
        <v>41</v>
      </c>
      <c r="E417" s="100">
        <v>0</v>
      </c>
      <c r="F417" s="100">
        <v>8</v>
      </c>
      <c r="G417" s="160">
        <v>5175.3599999999997</v>
      </c>
      <c r="H417" s="101">
        <v>5787.39</v>
      </c>
      <c r="I417" s="101">
        <v>46299.12</v>
      </c>
      <c r="J417" s="101">
        <v>45760</v>
      </c>
      <c r="K417" s="101">
        <v>225.11600000000001</v>
      </c>
      <c r="L417" s="101">
        <v>0</v>
      </c>
      <c r="M417" s="101">
        <v>0</v>
      </c>
      <c r="N417" s="101">
        <v>76.089207999999999</v>
      </c>
      <c r="O417" s="101">
        <v>171.68696856</v>
      </c>
      <c r="P417" s="102">
        <v>66.204904718400002</v>
      </c>
      <c r="R417" s="101">
        <v>7251.77</v>
      </c>
      <c r="S417" s="101">
        <v>57360</v>
      </c>
      <c r="T417" s="80"/>
      <c r="U417" s="80"/>
      <c r="V417" s="81"/>
      <c r="W417" s="81"/>
      <c r="X417" s="81"/>
      <c r="Y417" s="80"/>
      <c r="Z417" s="80"/>
      <c r="AA417" s="80"/>
      <c r="AB417" s="80"/>
      <c r="AD417" s="82"/>
    </row>
    <row r="418" spans="1:30" ht="18.5" thickBot="1" x14ac:dyDescent="0.25">
      <c r="A418" s="108"/>
      <c r="B418" s="109" t="s">
        <v>697</v>
      </c>
      <c r="C418" s="110" t="s">
        <v>698</v>
      </c>
      <c r="D418" s="110" t="s">
        <v>41</v>
      </c>
      <c r="E418" s="111">
        <v>1</v>
      </c>
      <c r="F418" s="111">
        <v>8</v>
      </c>
      <c r="G418" s="77">
        <v>5720</v>
      </c>
      <c r="H418" s="77">
        <v>5720</v>
      </c>
      <c r="I418" s="77">
        <v>45760</v>
      </c>
      <c r="J418" s="77">
        <v>45760</v>
      </c>
      <c r="K418" s="77"/>
      <c r="L418" s="77"/>
      <c r="M418" s="77"/>
      <c r="N418" s="77"/>
      <c r="O418" s="77"/>
      <c r="P418" s="77"/>
      <c r="R418" s="77">
        <v>7170</v>
      </c>
      <c r="S418" s="77">
        <v>57360</v>
      </c>
      <c r="T418" s="80">
        <f t="shared" si="85"/>
        <v>1.2534965034965035</v>
      </c>
      <c r="U418" s="80">
        <f t="shared" si="86"/>
        <v>1.2278444919576703</v>
      </c>
      <c r="V418" s="81">
        <f t="shared" si="87"/>
        <v>7023.2704939978739</v>
      </c>
      <c r="W418" s="81">
        <f t="shared" si="88"/>
        <v>1303.2704939978739</v>
      </c>
      <c r="X418" s="81">
        <f t="shared" si="89"/>
        <v>10426.163951982991</v>
      </c>
      <c r="Y418" s="80">
        <f t="shared" si="82"/>
        <v>4.5848355451969969E-2</v>
      </c>
      <c r="Z418" s="80">
        <f t="shared" si="83"/>
        <v>1.1992624151289988E-2</v>
      </c>
      <c r="AA418" s="80">
        <f t="shared" si="84"/>
        <v>1.9115055013239957E-2</v>
      </c>
      <c r="AB418" s="80">
        <f t="shared" si="90"/>
        <v>2.5652011538833303E-2</v>
      </c>
      <c r="AD418" s="82"/>
    </row>
    <row r="419" spans="1:30" ht="20.5" thickBot="1" x14ac:dyDescent="0.25">
      <c r="A419" s="96">
        <v>129</v>
      </c>
      <c r="B419" s="97" t="s">
        <v>699</v>
      </c>
      <c r="C419" s="99" t="s">
        <v>700</v>
      </c>
      <c r="D419" s="99" t="s">
        <v>41</v>
      </c>
      <c r="E419" s="100">
        <v>0</v>
      </c>
      <c r="F419" s="100">
        <v>6</v>
      </c>
      <c r="G419" s="177">
        <v>5750.4</v>
      </c>
      <c r="H419" s="101">
        <v>6830.62</v>
      </c>
      <c r="I419" s="101">
        <v>40983.72</v>
      </c>
      <c r="J419" s="101">
        <v>40560</v>
      </c>
      <c r="K419" s="101">
        <v>176.92500000000001</v>
      </c>
      <c r="L419" s="101">
        <v>0</v>
      </c>
      <c r="M419" s="101">
        <v>0</v>
      </c>
      <c r="N419" s="101">
        <v>59.800649999999997</v>
      </c>
      <c r="O419" s="101">
        <v>134.93362049999999</v>
      </c>
      <c r="P419" s="102">
        <v>52.032297870000001</v>
      </c>
      <c r="R419" s="101">
        <v>8515.69</v>
      </c>
      <c r="S419" s="101">
        <v>50580</v>
      </c>
      <c r="T419" s="80"/>
      <c r="U419" s="80"/>
      <c r="V419" s="81"/>
      <c r="W419" s="81"/>
      <c r="X419" s="81"/>
      <c r="Y419" s="80"/>
      <c r="Z419" s="80"/>
      <c r="AA419" s="80"/>
      <c r="AB419" s="80"/>
      <c r="AD419" s="82"/>
    </row>
    <row r="420" spans="1:30" ht="18.5" thickBot="1" x14ac:dyDescent="0.25">
      <c r="A420" s="108"/>
      <c r="B420" s="109" t="s">
        <v>701</v>
      </c>
      <c r="C420" s="110" t="s">
        <v>702</v>
      </c>
      <c r="D420" s="110" t="s">
        <v>41</v>
      </c>
      <c r="E420" s="111">
        <v>1</v>
      </c>
      <c r="F420" s="111">
        <v>6</v>
      </c>
      <c r="G420" s="77">
        <v>6760</v>
      </c>
      <c r="H420" s="77">
        <v>6760</v>
      </c>
      <c r="I420" s="77">
        <v>40560</v>
      </c>
      <c r="J420" s="77">
        <v>40560</v>
      </c>
      <c r="K420" s="77"/>
      <c r="L420" s="77"/>
      <c r="M420" s="77"/>
      <c r="N420" s="77"/>
      <c r="O420" s="77"/>
      <c r="P420" s="77"/>
      <c r="R420" s="77">
        <v>8430</v>
      </c>
      <c r="S420" s="77">
        <v>50580</v>
      </c>
      <c r="T420" s="80">
        <f t="shared" si="85"/>
        <v>1.2470414201183433</v>
      </c>
      <c r="U420" s="80">
        <f t="shared" si="86"/>
        <v>1.2213894085795101</v>
      </c>
      <c r="V420" s="81">
        <f t="shared" si="87"/>
        <v>8256.5924019974882</v>
      </c>
      <c r="W420" s="81">
        <f t="shared" si="88"/>
        <v>1496.5924019974882</v>
      </c>
      <c r="X420" s="81">
        <f t="shared" si="89"/>
        <v>8979.5544119849292</v>
      </c>
      <c r="Y420" s="80">
        <f t="shared" si="82"/>
        <v>4.5848355451969969E-2</v>
      </c>
      <c r="Z420" s="80">
        <f t="shared" si="83"/>
        <v>1.1992624151289988E-2</v>
      </c>
      <c r="AA420" s="80">
        <f t="shared" si="84"/>
        <v>1.9115055013239957E-2</v>
      </c>
      <c r="AB420" s="80">
        <f t="shared" si="90"/>
        <v>2.5652011538833303E-2</v>
      </c>
      <c r="AD420" s="82"/>
    </row>
    <row r="421" spans="1:30" ht="20.5" thickBot="1" x14ac:dyDescent="0.25">
      <c r="A421" s="96">
        <v>130</v>
      </c>
      <c r="B421" s="97" t="s">
        <v>703</v>
      </c>
      <c r="C421" s="99" t="s">
        <v>704</v>
      </c>
      <c r="D421" s="99" t="s">
        <v>41</v>
      </c>
      <c r="E421" s="100">
        <v>0</v>
      </c>
      <c r="F421" s="100">
        <v>8</v>
      </c>
      <c r="G421" s="112">
        <v>1667.62</v>
      </c>
      <c r="H421" s="101"/>
      <c r="I421" s="101">
        <v>13340.96</v>
      </c>
      <c r="J421" s="101">
        <v>0</v>
      </c>
      <c r="K421" s="101">
        <v>0</v>
      </c>
      <c r="L421" s="101">
        <v>0</v>
      </c>
      <c r="M421" s="101">
        <v>0</v>
      </c>
      <c r="N421" s="101">
        <v>0</v>
      </c>
      <c r="O421" s="101">
        <v>0</v>
      </c>
      <c r="P421" s="102">
        <v>0</v>
      </c>
      <c r="R421" s="101"/>
      <c r="S421" s="101">
        <v>0</v>
      </c>
      <c r="T421" s="80"/>
      <c r="U421" s="80"/>
      <c r="V421" s="81"/>
      <c r="W421" s="81"/>
      <c r="X421" s="81"/>
      <c r="Y421" s="80"/>
      <c r="Z421" s="80"/>
      <c r="AA421" s="80"/>
      <c r="AB421" s="80"/>
      <c r="AD421" s="82"/>
    </row>
    <row r="422" spans="1:30" s="84" customFormat="1" ht="15" thickBot="1" x14ac:dyDescent="0.4">
      <c r="A422" s="167"/>
      <c r="B422" s="168">
        <v>44932114</v>
      </c>
      <c r="C422" s="169" t="s">
        <v>3296</v>
      </c>
      <c r="D422" s="169"/>
      <c r="E422" s="170"/>
      <c r="F422" s="170">
        <f>F421</f>
        <v>8</v>
      </c>
      <c r="G422" s="171">
        <v>842</v>
      </c>
      <c r="H422" s="171">
        <v>842</v>
      </c>
      <c r="I422" s="171"/>
      <c r="J422" s="171"/>
      <c r="K422" s="171"/>
      <c r="L422" s="171"/>
      <c r="M422" s="171"/>
      <c r="N422" s="171"/>
      <c r="O422" s="171"/>
      <c r="P422" s="171"/>
      <c r="R422" s="171">
        <v>973</v>
      </c>
      <c r="S422" s="171"/>
      <c r="T422" s="80">
        <f t="shared" ref="T422" si="118">R422/H422</f>
        <v>1.1555819477434679</v>
      </c>
      <c r="U422" s="80">
        <f t="shared" ref="U422" si="119">T422-AB422</f>
        <v>1.1299299362046347</v>
      </c>
      <c r="V422" s="81">
        <f t="shared" ref="V422" si="120">G422*U422</f>
        <v>951.40100628430241</v>
      </c>
      <c r="W422" s="81">
        <f t="shared" ref="W422" si="121">V422-G422</f>
        <v>109.40100628430241</v>
      </c>
      <c r="X422" s="81">
        <f t="shared" ref="X422" si="122">F422*W422</f>
        <v>875.20805027441929</v>
      </c>
      <c r="Y422" s="80">
        <f t="shared" ref="Y422" si="123">104.584835545197%-100%</f>
        <v>4.5848355451969969E-2</v>
      </c>
      <c r="Z422" s="80">
        <f t="shared" ref="Z422" si="124">101.199262415129%-100%</f>
        <v>1.1992624151289988E-2</v>
      </c>
      <c r="AA422" s="80">
        <f t="shared" ref="AA422" si="125">101.911505501324%-100%</f>
        <v>1.9115055013239957E-2</v>
      </c>
      <c r="AB422" s="80">
        <f t="shared" ref="AB422" si="126">AVERAGE(Y422:AA422)</f>
        <v>2.5652011538833303E-2</v>
      </c>
      <c r="AC422" s="88" t="s">
        <v>3388</v>
      </c>
      <c r="AD422" s="172"/>
    </row>
    <row r="423" spans="1:30" ht="20.5" thickBot="1" x14ac:dyDescent="0.25">
      <c r="A423" s="96">
        <v>131</v>
      </c>
      <c r="B423" s="97" t="s">
        <v>705</v>
      </c>
      <c r="C423" s="99" t="s">
        <v>706</v>
      </c>
      <c r="D423" s="99" t="s">
        <v>41</v>
      </c>
      <c r="E423" s="100">
        <v>0</v>
      </c>
      <c r="F423" s="100">
        <v>1</v>
      </c>
      <c r="G423" s="101">
        <v>3451.96</v>
      </c>
      <c r="H423" s="101"/>
      <c r="I423" s="101">
        <v>3451.96</v>
      </c>
      <c r="J423" s="101">
        <v>0</v>
      </c>
      <c r="K423" s="101">
        <v>0</v>
      </c>
      <c r="L423" s="101">
        <v>0</v>
      </c>
      <c r="M423" s="101">
        <v>0</v>
      </c>
      <c r="N423" s="101">
        <v>0</v>
      </c>
      <c r="O423" s="101">
        <v>0</v>
      </c>
      <c r="P423" s="102">
        <v>0</v>
      </c>
      <c r="R423" s="101"/>
      <c r="S423" s="101">
        <v>0</v>
      </c>
      <c r="T423" s="80"/>
      <c r="U423" s="80"/>
      <c r="V423" s="81"/>
      <c r="W423" s="81"/>
      <c r="X423" s="81"/>
      <c r="Y423" s="80"/>
      <c r="Z423" s="80"/>
      <c r="AA423" s="80"/>
      <c r="AB423" s="80"/>
      <c r="AD423" s="82"/>
    </row>
    <row r="424" spans="1:30" ht="15" thickBot="1" x14ac:dyDescent="0.25">
      <c r="A424" s="96">
        <v>132</v>
      </c>
      <c r="B424" s="97" t="s">
        <v>707</v>
      </c>
      <c r="C424" s="99" t="s">
        <v>708</v>
      </c>
      <c r="D424" s="99" t="s">
        <v>41</v>
      </c>
      <c r="E424" s="100">
        <v>0</v>
      </c>
      <c r="F424" s="100">
        <v>2</v>
      </c>
      <c r="G424" s="101">
        <v>690.05</v>
      </c>
      <c r="H424" s="101"/>
      <c r="I424" s="101">
        <v>1380.1</v>
      </c>
      <c r="J424" s="101">
        <v>0</v>
      </c>
      <c r="K424" s="101">
        <v>0</v>
      </c>
      <c r="L424" s="101">
        <v>0</v>
      </c>
      <c r="M424" s="101">
        <v>0</v>
      </c>
      <c r="N424" s="101">
        <v>0</v>
      </c>
      <c r="O424" s="101">
        <v>0</v>
      </c>
      <c r="P424" s="102">
        <v>0</v>
      </c>
      <c r="R424" s="101"/>
      <c r="S424" s="101">
        <v>0</v>
      </c>
      <c r="T424" s="80"/>
      <c r="U424" s="80"/>
      <c r="V424" s="81"/>
      <c r="W424" s="81"/>
      <c r="X424" s="81"/>
      <c r="Y424" s="80"/>
      <c r="Z424" s="80"/>
      <c r="AA424" s="80"/>
      <c r="AB424" s="80"/>
      <c r="AD424" s="82"/>
    </row>
    <row r="425" spans="1:30" ht="15" thickBot="1" x14ac:dyDescent="0.25">
      <c r="A425" s="96">
        <v>133</v>
      </c>
      <c r="B425" s="97" t="s">
        <v>709</v>
      </c>
      <c r="C425" s="99" t="s">
        <v>710</v>
      </c>
      <c r="D425" s="99" t="s">
        <v>41</v>
      </c>
      <c r="E425" s="100">
        <v>0</v>
      </c>
      <c r="F425" s="100">
        <v>4</v>
      </c>
      <c r="G425" s="101">
        <v>2300.16</v>
      </c>
      <c r="H425" s="101"/>
      <c r="I425" s="101">
        <v>9200.64</v>
      </c>
      <c r="J425" s="101">
        <v>0</v>
      </c>
      <c r="K425" s="101">
        <v>0</v>
      </c>
      <c r="L425" s="101">
        <v>0</v>
      </c>
      <c r="M425" s="101">
        <v>0</v>
      </c>
      <c r="N425" s="101">
        <v>0</v>
      </c>
      <c r="O425" s="101">
        <v>0</v>
      </c>
      <c r="P425" s="102">
        <v>0</v>
      </c>
      <c r="R425" s="101"/>
      <c r="S425" s="101">
        <v>0</v>
      </c>
      <c r="T425" s="80"/>
      <c r="U425" s="80"/>
      <c r="V425" s="81"/>
      <c r="W425" s="81"/>
      <c r="X425" s="81"/>
      <c r="Y425" s="80"/>
      <c r="Z425" s="80"/>
      <c r="AA425" s="80"/>
      <c r="AB425" s="80"/>
      <c r="AD425" s="82"/>
    </row>
    <row r="426" spans="1:30" ht="20.5" thickBot="1" x14ac:dyDescent="0.25">
      <c r="A426" s="96">
        <v>134</v>
      </c>
      <c r="B426" s="97" t="s">
        <v>711</v>
      </c>
      <c r="C426" s="99" t="s">
        <v>712</v>
      </c>
      <c r="D426" s="99" t="s">
        <v>41</v>
      </c>
      <c r="E426" s="100">
        <v>0</v>
      </c>
      <c r="F426" s="100">
        <v>3</v>
      </c>
      <c r="G426" s="101">
        <v>78.37</v>
      </c>
      <c r="H426" s="101">
        <v>76.290000000000006</v>
      </c>
      <c r="I426" s="101">
        <v>228.87</v>
      </c>
      <c r="J426" s="101">
        <v>0</v>
      </c>
      <c r="K426" s="101">
        <v>95.571899999999999</v>
      </c>
      <c r="L426" s="101">
        <v>0</v>
      </c>
      <c r="M426" s="101">
        <v>0</v>
      </c>
      <c r="N426" s="101">
        <v>32.303302199999997</v>
      </c>
      <c r="O426" s="101">
        <v>72.888865253999995</v>
      </c>
      <c r="P426" s="102">
        <v>28.106969443560001</v>
      </c>
      <c r="R426" s="101">
        <v>93.56</v>
      </c>
      <c r="S426" s="101">
        <v>0</v>
      </c>
      <c r="T426" s="80"/>
      <c r="U426" s="80"/>
      <c r="V426" s="81"/>
      <c r="W426" s="81"/>
      <c r="X426" s="81"/>
      <c r="Y426" s="80"/>
      <c r="Z426" s="80"/>
      <c r="AA426" s="80"/>
      <c r="AB426" s="80"/>
      <c r="AD426" s="82"/>
    </row>
    <row r="427" spans="1:30" ht="20.5" thickBot="1" x14ac:dyDescent="0.25">
      <c r="A427" s="96">
        <v>135</v>
      </c>
      <c r="B427" s="97" t="s">
        <v>713</v>
      </c>
      <c r="C427" s="99" t="s">
        <v>714</v>
      </c>
      <c r="D427" s="99" t="s">
        <v>41</v>
      </c>
      <c r="E427" s="100">
        <v>0</v>
      </c>
      <c r="F427" s="100">
        <v>8</v>
      </c>
      <c r="G427" s="101">
        <v>68.69</v>
      </c>
      <c r="H427" s="101">
        <v>66.87</v>
      </c>
      <c r="I427" s="101">
        <v>534.96</v>
      </c>
      <c r="J427" s="101">
        <v>0</v>
      </c>
      <c r="K427" s="101">
        <v>223.39439999999999</v>
      </c>
      <c r="L427" s="101">
        <v>0</v>
      </c>
      <c r="M427" s="101">
        <v>0</v>
      </c>
      <c r="N427" s="101">
        <v>75.5073072</v>
      </c>
      <c r="O427" s="101">
        <v>170.37397310399999</v>
      </c>
      <c r="P427" s="102">
        <v>65.698595242560003</v>
      </c>
      <c r="R427" s="101">
        <v>82.01</v>
      </c>
      <c r="S427" s="101">
        <v>0</v>
      </c>
      <c r="T427" s="80"/>
      <c r="U427" s="80"/>
      <c r="V427" s="81"/>
      <c r="W427" s="81"/>
      <c r="X427" s="81"/>
      <c r="Y427" s="80"/>
      <c r="Z427" s="80"/>
      <c r="AA427" s="80"/>
      <c r="AB427" s="80"/>
      <c r="AD427" s="82"/>
    </row>
    <row r="428" spans="1:30" ht="20.5" thickBot="1" x14ac:dyDescent="0.25">
      <c r="A428" s="96">
        <v>136</v>
      </c>
      <c r="B428" s="97" t="s">
        <v>715</v>
      </c>
      <c r="C428" s="99" t="s">
        <v>716</v>
      </c>
      <c r="D428" s="99" t="s">
        <v>41</v>
      </c>
      <c r="E428" s="100">
        <v>0</v>
      </c>
      <c r="F428" s="100">
        <v>2</v>
      </c>
      <c r="G428" s="101">
        <v>122.86</v>
      </c>
      <c r="H428" s="101">
        <v>119.62</v>
      </c>
      <c r="I428" s="101">
        <v>239.24</v>
      </c>
      <c r="J428" s="101">
        <v>0</v>
      </c>
      <c r="K428" s="101">
        <v>99.898200000000003</v>
      </c>
      <c r="L428" s="101">
        <v>0</v>
      </c>
      <c r="M428" s="101">
        <v>0</v>
      </c>
      <c r="N428" s="101">
        <v>33.7655916</v>
      </c>
      <c r="O428" s="101">
        <v>76.188361212000004</v>
      </c>
      <c r="P428" s="102">
        <v>29.379301393679999</v>
      </c>
      <c r="R428" s="101">
        <v>146.69999999999999</v>
      </c>
      <c r="S428" s="101">
        <v>0</v>
      </c>
      <c r="T428" s="80"/>
      <c r="U428" s="80"/>
      <c r="V428" s="81"/>
      <c r="W428" s="81"/>
      <c r="X428" s="81"/>
      <c r="Y428" s="80"/>
      <c r="Z428" s="80"/>
      <c r="AA428" s="80"/>
      <c r="AB428" s="80"/>
      <c r="AD428" s="82"/>
    </row>
    <row r="429" spans="1:30" ht="20.5" thickBot="1" x14ac:dyDescent="0.25">
      <c r="A429" s="96">
        <v>137</v>
      </c>
      <c r="B429" s="97" t="s">
        <v>717</v>
      </c>
      <c r="C429" s="99" t="s">
        <v>718</v>
      </c>
      <c r="D429" s="99" t="s">
        <v>41</v>
      </c>
      <c r="E429" s="100">
        <v>0</v>
      </c>
      <c r="F429" s="100">
        <v>2</v>
      </c>
      <c r="G429" s="101">
        <v>272.82</v>
      </c>
      <c r="H429" s="101">
        <v>265.60000000000002</v>
      </c>
      <c r="I429" s="101">
        <v>531.20000000000005</v>
      </c>
      <c r="J429" s="101">
        <v>0</v>
      </c>
      <c r="K429" s="101">
        <v>221.8212</v>
      </c>
      <c r="L429" s="101">
        <v>0</v>
      </c>
      <c r="M429" s="101">
        <v>0</v>
      </c>
      <c r="N429" s="101">
        <v>74.975565599999996</v>
      </c>
      <c r="O429" s="101">
        <v>169.17415639199999</v>
      </c>
      <c r="P429" s="102">
        <v>65.235929078880005</v>
      </c>
      <c r="R429" s="101">
        <v>325.73</v>
      </c>
      <c r="S429" s="101">
        <v>0</v>
      </c>
      <c r="T429" s="80"/>
      <c r="U429" s="80"/>
      <c r="V429" s="81"/>
      <c r="W429" s="81"/>
      <c r="X429" s="81"/>
      <c r="Y429" s="80"/>
      <c r="Z429" s="80"/>
      <c r="AA429" s="80"/>
      <c r="AB429" s="80"/>
      <c r="AD429" s="82"/>
    </row>
    <row r="430" spans="1:30" ht="20.5" thickBot="1" x14ac:dyDescent="0.25">
      <c r="A430" s="96">
        <v>138</v>
      </c>
      <c r="B430" s="97" t="s">
        <v>719</v>
      </c>
      <c r="C430" s="99" t="s">
        <v>720</v>
      </c>
      <c r="D430" s="99" t="s">
        <v>41</v>
      </c>
      <c r="E430" s="100">
        <v>0</v>
      </c>
      <c r="F430" s="100">
        <v>6</v>
      </c>
      <c r="G430" s="101">
        <v>68.69</v>
      </c>
      <c r="H430" s="101">
        <v>66.87</v>
      </c>
      <c r="I430" s="101">
        <v>401.22</v>
      </c>
      <c r="J430" s="101">
        <v>0</v>
      </c>
      <c r="K430" s="101">
        <v>167.54580000000001</v>
      </c>
      <c r="L430" s="101">
        <v>0</v>
      </c>
      <c r="M430" s="101">
        <v>0</v>
      </c>
      <c r="N430" s="101">
        <v>56.630480400000003</v>
      </c>
      <c r="O430" s="101">
        <v>127.780479828</v>
      </c>
      <c r="P430" s="102">
        <v>49.273946431920002</v>
      </c>
      <c r="R430" s="101">
        <v>168.64</v>
      </c>
      <c r="S430" s="101">
        <v>0</v>
      </c>
      <c r="T430" s="80"/>
      <c r="U430" s="80"/>
      <c r="V430" s="81"/>
      <c r="W430" s="81"/>
      <c r="X430" s="81"/>
      <c r="Y430" s="80"/>
      <c r="Z430" s="80"/>
      <c r="AA430" s="80"/>
      <c r="AB430" s="80"/>
      <c r="AD430" s="82"/>
    </row>
    <row r="431" spans="1:30" ht="20.5" thickBot="1" x14ac:dyDescent="0.25">
      <c r="A431" s="96">
        <v>139</v>
      </c>
      <c r="B431" s="97" t="s">
        <v>721</v>
      </c>
      <c r="C431" s="99" t="s">
        <v>722</v>
      </c>
      <c r="D431" s="99" t="s">
        <v>38</v>
      </c>
      <c r="E431" s="100">
        <v>0</v>
      </c>
      <c r="F431" s="100">
        <v>5.76</v>
      </c>
      <c r="G431" s="101">
        <v>254.76</v>
      </c>
      <c r="H431" s="101">
        <v>248.02</v>
      </c>
      <c r="I431" s="101">
        <v>1428.6</v>
      </c>
      <c r="J431" s="101">
        <v>0</v>
      </c>
      <c r="K431" s="101">
        <v>596.55744000000004</v>
      </c>
      <c r="L431" s="101">
        <v>0</v>
      </c>
      <c r="M431" s="101">
        <v>0</v>
      </c>
      <c r="N431" s="101">
        <v>201.63641472</v>
      </c>
      <c r="O431" s="101">
        <v>454.97049719040001</v>
      </c>
      <c r="P431" s="102">
        <v>175.44300926745601</v>
      </c>
      <c r="R431" s="101">
        <v>304.17</v>
      </c>
      <c r="S431" s="101">
        <v>0</v>
      </c>
      <c r="T431" s="80"/>
      <c r="U431" s="80"/>
      <c r="V431" s="81"/>
      <c r="W431" s="81"/>
      <c r="X431" s="81"/>
      <c r="Y431" s="80"/>
      <c r="Z431" s="80"/>
      <c r="AA431" s="80"/>
      <c r="AB431" s="80"/>
      <c r="AD431" s="82"/>
    </row>
    <row r="432" spans="1:30" ht="20.5" thickBot="1" x14ac:dyDescent="0.25">
      <c r="A432" s="96">
        <v>140</v>
      </c>
      <c r="B432" s="97" t="s">
        <v>723</v>
      </c>
      <c r="C432" s="99" t="s">
        <v>724</v>
      </c>
      <c r="D432" s="99" t="s">
        <v>95</v>
      </c>
      <c r="E432" s="100">
        <v>0</v>
      </c>
      <c r="F432" s="100">
        <v>0.432</v>
      </c>
      <c r="G432" s="101">
        <v>1617.58</v>
      </c>
      <c r="H432" s="101">
        <v>1574.78</v>
      </c>
      <c r="I432" s="101">
        <v>680.3</v>
      </c>
      <c r="J432" s="101">
        <v>0</v>
      </c>
      <c r="K432" s="101">
        <v>284.08216320000002</v>
      </c>
      <c r="L432" s="101">
        <v>0</v>
      </c>
      <c r="M432" s="101">
        <v>0</v>
      </c>
      <c r="N432" s="101">
        <v>96.019771161600005</v>
      </c>
      <c r="O432" s="101">
        <v>216.65810258611199</v>
      </c>
      <c r="P432" s="102">
        <v>83.546405172679698</v>
      </c>
      <c r="R432" s="101">
        <v>1931.3</v>
      </c>
      <c r="S432" s="101">
        <v>0</v>
      </c>
      <c r="T432" s="80"/>
      <c r="U432" s="80"/>
      <c r="V432" s="81"/>
      <c r="W432" s="81"/>
      <c r="X432" s="81"/>
      <c r="Y432" s="80"/>
      <c r="Z432" s="80"/>
      <c r="AA432" s="80"/>
      <c r="AB432" s="80"/>
      <c r="AD432" s="82"/>
    </row>
    <row r="433" spans="1:30" ht="20.5" thickBot="1" x14ac:dyDescent="0.25">
      <c r="A433" s="96">
        <v>141</v>
      </c>
      <c r="B433" s="97" t="s">
        <v>725</v>
      </c>
      <c r="C433" s="99" t="s">
        <v>726</v>
      </c>
      <c r="D433" s="99" t="s">
        <v>95</v>
      </c>
      <c r="E433" s="100">
        <v>0</v>
      </c>
      <c r="F433" s="100">
        <v>0.30199999999999999</v>
      </c>
      <c r="G433" s="101">
        <v>1869.12</v>
      </c>
      <c r="H433" s="101">
        <v>1819.67</v>
      </c>
      <c r="I433" s="101">
        <v>549.54</v>
      </c>
      <c r="J433" s="101">
        <v>0</v>
      </c>
      <c r="K433" s="101">
        <v>229.47639119999999</v>
      </c>
      <c r="L433" s="101">
        <v>0</v>
      </c>
      <c r="M433" s="101">
        <v>0</v>
      </c>
      <c r="N433" s="101">
        <v>77.563020225599999</v>
      </c>
      <c r="O433" s="101">
        <v>175.012464512592</v>
      </c>
      <c r="P433" s="102">
        <v>67.487262631346894</v>
      </c>
      <c r="R433" s="101">
        <v>2231.63</v>
      </c>
      <c r="S433" s="101">
        <v>0</v>
      </c>
      <c r="T433" s="80"/>
      <c r="U433" s="80"/>
      <c r="V433" s="81"/>
      <c r="W433" s="81"/>
      <c r="X433" s="81"/>
      <c r="Y433" s="80"/>
      <c r="Z433" s="80"/>
      <c r="AA433" s="80"/>
      <c r="AB433" s="80"/>
      <c r="AD433" s="82"/>
    </row>
    <row r="434" spans="1:30" ht="15" thickBot="1" x14ac:dyDescent="0.25">
      <c r="A434" s="96">
        <v>142</v>
      </c>
      <c r="B434" s="97" t="s">
        <v>727</v>
      </c>
      <c r="C434" s="99" t="s">
        <v>728</v>
      </c>
      <c r="D434" s="99" t="s">
        <v>98</v>
      </c>
      <c r="E434" s="100">
        <v>0</v>
      </c>
      <c r="F434" s="100">
        <v>4.8499999999999996</v>
      </c>
      <c r="G434" s="101">
        <v>215.42</v>
      </c>
      <c r="H434" s="101">
        <v>209.72</v>
      </c>
      <c r="I434" s="101">
        <v>1017.14</v>
      </c>
      <c r="J434" s="101">
        <v>0</v>
      </c>
      <c r="K434" s="101">
        <v>424.73777999999999</v>
      </c>
      <c r="L434" s="101">
        <v>0</v>
      </c>
      <c r="M434" s="101">
        <v>0</v>
      </c>
      <c r="N434" s="101">
        <v>143.56136964000001</v>
      </c>
      <c r="O434" s="101">
        <v>323.93051529479999</v>
      </c>
      <c r="P434" s="102">
        <v>124.912153090872</v>
      </c>
      <c r="R434" s="101">
        <v>257.2</v>
      </c>
      <c r="S434" s="101">
        <v>0</v>
      </c>
      <c r="T434" s="80"/>
      <c r="U434" s="80"/>
      <c r="V434" s="81"/>
      <c r="W434" s="81"/>
      <c r="X434" s="81"/>
      <c r="Y434" s="80"/>
      <c r="Z434" s="80"/>
      <c r="AA434" s="80"/>
      <c r="AB434" s="80"/>
      <c r="AD434" s="82"/>
    </row>
    <row r="435" spans="1:30" ht="15" thickBot="1" x14ac:dyDescent="0.25">
      <c r="A435" s="96">
        <v>143</v>
      </c>
      <c r="B435" s="97" t="s">
        <v>729</v>
      </c>
      <c r="C435" s="99" t="s">
        <v>730</v>
      </c>
      <c r="D435" s="99" t="s">
        <v>98</v>
      </c>
      <c r="E435" s="100">
        <v>0</v>
      </c>
      <c r="F435" s="100">
        <v>129.65</v>
      </c>
      <c r="G435" s="101">
        <v>235.1</v>
      </c>
      <c r="H435" s="101">
        <v>228.87</v>
      </c>
      <c r="I435" s="101">
        <v>29673</v>
      </c>
      <c r="J435" s="101">
        <v>0</v>
      </c>
      <c r="K435" s="101">
        <v>12390.896835</v>
      </c>
      <c r="L435" s="101">
        <v>0</v>
      </c>
      <c r="M435" s="101">
        <v>0</v>
      </c>
      <c r="N435" s="101">
        <v>4188.1231302300002</v>
      </c>
      <c r="O435" s="101">
        <v>9450.0413801810992</v>
      </c>
      <c r="P435" s="102">
        <v>3644.0685883575502</v>
      </c>
      <c r="R435" s="101">
        <v>280.69</v>
      </c>
      <c r="S435" s="101">
        <v>0</v>
      </c>
      <c r="T435" s="80"/>
      <c r="U435" s="80"/>
      <c r="V435" s="81"/>
      <c r="W435" s="81"/>
      <c r="X435" s="81"/>
      <c r="Y435" s="80"/>
      <c r="Z435" s="80"/>
      <c r="AA435" s="80"/>
      <c r="AB435" s="80"/>
      <c r="AD435" s="82"/>
    </row>
    <row r="436" spans="1:30" ht="15" thickBot="1" x14ac:dyDescent="0.25">
      <c r="A436" s="96">
        <v>144</v>
      </c>
      <c r="B436" s="97" t="s">
        <v>731</v>
      </c>
      <c r="C436" s="99" t="s">
        <v>732</v>
      </c>
      <c r="D436" s="99" t="s">
        <v>98</v>
      </c>
      <c r="E436" s="100">
        <v>0</v>
      </c>
      <c r="F436" s="100">
        <v>29.95</v>
      </c>
      <c r="G436" s="101">
        <v>261.85000000000002</v>
      </c>
      <c r="H436" s="101">
        <v>254.93</v>
      </c>
      <c r="I436" s="101">
        <v>7635.15</v>
      </c>
      <c r="J436" s="101">
        <v>0</v>
      </c>
      <c r="K436" s="101">
        <v>3188.2733400000002</v>
      </c>
      <c r="L436" s="101">
        <v>0</v>
      </c>
      <c r="M436" s="101">
        <v>0</v>
      </c>
      <c r="N436" s="101">
        <v>1077.6363889199999</v>
      </c>
      <c r="O436" s="101">
        <v>2431.5685454844001</v>
      </c>
      <c r="P436" s="102">
        <v>937.64695841661603</v>
      </c>
      <c r="R436" s="101">
        <v>312.64</v>
      </c>
      <c r="S436" s="101">
        <v>0</v>
      </c>
      <c r="T436" s="80"/>
      <c r="U436" s="80"/>
      <c r="V436" s="81"/>
      <c r="W436" s="81"/>
      <c r="X436" s="81"/>
      <c r="Y436" s="80"/>
      <c r="Z436" s="80"/>
      <c r="AA436" s="80"/>
      <c r="AB436" s="80"/>
      <c r="AD436" s="82"/>
    </row>
    <row r="437" spans="1:30" ht="20.5" thickBot="1" x14ac:dyDescent="0.25">
      <c r="A437" s="96">
        <v>145</v>
      </c>
      <c r="B437" s="97" t="s">
        <v>733</v>
      </c>
      <c r="C437" s="99" t="s">
        <v>734</v>
      </c>
      <c r="D437" s="99" t="s">
        <v>98</v>
      </c>
      <c r="E437" s="100">
        <v>0</v>
      </c>
      <c r="F437" s="100">
        <v>13.4</v>
      </c>
      <c r="G437" s="101">
        <v>58.05</v>
      </c>
      <c r="H437" s="101">
        <v>56.51</v>
      </c>
      <c r="I437" s="101">
        <v>757.23</v>
      </c>
      <c r="J437" s="101">
        <v>0</v>
      </c>
      <c r="K437" s="101">
        <v>316.21319999999997</v>
      </c>
      <c r="L437" s="101">
        <v>0</v>
      </c>
      <c r="M437" s="101">
        <v>0</v>
      </c>
      <c r="N437" s="101">
        <v>106.8800616</v>
      </c>
      <c r="O437" s="101">
        <v>241.16315911199999</v>
      </c>
      <c r="P437" s="102">
        <v>92.99589889968</v>
      </c>
      <c r="R437" s="101">
        <v>69.31</v>
      </c>
      <c r="S437" s="101">
        <v>0</v>
      </c>
      <c r="T437" s="80"/>
      <c r="U437" s="80"/>
      <c r="V437" s="81"/>
      <c r="W437" s="81"/>
      <c r="X437" s="81"/>
      <c r="Y437" s="80"/>
      <c r="Z437" s="80"/>
      <c r="AA437" s="80"/>
      <c r="AB437" s="80"/>
      <c r="AD437" s="82"/>
    </row>
    <row r="438" spans="1:30" ht="20.5" thickBot="1" x14ac:dyDescent="0.25">
      <c r="A438" s="96">
        <v>146</v>
      </c>
      <c r="B438" s="97" t="s">
        <v>735</v>
      </c>
      <c r="C438" s="99" t="s">
        <v>736</v>
      </c>
      <c r="D438" s="99" t="s">
        <v>98</v>
      </c>
      <c r="E438" s="100">
        <v>0</v>
      </c>
      <c r="F438" s="100">
        <v>0.57499999999999996</v>
      </c>
      <c r="G438" s="101">
        <v>3047.71</v>
      </c>
      <c r="H438" s="101">
        <v>5619.07</v>
      </c>
      <c r="I438" s="101">
        <v>3230.97</v>
      </c>
      <c r="J438" s="101">
        <v>2443.511375</v>
      </c>
      <c r="K438" s="101">
        <v>310.04000000000002</v>
      </c>
      <c r="L438" s="101">
        <v>0</v>
      </c>
      <c r="M438" s="101">
        <v>0</v>
      </c>
      <c r="N438" s="101">
        <v>104.79352</v>
      </c>
      <c r="O438" s="101">
        <v>224.0263296</v>
      </c>
      <c r="P438" s="102">
        <v>96.704698944</v>
      </c>
      <c r="R438" s="101">
        <v>6621.5</v>
      </c>
      <c r="S438" s="101">
        <v>2930.8382499999998</v>
      </c>
      <c r="T438" s="80"/>
      <c r="U438" s="80"/>
      <c r="V438" s="81"/>
      <c r="W438" s="81"/>
      <c r="X438" s="81"/>
      <c r="Y438" s="80"/>
      <c r="Z438" s="80"/>
      <c r="AA438" s="80"/>
      <c r="AB438" s="80"/>
      <c r="AD438" s="82"/>
    </row>
    <row r="439" spans="1:30" x14ac:dyDescent="0.2">
      <c r="A439" s="108"/>
      <c r="B439" s="109" t="s">
        <v>204</v>
      </c>
      <c r="C439" s="110" t="s">
        <v>205</v>
      </c>
      <c r="D439" s="110" t="s">
        <v>95</v>
      </c>
      <c r="E439" s="111">
        <v>0.05</v>
      </c>
      <c r="F439" s="111">
        <v>2.8750000000000001E-2</v>
      </c>
      <c r="G439" s="77">
        <v>45.7</v>
      </c>
      <c r="H439" s="77">
        <v>45.7</v>
      </c>
      <c r="I439" s="77">
        <v>1.3138749999999999</v>
      </c>
      <c r="J439" s="77">
        <v>1.3138749999999999</v>
      </c>
      <c r="K439" s="77"/>
      <c r="L439" s="77"/>
      <c r="M439" s="77"/>
      <c r="N439" s="77"/>
      <c r="O439" s="77"/>
      <c r="P439" s="77"/>
      <c r="R439" s="77">
        <v>52.8</v>
      </c>
      <c r="S439" s="77">
        <v>1.518</v>
      </c>
      <c r="T439" s="80">
        <f t="shared" ref="T439:T499" si="127">R439/H439</f>
        <v>1.1553610503282274</v>
      </c>
      <c r="U439" s="80">
        <f t="shared" ref="U439:U499" si="128">T439-AB439</f>
        <v>1.1297090387893942</v>
      </c>
      <c r="V439" s="81">
        <f t="shared" ref="V439:V496" si="129">G439*U439</f>
        <v>51.627703072675317</v>
      </c>
      <c r="W439" s="81">
        <f t="shared" ref="W439:W496" si="130">V439-G439</f>
        <v>5.9277030726753139</v>
      </c>
      <c r="X439" s="81">
        <f t="shared" ref="X439:X496" si="131">F439*W439</f>
        <v>0.1704214633394153</v>
      </c>
      <c r="Y439" s="80">
        <f t="shared" ref="Y439:Y500" si="132">104.584835545197%-100%</f>
        <v>4.5848355451969969E-2</v>
      </c>
      <c r="Z439" s="80">
        <f t="shared" ref="Z439:Z500" si="133">101.199262415129%-100%</f>
        <v>1.1992624151289988E-2</v>
      </c>
      <c r="AA439" s="80">
        <f t="shared" ref="AA439:AA500" si="134">101.911505501324%-100%</f>
        <v>1.9115055013239957E-2</v>
      </c>
      <c r="AB439" s="80">
        <f t="shared" ref="AB439:AB499" si="135">AVERAGE(Y439:AA439)</f>
        <v>2.5652011538833303E-2</v>
      </c>
      <c r="AD439" s="82"/>
    </row>
    <row r="440" spans="1:30" x14ac:dyDescent="0.2">
      <c r="A440" s="108"/>
      <c r="B440" s="109" t="s">
        <v>737</v>
      </c>
      <c r="C440" s="110" t="s">
        <v>738</v>
      </c>
      <c r="D440" s="110" t="s">
        <v>41</v>
      </c>
      <c r="E440" s="111">
        <v>0.17799999999999999</v>
      </c>
      <c r="F440" s="111">
        <v>0.10235</v>
      </c>
      <c r="G440" s="77">
        <v>22600</v>
      </c>
      <c r="H440" s="77">
        <v>22600</v>
      </c>
      <c r="I440" s="77">
        <v>2313.11</v>
      </c>
      <c r="J440" s="77">
        <v>2313.11</v>
      </c>
      <c r="K440" s="77"/>
      <c r="L440" s="77"/>
      <c r="M440" s="77"/>
      <c r="N440" s="77"/>
      <c r="O440" s="77"/>
      <c r="P440" s="77"/>
      <c r="R440" s="77">
        <v>28100</v>
      </c>
      <c r="S440" s="77">
        <v>188.3125</v>
      </c>
      <c r="T440" s="80">
        <f t="shared" si="127"/>
        <v>1.2433628318584071</v>
      </c>
      <c r="U440" s="80">
        <f t="shared" si="128"/>
        <v>1.2177108203195739</v>
      </c>
      <c r="V440" s="81">
        <f t="shared" si="129"/>
        <v>27520.264539222371</v>
      </c>
      <c r="W440" s="81">
        <f t="shared" si="130"/>
        <v>4920.2645392223712</v>
      </c>
      <c r="X440" s="81">
        <f t="shared" si="131"/>
        <v>503.58907558940967</v>
      </c>
      <c r="Y440" s="80">
        <f t="shared" si="132"/>
        <v>4.5848355451969969E-2</v>
      </c>
      <c r="Z440" s="80">
        <f t="shared" si="133"/>
        <v>1.1992624151289988E-2</v>
      </c>
      <c r="AA440" s="80">
        <f t="shared" si="134"/>
        <v>1.9115055013239957E-2</v>
      </c>
      <c r="AB440" s="80">
        <f t="shared" si="135"/>
        <v>2.5652011538833303E-2</v>
      </c>
      <c r="AD440" s="82"/>
    </row>
    <row r="441" spans="1:30" ht="15" thickBot="1" x14ac:dyDescent="0.25">
      <c r="A441" s="108"/>
      <c r="B441" s="109" t="s">
        <v>739</v>
      </c>
      <c r="C441" s="110" t="s">
        <v>740</v>
      </c>
      <c r="D441" s="110" t="s">
        <v>41</v>
      </c>
      <c r="E441" s="111">
        <v>5</v>
      </c>
      <c r="F441" s="111">
        <v>2.875</v>
      </c>
      <c r="G441" s="77">
        <v>44.9</v>
      </c>
      <c r="H441" s="77">
        <v>44.9</v>
      </c>
      <c r="I441" s="77">
        <v>129.08750000000001</v>
      </c>
      <c r="J441" s="77">
        <v>129.08750000000001</v>
      </c>
      <c r="K441" s="77"/>
      <c r="L441" s="77"/>
      <c r="M441" s="77"/>
      <c r="N441" s="77"/>
      <c r="O441" s="77"/>
      <c r="P441" s="77"/>
      <c r="R441" s="77">
        <v>65.5</v>
      </c>
      <c r="S441" s="77">
        <v>2741.0077500000002</v>
      </c>
      <c r="T441" s="80">
        <f t="shared" si="127"/>
        <v>1.4587973273942094</v>
      </c>
      <c r="U441" s="80">
        <f t="shared" si="128"/>
        <v>1.4331453158553762</v>
      </c>
      <c r="V441" s="81">
        <f t="shared" si="129"/>
        <v>64.348224681906387</v>
      </c>
      <c r="W441" s="81">
        <f t="shared" si="130"/>
        <v>19.448224681906389</v>
      </c>
      <c r="X441" s="81">
        <f t="shared" si="131"/>
        <v>55.913645960480871</v>
      </c>
      <c r="Y441" s="80">
        <f t="shared" si="132"/>
        <v>4.5848355451969969E-2</v>
      </c>
      <c r="Z441" s="80">
        <f t="shared" si="133"/>
        <v>1.1992624151289988E-2</v>
      </c>
      <c r="AA441" s="80">
        <f t="shared" si="134"/>
        <v>1.9115055013239957E-2</v>
      </c>
      <c r="AB441" s="80">
        <f t="shared" si="135"/>
        <v>2.5652011538833303E-2</v>
      </c>
      <c r="AD441" s="82"/>
    </row>
    <row r="442" spans="1:30" ht="20.5" thickBot="1" x14ac:dyDescent="0.25">
      <c r="A442" s="96">
        <v>147</v>
      </c>
      <c r="B442" s="97" t="s">
        <v>741</v>
      </c>
      <c r="C442" s="99" t="s">
        <v>742</v>
      </c>
      <c r="D442" s="99" t="s">
        <v>98</v>
      </c>
      <c r="E442" s="100">
        <v>0</v>
      </c>
      <c r="F442" s="100">
        <v>3.9550000000000001</v>
      </c>
      <c r="G442" s="101">
        <v>4312.8</v>
      </c>
      <c r="H442" s="101">
        <v>7478.15</v>
      </c>
      <c r="I442" s="101">
        <v>29576.080000000002</v>
      </c>
      <c r="J442" s="101">
        <v>22467.164545</v>
      </c>
      <c r="K442" s="101">
        <v>2798.9535000000001</v>
      </c>
      <c r="L442" s="101">
        <v>0</v>
      </c>
      <c r="M442" s="101">
        <v>0</v>
      </c>
      <c r="N442" s="101">
        <v>946.04628300000002</v>
      </c>
      <c r="O442" s="101">
        <v>2022.4463918399999</v>
      </c>
      <c r="P442" s="102">
        <v>873.0226924776</v>
      </c>
      <c r="R442" s="101">
        <v>8855.8799999999992</v>
      </c>
      <c r="S442" s="101">
        <v>27111.983779999999</v>
      </c>
      <c r="T442" s="80"/>
      <c r="U442" s="80"/>
      <c r="V442" s="81"/>
      <c r="W442" s="81"/>
      <c r="X442" s="81"/>
      <c r="Y442" s="80"/>
      <c r="Z442" s="80"/>
      <c r="AA442" s="80"/>
      <c r="AB442" s="80"/>
      <c r="AD442" s="82"/>
    </row>
    <row r="443" spans="1:30" x14ac:dyDescent="0.2">
      <c r="A443" s="108"/>
      <c r="B443" s="109" t="s">
        <v>204</v>
      </c>
      <c r="C443" s="110" t="s">
        <v>205</v>
      </c>
      <c r="D443" s="110" t="s">
        <v>95</v>
      </c>
      <c r="E443" s="111">
        <v>7.0000000000000007E-2</v>
      </c>
      <c r="F443" s="111">
        <v>0.27684999999999998</v>
      </c>
      <c r="G443" s="77">
        <v>45.7</v>
      </c>
      <c r="H443" s="77">
        <v>45.7</v>
      </c>
      <c r="I443" s="77">
        <v>12.652044999999999</v>
      </c>
      <c r="J443" s="77">
        <v>12.652044999999999</v>
      </c>
      <c r="K443" s="77"/>
      <c r="L443" s="77"/>
      <c r="M443" s="77"/>
      <c r="N443" s="77"/>
      <c r="O443" s="77"/>
      <c r="P443" s="77"/>
      <c r="R443" s="77">
        <v>52.8</v>
      </c>
      <c r="S443" s="77">
        <v>14.61768</v>
      </c>
      <c r="T443" s="80">
        <f t="shared" si="127"/>
        <v>1.1553610503282274</v>
      </c>
      <c r="U443" s="80">
        <f t="shared" si="128"/>
        <v>1.1297090387893942</v>
      </c>
      <c r="V443" s="81">
        <f t="shared" si="129"/>
        <v>51.627703072675317</v>
      </c>
      <c r="W443" s="81">
        <f t="shared" si="130"/>
        <v>5.9277030726753139</v>
      </c>
      <c r="X443" s="81">
        <f t="shared" si="131"/>
        <v>1.6410845956701605</v>
      </c>
      <c r="Y443" s="80">
        <f t="shared" si="132"/>
        <v>4.5848355451969969E-2</v>
      </c>
      <c r="Z443" s="80">
        <f t="shared" si="133"/>
        <v>1.1992624151289988E-2</v>
      </c>
      <c r="AA443" s="80">
        <f t="shared" si="134"/>
        <v>1.9115055013239957E-2</v>
      </c>
      <c r="AB443" s="80">
        <f t="shared" si="135"/>
        <v>2.5652011538833303E-2</v>
      </c>
      <c r="AD443" s="82"/>
    </row>
    <row r="444" spans="1:30" x14ac:dyDescent="0.2">
      <c r="A444" s="108"/>
      <c r="B444" s="109" t="s">
        <v>743</v>
      </c>
      <c r="C444" s="110" t="s">
        <v>744</v>
      </c>
      <c r="D444" s="110" t="s">
        <v>41</v>
      </c>
      <c r="E444" s="111">
        <v>0.19</v>
      </c>
      <c r="F444" s="111">
        <v>0.75144999999999995</v>
      </c>
      <c r="G444" s="77">
        <v>28700</v>
      </c>
      <c r="H444" s="77">
        <v>28700</v>
      </c>
      <c r="I444" s="77">
        <v>21566.615000000002</v>
      </c>
      <c r="J444" s="77">
        <v>21566.615000000002</v>
      </c>
      <c r="K444" s="77"/>
      <c r="L444" s="77"/>
      <c r="M444" s="77"/>
      <c r="N444" s="77"/>
      <c r="O444" s="77"/>
      <c r="P444" s="77"/>
      <c r="R444" s="77">
        <v>35600</v>
      </c>
      <c r="S444" s="77">
        <v>1295.2625</v>
      </c>
      <c r="T444" s="80">
        <f t="shared" si="127"/>
        <v>1.240418118466899</v>
      </c>
      <c r="U444" s="80">
        <f t="shared" si="128"/>
        <v>1.2147661069280657</v>
      </c>
      <c r="V444" s="81">
        <f t="shared" si="129"/>
        <v>34863.787268835484</v>
      </c>
      <c r="W444" s="81">
        <f t="shared" si="130"/>
        <v>6163.7872688354837</v>
      </c>
      <c r="X444" s="81">
        <f t="shared" si="131"/>
        <v>4631.7779431664239</v>
      </c>
      <c r="Y444" s="80">
        <f t="shared" si="132"/>
        <v>4.5848355451969969E-2</v>
      </c>
      <c r="Z444" s="80">
        <f t="shared" si="133"/>
        <v>1.1992624151289988E-2</v>
      </c>
      <c r="AA444" s="80">
        <f t="shared" si="134"/>
        <v>1.9115055013239957E-2</v>
      </c>
      <c r="AB444" s="80">
        <f t="shared" si="135"/>
        <v>2.5652011538833303E-2</v>
      </c>
      <c r="AD444" s="82"/>
    </row>
    <row r="445" spans="1:30" ht="15" thickBot="1" x14ac:dyDescent="0.25">
      <c r="A445" s="108"/>
      <c r="B445" s="109" t="s">
        <v>739</v>
      </c>
      <c r="C445" s="110" t="s">
        <v>740</v>
      </c>
      <c r="D445" s="110" t="s">
        <v>41</v>
      </c>
      <c r="E445" s="111">
        <v>5</v>
      </c>
      <c r="F445" s="111">
        <v>19.774999999999999</v>
      </c>
      <c r="G445" s="77">
        <v>44.9</v>
      </c>
      <c r="H445" s="77">
        <v>44.9</v>
      </c>
      <c r="I445" s="77">
        <v>887.89750000000004</v>
      </c>
      <c r="J445" s="77">
        <v>887.89750000000004</v>
      </c>
      <c r="K445" s="77"/>
      <c r="L445" s="77"/>
      <c r="M445" s="77"/>
      <c r="N445" s="77"/>
      <c r="O445" s="77"/>
      <c r="P445" s="77"/>
      <c r="R445" s="77">
        <v>65.5</v>
      </c>
      <c r="S445" s="77">
        <v>25802.103599999999</v>
      </c>
      <c r="T445" s="80">
        <f t="shared" si="127"/>
        <v>1.4587973273942094</v>
      </c>
      <c r="U445" s="80">
        <f t="shared" si="128"/>
        <v>1.4331453158553762</v>
      </c>
      <c r="V445" s="81">
        <f t="shared" si="129"/>
        <v>64.348224681906387</v>
      </c>
      <c r="W445" s="81">
        <f t="shared" si="130"/>
        <v>19.448224681906389</v>
      </c>
      <c r="X445" s="81">
        <f t="shared" si="131"/>
        <v>384.58864308469879</v>
      </c>
      <c r="Y445" s="80">
        <f t="shared" si="132"/>
        <v>4.5848355451969969E-2</v>
      </c>
      <c r="Z445" s="80">
        <f t="shared" si="133"/>
        <v>1.1992624151289988E-2</v>
      </c>
      <c r="AA445" s="80">
        <f t="shared" si="134"/>
        <v>1.9115055013239957E-2</v>
      </c>
      <c r="AB445" s="80">
        <f t="shared" si="135"/>
        <v>2.5652011538833303E-2</v>
      </c>
      <c r="AD445" s="82"/>
    </row>
    <row r="446" spans="1:30" ht="20.5" thickBot="1" x14ac:dyDescent="0.25">
      <c r="A446" s="96">
        <v>148</v>
      </c>
      <c r="B446" s="97" t="s">
        <v>745</v>
      </c>
      <c r="C446" s="99" t="s">
        <v>746</v>
      </c>
      <c r="D446" s="99" t="s">
        <v>98</v>
      </c>
      <c r="E446" s="100">
        <v>0</v>
      </c>
      <c r="F446" s="100">
        <v>4.4450000000000003</v>
      </c>
      <c r="G446" s="101">
        <v>5462.88</v>
      </c>
      <c r="H446" s="101">
        <v>8743.89</v>
      </c>
      <c r="I446" s="101">
        <v>38866.589999999997</v>
      </c>
      <c r="J446" s="101">
        <v>27452.822284999998</v>
      </c>
      <c r="K446" s="101">
        <v>4493.8950000000004</v>
      </c>
      <c r="L446" s="101">
        <v>0</v>
      </c>
      <c r="M446" s="101">
        <v>0</v>
      </c>
      <c r="N446" s="101">
        <v>1518.93651</v>
      </c>
      <c r="O446" s="101">
        <v>3247.1642447999998</v>
      </c>
      <c r="P446" s="102">
        <v>1401.692565672</v>
      </c>
      <c r="R446" s="101">
        <v>10317.74</v>
      </c>
      <c r="S446" s="101">
        <v>33157.486389999998</v>
      </c>
      <c r="T446" s="80"/>
      <c r="U446" s="80"/>
      <c r="V446" s="81"/>
      <c r="W446" s="81"/>
      <c r="X446" s="81"/>
      <c r="Y446" s="80"/>
      <c r="Z446" s="80"/>
      <c r="AA446" s="80"/>
      <c r="AB446" s="80"/>
      <c r="AD446" s="82"/>
    </row>
    <row r="447" spans="1:30" x14ac:dyDescent="0.2">
      <c r="A447" s="108"/>
      <c r="B447" s="109" t="s">
        <v>204</v>
      </c>
      <c r="C447" s="110" t="s">
        <v>205</v>
      </c>
      <c r="D447" s="110" t="s">
        <v>95</v>
      </c>
      <c r="E447" s="111">
        <v>0.09</v>
      </c>
      <c r="F447" s="111">
        <v>0.40005000000000002</v>
      </c>
      <c r="G447" s="77">
        <v>45.7</v>
      </c>
      <c r="H447" s="77">
        <v>45.7</v>
      </c>
      <c r="I447" s="77">
        <v>18.282285000000002</v>
      </c>
      <c r="J447" s="77">
        <v>18.282285000000002</v>
      </c>
      <c r="K447" s="77"/>
      <c r="L447" s="77"/>
      <c r="M447" s="77"/>
      <c r="N447" s="77"/>
      <c r="O447" s="77"/>
      <c r="P447" s="77"/>
      <c r="R447" s="77">
        <v>52.8</v>
      </c>
      <c r="S447" s="77">
        <v>21.122640000000001</v>
      </c>
      <c r="T447" s="80">
        <f t="shared" si="127"/>
        <v>1.1553610503282274</v>
      </c>
      <c r="U447" s="80">
        <f t="shared" si="128"/>
        <v>1.1297090387893942</v>
      </c>
      <c r="V447" s="81">
        <f t="shared" si="129"/>
        <v>51.627703072675317</v>
      </c>
      <c r="W447" s="81">
        <f t="shared" si="130"/>
        <v>5.9277030726753139</v>
      </c>
      <c r="X447" s="81">
        <f t="shared" si="131"/>
        <v>2.3713776142237593</v>
      </c>
      <c r="Y447" s="80">
        <f t="shared" si="132"/>
        <v>4.5848355451969969E-2</v>
      </c>
      <c r="Z447" s="80">
        <f t="shared" si="133"/>
        <v>1.1992624151289988E-2</v>
      </c>
      <c r="AA447" s="80">
        <f t="shared" si="134"/>
        <v>1.9115055013239957E-2</v>
      </c>
      <c r="AB447" s="80">
        <f t="shared" si="135"/>
        <v>2.5652011538833303E-2</v>
      </c>
      <c r="AD447" s="82"/>
    </row>
    <row r="448" spans="1:30" x14ac:dyDescent="0.2">
      <c r="A448" s="108"/>
      <c r="B448" s="109" t="s">
        <v>747</v>
      </c>
      <c r="C448" s="110" t="s">
        <v>748</v>
      </c>
      <c r="D448" s="110" t="s">
        <v>41</v>
      </c>
      <c r="E448" s="111">
        <v>0.19500000000000001</v>
      </c>
      <c r="F448" s="111">
        <v>0.86677499999999996</v>
      </c>
      <c r="G448" s="77">
        <v>30500</v>
      </c>
      <c r="H448" s="77">
        <v>30500</v>
      </c>
      <c r="I448" s="77">
        <v>26436.637500000001</v>
      </c>
      <c r="J448" s="77">
        <v>26436.637500000001</v>
      </c>
      <c r="K448" s="77"/>
      <c r="L448" s="77"/>
      <c r="M448" s="77"/>
      <c r="N448" s="77"/>
      <c r="O448" s="77"/>
      <c r="P448" s="77"/>
      <c r="R448" s="77">
        <v>37900</v>
      </c>
      <c r="S448" s="77">
        <v>1455.7375</v>
      </c>
      <c r="T448" s="80">
        <f t="shared" si="127"/>
        <v>1.2426229508196722</v>
      </c>
      <c r="U448" s="80">
        <f t="shared" si="128"/>
        <v>1.216970939280839</v>
      </c>
      <c r="V448" s="81">
        <f t="shared" si="129"/>
        <v>37117.613648065591</v>
      </c>
      <c r="W448" s="81">
        <f t="shared" si="130"/>
        <v>6617.6136480655914</v>
      </c>
      <c r="X448" s="81">
        <f t="shared" si="131"/>
        <v>5735.982069802053</v>
      </c>
      <c r="Y448" s="80">
        <f t="shared" si="132"/>
        <v>4.5848355451969969E-2</v>
      </c>
      <c r="Z448" s="80">
        <f t="shared" si="133"/>
        <v>1.1992624151289988E-2</v>
      </c>
      <c r="AA448" s="80">
        <f t="shared" si="134"/>
        <v>1.9115055013239957E-2</v>
      </c>
      <c r="AB448" s="80">
        <f t="shared" si="135"/>
        <v>2.5652011538833303E-2</v>
      </c>
      <c r="AD448" s="82"/>
    </row>
    <row r="449" spans="1:30" ht="15" thickBot="1" x14ac:dyDescent="0.25">
      <c r="A449" s="108"/>
      <c r="B449" s="109" t="s">
        <v>739</v>
      </c>
      <c r="C449" s="110" t="s">
        <v>740</v>
      </c>
      <c r="D449" s="110" t="s">
        <v>41</v>
      </c>
      <c r="E449" s="111">
        <v>5</v>
      </c>
      <c r="F449" s="111">
        <v>22.225000000000001</v>
      </c>
      <c r="G449" s="77">
        <v>44.9</v>
      </c>
      <c r="H449" s="77">
        <v>44.9</v>
      </c>
      <c r="I449" s="77">
        <v>997.90250000000003</v>
      </c>
      <c r="J449" s="77">
        <v>997.90250000000003</v>
      </c>
      <c r="K449" s="77"/>
      <c r="L449" s="77"/>
      <c r="M449" s="77"/>
      <c r="N449" s="77"/>
      <c r="O449" s="77"/>
      <c r="P449" s="77"/>
      <c r="R449" s="77">
        <v>65.5</v>
      </c>
      <c r="S449" s="77">
        <v>31680.626250000001</v>
      </c>
      <c r="T449" s="80">
        <f t="shared" si="127"/>
        <v>1.4587973273942094</v>
      </c>
      <c r="U449" s="80">
        <f t="shared" si="128"/>
        <v>1.4331453158553762</v>
      </c>
      <c r="V449" s="81">
        <f t="shared" si="129"/>
        <v>64.348224681906387</v>
      </c>
      <c r="W449" s="81">
        <f t="shared" si="130"/>
        <v>19.448224681906389</v>
      </c>
      <c r="X449" s="81">
        <f t="shared" si="131"/>
        <v>432.2367935553695</v>
      </c>
      <c r="Y449" s="80">
        <f t="shared" si="132"/>
        <v>4.5848355451969969E-2</v>
      </c>
      <c r="Z449" s="80">
        <f t="shared" si="133"/>
        <v>1.1992624151289988E-2</v>
      </c>
      <c r="AA449" s="80">
        <f t="shared" si="134"/>
        <v>1.9115055013239957E-2</v>
      </c>
      <c r="AB449" s="80">
        <f t="shared" si="135"/>
        <v>2.5652011538833303E-2</v>
      </c>
      <c r="AD449" s="82"/>
    </row>
    <row r="450" spans="1:30" ht="20.5" thickBot="1" x14ac:dyDescent="0.25">
      <c r="A450" s="96">
        <v>149</v>
      </c>
      <c r="B450" s="97" t="s">
        <v>749</v>
      </c>
      <c r="C450" s="99" t="s">
        <v>750</v>
      </c>
      <c r="D450" s="99" t="s">
        <v>98</v>
      </c>
      <c r="E450" s="100">
        <v>0</v>
      </c>
      <c r="F450" s="100">
        <v>0.46</v>
      </c>
      <c r="G450" s="101">
        <v>10235.719999999999</v>
      </c>
      <c r="H450" s="101"/>
      <c r="I450" s="101">
        <v>4708.43</v>
      </c>
      <c r="J450" s="101">
        <v>0</v>
      </c>
      <c r="K450" s="101">
        <v>0</v>
      </c>
      <c r="L450" s="101">
        <v>0</v>
      </c>
      <c r="M450" s="101">
        <v>0</v>
      </c>
      <c r="N450" s="101">
        <v>0</v>
      </c>
      <c r="O450" s="101">
        <v>0</v>
      </c>
      <c r="P450" s="102">
        <v>0</v>
      </c>
      <c r="R450" s="101"/>
      <c r="S450" s="101">
        <v>0</v>
      </c>
      <c r="T450" s="80"/>
      <c r="U450" s="80"/>
      <c r="V450" s="81"/>
      <c r="W450" s="81"/>
      <c r="X450" s="81"/>
      <c r="Y450" s="80"/>
      <c r="Z450" s="80"/>
      <c r="AA450" s="80"/>
      <c r="AB450" s="80"/>
      <c r="AD450" s="82"/>
    </row>
    <row r="451" spans="1:30" x14ac:dyDescent="0.2">
      <c r="A451" s="108"/>
      <c r="B451" s="109" t="s">
        <v>204</v>
      </c>
      <c r="C451" s="110" t="s">
        <v>205</v>
      </c>
      <c r="D451" s="110" t="s">
        <v>95</v>
      </c>
      <c r="E451" s="111">
        <v>0.2</v>
      </c>
      <c r="F451" s="111">
        <f>0.2*F450</f>
        <v>9.2000000000000012E-2</v>
      </c>
      <c r="G451" s="77">
        <v>45.7</v>
      </c>
      <c r="H451" s="77">
        <v>45.7</v>
      </c>
      <c r="I451" s="77">
        <v>4.57</v>
      </c>
      <c r="J451" s="77">
        <v>4.57</v>
      </c>
      <c r="K451" s="77"/>
      <c r="L451" s="77"/>
      <c r="M451" s="77"/>
      <c r="N451" s="77"/>
      <c r="O451" s="77"/>
      <c r="P451" s="77"/>
      <c r="R451" s="77">
        <v>52.8</v>
      </c>
      <c r="S451" s="77">
        <v>5.28</v>
      </c>
      <c r="T451" s="80">
        <f t="shared" ref="T451:T453" si="136">R451/H451</f>
        <v>1.1553610503282274</v>
      </c>
      <c r="U451" s="80">
        <f t="shared" ref="U451:U453" si="137">T451-AB451</f>
        <v>1.1297090387893942</v>
      </c>
      <c r="V451" s="81">
        <f t="shared" ref="V451:V453" si="138">G451*U451</f>
        <v>51.627703072675317</v>
      </c>
      <c r="W451" s="81">
        <f t="shared" ref="W451:W453" si="139">V451-G451</f>
        <v>5.9277030726753139</v>
      </c>
      <c r="X451" s="81">
        <f t="shared" ref="X451:X453" si="140">F451*W451</f>
        <v>0.5453486826861289</v>
      </c>
      <c r="Y451" s="80">
        <f t="shared" si="132"/>
        <v>4.5848355451969969E-2</v>
      </c>
      <c r="Z451" s="80">
        <f t="shared" si="133"/>
        <v>1.1992624151289988E-2</v>
      </c>
      <c r="AA451" s="80">
        <f t="shared" si="134"/>
        <v>1.9115055013239957E-2</v>
      </c>
      <c r="AB451" s="80">
        <f t="shared" ref="AB451:AB453" si="141">AVERAGE(Y451:AA451)</f>
        <v>2.5652011538833303E-2</v>
      </c>
      <c r="AD451" s="82"/>
    </row>
    <row r="452" spans="1:30" x14ac:dyDescent="0.2">
      <c r="A452" s="108"/>
      <c r="B452" s="109" t="s">
        <v>777</v>
      </c>
      <c r="C452" s="110" t="s">
        <v>778</v>
      </c>
      <c r="D452" s="110" t="s">
        <v>41</v>
      </c>
      <c r="E452" s="111">
        <v>0.193</v>
      </c>
      <c r="F452" s="111">
        <f>0.175*F450</f>
        <v>8.0500000000000002E-2</v>
      </c>
      <c r="G452" s="77">
        <v>43800</v>
      </c>
      <c r="H452" s="77">
        <v>43800</v>
      </c>
      <c r="I452" s="77">
        <v>4226.7</v>
      </c>
      <c r="J452" s="77">
        <v>4226.7</v>
      </c>
      <c r="K452" s="77"/>
      <c r="L452" s="77"/>
      <c r="M452" s="77"/>
      <c r="N452" s="77"/>
      <c r="O452" s="77"/>
      <c r="P452" s="77"/>
      <c r="R452" s="77">
        <v>54700</v>
      </c>
      <c r="S452" s="77">
        <v>285</v>
      </c>
      <c r="T452" s="80">
        <f t="shared" si="136"/>
        <v>1.2488584474885844</v>
      </c>
      <c r="U452" s="80">
        <f t="shared" si="137"/>
        <v>1.2232064359497512</v>
      </c>
      <c r="V452" s="81">
        <f t="shared" si="138"/>
        <v>53576.441894599106</v>
      </c>
      <c r="W452" s="81">
        <f t="shared" si="139"/>
        <v>9776.4418945991056</v>
      </c>
      <c r="X452" s="81">
        <f t="shared" si="140"/>
        <v>787.00357251522803</v>
      </c>
      <c r="Y452" s="80">
        <f t="shared" si="132"/>
        <v>4.5848355451969969E-2</v>
      </c>
      <c r="Z452" s="80">
        <f t="shared" si="133"/>
        <v>1.1992624151289988E-2</v>
      </c>
      <c r="AA452" s="80">
        <f t="shared" si="134"/>
        <v>1.9115055013239957E-2</v>
      </c>
      <c r="AB452" s="80">
        <f t="shared" si="141"/>
        <v>2.5652011538833303E-2</v>
      </c>
      <c r="AD452" s="82"/>
    </row>
    <row r="453" spans="1:30" ht="15" thickBot="1" x14ac:dyDescent="0.25">
      <c r="A453" s="108"/>
      <c r="B453" s="109" t="s">
        <v>773</v>
      </c>
      <c r="C453" s="110" t="s">
        <v>774</v>
      </c>
      <c r="D453" s="110" t="s">
        <v>41</v>
      </c>
      <c r="E453" s="111">
        <v>5</v>
      </c>
      <c r="F453" s="111">
        <f>5*F450</f>
        <v>2.3000000000000003</v>
      </c>
      <c r="G453" s="77">
        <v>99.1</v>
      </c>
      <c r="H453" s="77">
        <v>99.1</v>
      </c>
      <c r="I453" s="77">
        <v>247.75</v>
      </c>
      <c r="J453" s="77">
        <v>247.75</v>
      </c>
      <c r="K453" s="77"/>
      <c r="L453" s="77"/>
      <c r="M453" s="77"/>
      <c r="N453" s="77"/>
      <c r="O453" s="77"/>
      <c r="P453" s="77"/>
      <c r="R453" s="77">
        <v>114</v>
      </c>
      <c r="S453" s="77">
        <v>5083</v>
      </c>
      <c r="T453" s="80">
        <f t="shared" si="136"/>
        <v>1.1503531786074672</v>
      </c>
      <c r="U453" s="80">
        <f t="shared" si="137"/>
        <v>1.124701167068634</v>
      </c>
      <c r="V453" s="81">
        <f t="shared" si="138"/>
        <v>111.45788565650162</v>
      </c>
      <c r="W453" s="81">
        <f t="shared" si="139"/>
        <v>12.357885656501622</v>
      </c>
      <c r="X453" s="81">
        <f t="shared" si="140"/>
        <v>28.423137009953734</v>
      </c>
      <c r="Y453" s="80">
        <f t="shared" si="132"/>
        <v>4.5848355451969969E-2</v>
      </c>
      <c r="Z453" s="80">
        <f t="shared" si="133"/>
        <v>1.1992624151289988E-2</v>
      </c>
      <c r="AA453" s="80">
        <f t="shared" si="134"/>
        <v>1.9115055013239957E-2</v>
      </c>
      <c r="AB453" s="80">
        <f t="shared" si="141"/>
        <v>2.5652011538833303E-2</v>
      </c>
      <c r="AD453" s="82"/>
    </row>
    <row r="454" spans="1:30" ht="20.5" thickBot="1" x14ac:dyDescent="0.25">
      <c r="A454" s="96">
        <v>151</v>
      </c>
      <c r="B454" s="97" t="s">
        <v>751</v>
      </c>
      <c r="C454" s="99" t="s">
        <v>752</v>
      </c>
      <c r="D454" s="99" t="s">
        <v>98</v>
      </c>
      <c r="E454" s="100">
        <v>0</v>
      </c>
      <c r="F454" s="100">
        <v>0.25</v>
      </c>
      <c r="G454" s="101">
        <v>1897.63</v>
      </c>
      <c r="H454" s="101">
        <v>3077.64</v>
      </c>
      <c r="I454" s="101">
        <v>769.41</v>
      </c>
      <c r="J454" s="101">
        <v>484.537375</v>
      </c>
      <c r="K454" s="101">
        <v>120.83775</v>
      </c>
      <c r="L454" s="101">
        <v>0</v>
      </c>
      <c r="M454" s="101">
        <v>0</v>
      </c>
      <c r="N454" s="101">
        <v>40.843159499999999</v>
      </c>
      <c r="O454" s="101">
        <v>81.044826959999995</v>
      </c>
      <c r="P454" s="102">
        <v>34.984350304400003</v>
      </c>
      <c r="R454" s="101">
        <v>3823.22</v>
      </c>
      <c r="S454" s="101">
        <v>633.07449999999994</v>
      </c>
      <c r="T454" s="80"/>
      <c r="U454" s="80"/>
      <c r="V454" s="81"/>
      <c r="W454" s="81"/>
      <c r="X454" s="81"/>
      <c r="Y454" s="80"/>
      <c r="Z454" s="80"/>
      <c r="AA454" s="80"/>
      <c r="AB454" s="80"/>
      <c r="AD454" s="82"/>
    </row>
    <row r="455" spans="1:30" x14ac:dyDescent="0.2">
      <c r="A455" s="108"/>
      <c r="B455" s="109" t="s">
        <v>204</v>
      </c>
      <c r="C455" s="110" t="s">
        <v>205</v>
      </c>
      <c r="D455" s="110" t="s">
        <v>95</v>
      </c>
      <c r="E455" s="111">
        <v>3.5000000000000003E-2</v>
      </c>
      <c r="F455" s="111">
        <v>8.7500000000000008E-3</v>
      </c>
      <c r="G455" s="77">
        <v>45.7</v>
      </c>
      <c r="H455" s="77">
        <v>45.7</v>
      </c>
      <c r="I455" s="77">
        <v>0.39987499999999998</v>
      </c>
      <c r="J455" s="77">
        <v>0.39987499999999998</v>
      </c>
      <c r="K455" s="77"/>
      <c r="L455" s="77"/>
      <c r="M455" s="77"/>
      <c r="N455" s="77"/>
      <c r="O455" s="77"/>
      <c r="P455" s="77"/>
      <c r="R455" s="77">
        <v>52.8</v>
      </c>
      <c r="S455" s="77">
        <v>0.46200000000000002</v>
      </c>
      <c r="T455" s="80">
        <f t="shared" si="127"/>
        <v>1.1553610503282274</v>
      </c>
      <c r="U455" s="80">
        <f t="shared" si="128"/>
        <v>1.1297090387893942</v>
      </c>
      <c r="V455" s="81">
        <f t="shared" si="129"/>
        <v>51.627703072675317</v>
      </c>
      <c r="W455" s="81">
        <f t="shared" si="130"/>
        <v>5.9277030726753139</v>
      </c>
      <c r="X455" s="81">
        <f t="shared" si="131"/>
        <v>5.1867401885908999E-2</v>
      </c>
      <c r="Y455" s="80">
        <f t="shared" si="132"/>
        <v>4.5848355451969969E-2</v>
      </c>
      <c r="Z455" s="80">
        <f t="shared" si="133"/>
        <v>1.1992624151289988E-2</v>
      </c>
      <c r="AA455" s="80">
        <f t="shared" si="134"/>
        <v>1.9115055013239957E-2</v>
      </c>
      <c r="AB455" s="80">
        <f t="shared" si="135"/>
        <v>2.5652011538833303E-2</v>
      </c>
      <c r="AD455" s="82"/>
    </row>
    <row r="456" spans="1:30" ht="15" thickBot="1" x14ac:dyDescent="0.25">
      <c r="A456" s="108"/>
      <c r="B456" s="109" t="s">
        <v>753</v>
      </c>
      <c r="C456" s="110" t="s">
        <v>754</v>
      </c>
      <c r="D456" s="110" t="s">
        <v>41</v>
      </c>
      <c r="E456" s="111">
        <v>0.38500000000000001</v>
      </c>
      <c r="F456" s="111">
        <v>9.6250000000000002E-2</v>
      </c>
      <c r="G456" s="77">
        <v>5030</v>
      </c>
      <c r="H456" s="77">
        <v>5030</v>
      </c>
      <c r="I456" s="77">
        <v>484.13749999999999</v>
      </c>
      <c r="J456" s="77">
        <v>484.13749999999999</v>
      </c>
      <c r="K456" s="77"/>
      <c r="L456" s="77"/>
      <c r="M456" s="77"/>
      <c r="N456" s="77"/>
      <c r="O456" s="77"/>
      <c r="P456" s="77"/>
      <c r="R456" s="77">
        <v>6320</v>
      </c>
      <c r="S456" s="77">
        <v>632.61249999999995</v>
      </c>
      <c r="T456" s="80">
        <f t="shared" si="127"/>
        <v>1.2564612326043738</v>
      </c>
      <c r="U456" s="80">
        <f t="shared" si="128"/>
        <v>1.2308092210655406</v>
      </c>
      <c r="V456" s="81">
        <f t="shared" si="129"/>
        <v>6190.9703819596689</v>
      </c>
      <c r="W456" s="81">
        <f t="shared" si="130"/>
        <v>1160.9703819596689</v>
      </c>
      <c r="X456" s="81">
        <f t="shared" si="131"/>
        <v>111.74339926361813</v>
      </c>
      <c r="Y456" s="80">
        <f t="shared" si="132"/>
        <v>4.5848355451969969E-2</v>
      </c>
      <c r="Z456" s="80">
        <f t="shared" si="133"/>
        <v>1.1992624151289988E-2</v>
      </c>
      <c r="AA456" s="80">
        <f t="shared" si="134"/>
        <v>1.9115055013239957E-2</v>
      </c>
      <c r="AB456" s="80">
        <f t="shared" si="135"/>
        <v>2.5652011538833303E-2</v>
      </c>
      <c r="AD456" s="82"/>
    </row>
    <row r="457" spans="1:30" ht="20.5" thickBot="1" x14ac:dyDescent="0.25">
      <c r="A457" s="96">
        <v>152</v>
      </c>
      <c r="B457" s="97" t="s">
        <v>755</v>
      </c>
      <c r="C457" s="99" t="s">
        <v>756</v>
      </c>
      <c r="D457" s="99" t="s">
        <v>98</v>
      </c>
      <c r="E457" s="100">
        <v>0</v>
      </c>
      <c r="F457" s="100">
        <v>3.5</v>
      </c>
      <c r="G457" s="101">
        <v>2242.66</v>
      </c>
      <c r="H457" s="101">
        <v>3835.23</v>
      </c>
      <c r="I457" s="101">
        <v>13423.31</v>
      </c>
      <c r="J457" s="101">
        <v>7387.09825</v>
      </c>
      <c r="K457" s="101">
        <v>2545.9875000000002</v>
      </c>
      <c r="L457" s="101">
        <v>0</v>
      </c>
      <c r="M457" s="101">
        <v>0</v>
      </c>
      <c r="N457" s="101">
        <v>860.54377499999998</v>
      </c>
      <c r="O457" s="101">
        <v>1717.266852</v>
      </c>
      <c r="P457" s="102">
        <v>741.28685777999999</v>
      </c>
      <c r="R457" s="101">
        <v>4867.8100000000004</v>
      </c>
      <c r="S457" s="101">
        <v>10294.018</v>
      </c>
      <c r="T457" s="80"/>
      <c r="U457" s="80"/>
      <c r="V457" s="81"/>
      <c r="W457" s="81"/>
      <c r="X457" s="81"/>
      <c r="Y457" s="80"/>
      <c r="Z457" s="80"/>
      <c r="AA457" s="80"/>
      <c r="AB457" s="80"/>
      <c r="AD457" s="82"/>
    </row>
    <row r="458" spans="1:30" x14ac:dyDescent="0.2">
      <c r="A458" s="108"/>
      <c r="B458" s="109" t="s">
        <v>204</v>
      </c>
      <c r="C458" s="110" t="s">
        <v>205</v>
      </c>
      <c r="D458" s="110" t="s">
        <v>95</v>
      </c>
      <c r="E458" s="111">
        <v>3.5000000000000003E-2</v>
      </c>
      <c r="F458" s="111">
        <v>0.1225</v>
      </c>
      <c r="G458" s="77">
        <v>45.7</v>
      </c>
      <c r="H458" s="77">
        <v>45.7</v>
      </c>
      <c r="I458" s="77">
        <v>5.5982500000000002</v>
      </c>
      <c r="J458" s="77">
        <v>5.5982500000000002</v>
      </c>
      <c r="K458" s="77"/>
      <c r="L458" s="77"/>
      <c r="M458" s="77"/>
      <c r="N458" s="77"/>
      <c r="O458" s="77"/>
      <c r="P458" s="77"/>
      <c r="R458" s="77">
        <v>52.8</v>
      </c>
      <c r="S458" s="77">
        <v>6.468</v>
      </c>
      <c r="T458" s="80">
        <f t="shared" si="127"/>
        <v>1.1553610503282274</v>
      </c>
      <c r="U458" s="80">
        <f t="shared" si="128"/>
        <v>1.1297090387893942</v>
      </c>
      <c r="V458" s="81">
        <f t="shared" si="129"/>
        <v>51.627703072675317</v>
      </c>
      <c r="W458" s="81">
        <f t="shared" si="130"/>
        <v>5.9277030726753139</v>
      </c>
      <c r="X458" s="81">
        <f t="shared" si="131"/>
        <v>0.72614362640272589</v>
      </c>
      <c r="Y458" s="80">
        <f t="shared" si="132"/>
        <v>4.5848355451969969E-2</v>
      </c>
      <c r="Z458" s="80">
        <f t="shared" si="133"/>
        <v>1.1992624151289988E-2</v>
      </c>
      <c r="AA458" s="80">
        <f t="shared" si="134"/>
        <v>1.9115055013239957E-2</v>
      </c>
      <c r="AB458" s="80">
        <f t="shared" si="135"/>
        <v>2.5652011538833303E-2</v>
      </c>
      <c r="AD458" s="82"/>
    </row>
    <row r="459" spans="1:30" ht="15" thickBot="1" x14ac:dyDescent="0.25">
      <c r="A459" s="108"/>
      <c r="B459" s="109" t="s">
        <v>757</v>
      </c>
      <c r="C459" s="110" t="s">
        <v>758</v>
      </c>
      <c r="D459" s="110" t="s">
        <v>41</v>
      </c>
      <c r="E459" s="111">
        <v>0.28499999999999998</v>
      </c>
      <c r="F459" s="111">
        <v>0.99750000000000005</v>
      </c>
      <c r="G459" s="77">
        <v>7400</v>
      </c>
      <c r="H459" s="77">
        <v>7400</v>
      </c>
      <c r="I459" s="77">
        <v>7381.5</v>
      </c>
      <c r="J459" s="77">
        <v>7381.5</v>
      </c>
      <c r="K459" s="77"/>
      <c r="L459" s="77"/>
      <c r="M459" s="77"/>
      <c r="N459" s="77"/>
      <c r="O459" s="77"/>
      <c r="P459" s="77"/>
      <c r="R459" s="77">
        <v>9080</v>
      </c>
      <c r="S459" s="77">
        <v>10287.549999999999</v>
      </c>
      <c r="T459" s="80">
        <f t="shared" si="127"/>
        <v>1.2270270270270269</v>
      </c>
      <c r="U459" s="80">
        <f t="shared" si="128"/>
        <v>1.2013750154881937</v>
      </c>
      <c r="V459" s="81">
        <f t="shared" si="129"/>
        <v>8890.1751146126335</v>
      </c>
      <c r="W459" s="81">
        <f t="shared" si="130"/>
        <v>1490.1751146126335</v>
      </c>
      <c r="X459" s="81">
        <f t="shared" si="131"/>
        <v>1486.4496768261019</v>
      </c>
      <c r="Y459" s="80">
        <f t="shared" si="132"/>
        <v>4.5848355451969969E-2</v>
      </c>
      <c r="Z459" s="80">
        <f t="shared" si="133"/>
        <v>1.1992624151289988E-2</v>
      </c>
      <c r="AA459" s="80">
        <f t="shared" si="134"/>
        <v>1.9115055013239957E-2</v>
      </c>
      <c r="AB459" s="80">
        <f t="shared" si="135"/>
        <v>2.5652011538833303E-2</v>
      </c>
      <c r="AD459" s="82"/>
    </row>
    <row r="460" spans="1:30" ht="20.5" thickBot="1" x14ac:dyDescent="0.25">
      <c r="A460" s="96">
        <v>153</v>
      </c>
      <c r="B460" s="97" t="s">
        <v>759</v>
      </c>
      <c r="C460" s="99" t="s">
        <v>760</v>
      </c>
      <c r="D460" s="99" t="s">
        <v>98</v>
      </c>
      <c r="E460" s="100">
        <v>0</v>
      </c>
      <c r="F460" s="100">
        <v>2.5</v>
      </c>
      <c r="G460" s="101">
        <v>2242.66</v>
      </c>
      <c r="H460" s="101">
        <v>5268.4</v>
      </c>
      <c r="I460" s="101">
        <v>13171</v>
      </c>
      <c r="J460" s="101">
        <v>6665.6487500000003</v>
      </c>
      <c r="K460" s="101">
        <v>2744.6525000000001</v>
      </c>
      <c r="L460" s="101">
        <v>0</v>
      </c>
      <c r="M460" s="101">
        <v>0</v>
      </c>
      <c r="N460" s="101">
        <v>927.692545</v>
      </c>
      <c r="O460" s="101">
        <v>1850.7426456000001</v>
      </c>
      <c r="P460" s="102">
        <v>798.90390868400004</v>
      </c>
      <c r="R460" s="101">
        <v>6113.47</v>
      </c>
      <c r="S460" s="101">
        <v>8015.87</v>
      </c>
      <c r="T460" s="80"/>
      <c r="U460" s="80"/>
      <c r="V460" s="81"/>
      <c r="W460" s="81"/>
      <c r="X460" s="81"/>
      <c r="Y460" s="80"/>
      <c r="Z460" s="80"/>
      <c r="AA460" s="80"/>
      <c r="AB460" s="80"/>
      <c r="AD460" s="82"/>
    </row>
    <row r="461" spans="1:30" x14ac:dyDescent="0.2">
      <c r="A461" s="108"/>
      <c r="B461" s="109" t="s">
        <v>204</v>
      </c>
      <c r="C461" s="110" t="s">
        <v>205</v>
      </c>
      <c r="D461" s="110" t="s">
        <v>95</v>
      </c>
      <c r="E461" s="111">
        <v>3.5000000000000003E-2</v>
      </c>
      <c r="F461" s="111">
        <v>8.7499999999999994E-2</v>
      </c>
      <c r="G461" s="77">
        <v>45.7</v>
      </c>
      <c r="H461" s="77">
        <v>45.7</v>
      </c>
      <c r="I461" s="77">
        <v>3.9987499999999998</v>
      </c>
      <c r="J461" s="77">
        <v>3.9987499999999998</v>
      </c>
      <c r="K461" s="77"/>
      <c r="L461" s="77"/>
      <c r="M461" s="77"/>
      <c r="N461" s="77"/>
      <c r="O461" s="77"/>
      <c r="P461" s="77"/>
      <c r="R461" s="77">
        <v>52.8</v>
      </c>
      <c r="S461" s="77">
        <v>4.62</v>
      </c>
      <c r="T461" s="80">
        <f t="shared" si="127"/>
        <v>1.1553610503282274</v>
      </c>
      <c r="U461" s="80">
        <f t="shared" si="128"/>
        <v>1.1297090387893942</v>
      </c>
      <c r="V461" s="81">
        <f t="shared" si="129"/>
        <v>51.627703072675317</v>
      </c>
      <c r="W461" s="81">
        <f t="shared" si="130"/>
        <v>5.9277030726753139</v>
      </c>
      <c r="X461" s="81">
        <f t="shared" si="131"/>
        <v>0.51867401885908992</v>
      </c>
      <c r="Y461" s="80">
        <f t="shared" si="132"/>
        <v>4.5848355451969969E-2</v>
      </c>
      <c r="Z461" s="80">
        <f t="shared" si="133"/>
        <v>1.1992624151289988E-2</v>
      </c>
      <c r="AA461" s="80">
        <f t="shared" si="134"/>
        <v>1.9115055013239957E-2</v>
      </c>
      <c r="AB461" s="80">
        <f t="shared" si="135"/>
        <v>2.5652011538833303E-2</v>
      </c>
      <c r="AD461" s="82"/>
    </row>
    <row r="462" spans="1:30" ht="15" thickBot="1" x14ac:dyDescent="0.25">
      <c r="A462" s="108"/>
      <c r="B462" s="109" t="s">
        <v>761</v>
      </c>
      <c r="C462" s="110" t="s">
        <v>762</v>
      </c>
      <c r="D462" s="110" t="s">
        <v>41</v>
      </c>
      <c r="E462" s="111">
        <v>0.26700000000000002</v>
      </c>
      <c r="F462" s="111">
        <v>0.66749999999999998</v>
      </c>
      <c r="G462" s="77">
        <v>9980</v>
      </c>
      <c r="H462" s="77">
        <v>9980</v>
      </c>
      <c r="I462" s="77">
        <v>6661.65</v>
      </c>
      <c r="J462" s="77">
        <v>6661.65</v>
      </c>
      <c r="K462" s="77"/>
      <c r="L462" s="77"/>
      <c r="M462" s="77"/>
      <c r="N462" s="77"/>
      <c r="O462" s="77"/>
      <c r="P462" s="77"/>
      <c r="R462" s="77">
        <v>11000</v>
      </c>
      <c r="S462" s="77">
        <v>8011.25</v>
      </c>
      <c r="T462" s="80">
        <f t="shared" si="127"/>
        <v>1.1022044088176353</v>
      </c>
      <c r="U462" s="80">
        <f t="shared" si="128"/>
        <v>1.076552397278802</v>
      </c>
      <c r="V462" s="81">
        <f t="shared" si="129"/>
        <v>10743.992924842445</v>
      </c>
      <c r="W462" s="81">
        <f t="shared" si="130"/>
        <v>763.99292484244506</v>
      </c>
      <c r="X462" s="81">
        <f t="shared" si="131"/>
        <v>509.96527733233205</v>
      </c>
      <c r="Y462" s="80">
        <f t="shared" si="132"/>
        <v>4.5848355451969969E-2</v>
      </c>
      <c r="Z462" s="80">
        <f t="shared" si="133"/>
        <v>1.1992624151289988E-2</v>
      </c>
      <c r="AA462" s="80">
        <f t="shared" si="134"/>
        <v>1.9115055013239957E-2</v>
      </c>
      <c r="AB462" s="80">
        <f t="shared" si="135"/>
        <v>2.5652011538833303E-2</v>
      </c>
      <c r="AD462" s="82"/>
    </row>
    <row r="463" spans="1:30" ht="20.5" thickBot="1" x14ac:dyDescent="0.25">
      <c r="A463" s="96">
        <v>154</v>
      </c>
      <c r="B463" s="97" t="s">
        <v>763</v>
      </c>
      <c r="C463" s="99" t="s">
        <v>764</v>
      </c>
      <c r="D463" s="99" t="s">
        <v>98</v>
      </c>
      <c r="E463" s="100">
        <v>0</v>
      </c>
      <c r="F463" s="100">
        <v>10.75</v>
      </c>
      <c r="G463" s="101">
        <v>3047.71</v>
      </c>
      <c r="H463" s="101">
        <v>9081.86</v>
      </c>
      <c r="I463" s="101">
        <v>97630</v>
      </c>
      <c r="J463" s="101">
        <v>46692.925999999999</v>
      </c>
      <c r="K463" s="101">
        <v>20461.593000000001</v>
      </c>
      <c r="L463" s="101">
        <v>0</v>
      </c>
      <c r="M463" s="101">
        <v>0</v>
      </c>
      <c r="N463" s="101">
        <v>6916.0184339999996</v>
      </c>
      <c r="O463" s="101">
        <v>14491.328685119999</v>
      </c>
      <c r="P463" s="102">
        <v>6255.4235490767996</v>
      </c>
      <c r="R463" s="101">
        <v>10285.02</v>
      </c>
      <c r="S463" s="101">
        <v>53671.654000000002</v>
      </c>
      <c r="T463" s="80"/>
      <c r="U463" s="80"/>
      <c r="V463" s="81"/>
      <c r="W463" s="81"/>
      <c r="X463" s="81"/>
      <c r="Y463" s="80"/>
      <c r="Z463" s="80"/>
      <c r="AA463" s="80"/>
      <c r="AB463" s="80"/>
      <c r="AD463" s="82"/>
    </row>
    <row r="464" spans="1:30" x14ac:dyDescent="0.2">
      <c r="A464" s="108"/>
      <c r="B464" s="109" t="s">
        <v>204</v>
      </c>
      <c r="C464" s="110" t="s">
        <v>205</v>
      </c>
      <c r="D464" s="110" t="s">
        <v>95</v>
      </c>
      <c r="E464" s="111">
        <v>0.04</v>
      </c>
      <c r="F464" s="111">
        <v>0.43</v>
      </c>
      <c r="G464" s="77">
        <v>45.7</v>
      </c>
      <c r="H464" s="77">
        <v>45.7</v>
      </c>
      <c r="I464" s="77">
        <v>19.651</v>
      </c>
      <c r="J464" s="77">
        <v>19.651</v>
      </c>
      <c r="K464" s="77"/>
      <c r="L464" s="77"/>
      <c r="M464" s="77"/>
      <c r="N464" s="77"/>
      <c r="O464" s="77"/>
      <c r="P464" s="77"/>
      <c r="R464" s="77">
        <v>52.8</v>
      </c>
      <c r="S464" s="77">
        <v>22.704000000000001</v>
      </c>
      <c r="T464" s="80">
        <f t="shared" si="127"/>
        <v>1.1553610503282274</v>
      </c>
      <c r="U464" s="80">
        <f t="shared" si="128"/>
        <v>1.1297090387893942</v>
      </c>
      <c r="V464" s="81">
        <f t="shared" si="129"/>
        <v>51.627703072675317</v>
      </c>
      <c r="W464" s="81">
        <f t="shared" si="130"/>
        <v>5.9277030726753139</v>
      </c>
      <c r="X464" s="81">
        <f t="shared" si="131"/>
        <v>2.548912321250385</v>
      </c>
      <c r="Y464" s="80">
        <f t="shared" si="132"/>
        <v>4.5848355451969969E-2</v>
      </c>
      <c r="Z464" s="80">
        <f t="shared" si="133"/>
        <v>1.1992624151289988E-2</v>
      </c>
      <c r="AA464" s="80">
        <f t="shared" si="134"/>
        <v>1.9115055013239957E-2</v>
      </c>
      <c r="AB464" s="80">
        <f t="shared" si="135"/>
        <v>2.5652011538833303E-2</v>
      </c>
      <c r="AD464" s="82"/>
    </row>
    <row r="465" spans="1:30" x14ac:dyDescent="0.2">
      <c r="A465" s="108"/>
      <c r="B465" s="109" t="s">
        <v>765</v>
      </c>
      <c r="C465" s="110" t="s">
        <v>766</v>
      </c>
      <c r="D465" s="110" t="s">
        <v>41</v>
      </c>
      <c r="E465" s="111">
        <v>0.219</v>
      </c>
      <c r="F465" s="111">
        <v>2.35425</v>
      </c>
      <c r="G465" s="77">
        <v>18800</v>
      </c>
      <c r="H465" s="77">
        <v>18800</v>
      </c>
      <c r="I465" s="77">
        <v>44259.9</v>
      </c>
      <c r="J465" s="77">
        <v>44259.9</v>
      </c>
      <c r="K465" s="77"/>
      <c r="L465" s="77"/>
      <c r="M465" s="77"/>
      <c r="N465" s="77"/>
      <c r="O465" s="77"/>
      <c r="P465" s="77"/>
      <c r="R465" s="77">
        <v>23300</v>
      </c>
      <c r="S465" s="77">
        <v>3520.625</v>
      </c>
      <c r="T465" s="80">
        <f t="shared" si="127"/>
        <v>1.2393617021276595</v>
      </c>
      <c r="U465" s="80">
        <f t="shared" si="128"/>
        <v>1.2137096905888263</v>
      </c>
      <c r="V465" s="81">
        <f t="shared" si="129"/>
        <v>22817.742183069935</v>
      </c>
      <c r="W465" s="81">
        <f t="shared" si="130"/>
        <v>4017.742183069935</v>
      </c>
      <c r="X465" s="81">
        <f t="shared" si="131"/>
        <v>9458.7695344923941</v>
      </c>
      <c r="Y465" s="80">
        <f t="shared" si="132"/>
        <v>4.5848355451969969E-2</v>
      </c>
      <c r="Z465" s="80">
        <f t="shared" si="133"/>
        <v>1.1992624151289988E-2</v>
      </c>
      <c r="AA465" s="80">
        <f t="shared" si="134"/>
        <v>1.9115055013239957E-2</v>
      </c>
      <c r="AB465" s="80">
        <f t="shared" si="135"/>
        <v>2.5652011538833303E-2</v>
      </c>
      <c r="AD465" s="82"/>
    </row>
    <row r="466" spans="1:30" ht="15" thickBot="1" x14ac:dyDescent="0.25">
      <c r="A466" s="108"/>
      <c r="B466" s="109" t="s">
        <v>739</v>
      </c>
      <c r="C466" s="110" t="s">
        <v>740</v>
      </c>
      <c r="D466" s="110" t="s">
        <v>41</v>
      </c>
      <c r="E466" s="111">
        <v>5</v>
      </c>
      <c r="F466" s="111">
        <v>53.75</v>
      </c>
      <c r="G466" s="77">
        <v>44.9</v>
      </c>
      <c r="H466" s="77">
        <v>44.9</v>
      </c>
      <c r="I466" s="77">
        <v>2413.375</v>
      </c>
      <c r="J466" s="77">
        <v>2413.375</v>
      </c>
      <c r="K466" s="77"/>
      <c r="L466" s="77"/>
      <c r="M466" s="77"/>
      <c r="N466" s="77"/>
      <c r="O466" s="77"/>
      <c r="P466" s="77"/>
      <c r="R466" s="77">
        <v>65.5</v>
      </c>
      <c r="S466" s="77">
        <v>50128.324999999997</v>
      </c>
      <c r="T466" s="80">
        <f t="shared" si="127"/>
        <v>1.4587973273942094</v>
      </c>
      <c r="U466" s="80">
        <f t="shared" si="128"/>
        <v>1.4331453158553762</v>
      </c>
      <c r="V466" s="81">
        <f t="shared" si="129"/>
        <v>64.348224681906387</v>
      </c>
      <c r="W466" s="81">
        <f t="shared" si="130"/>
        <v>19.448224681906389</v>
      </c>
      <c r="X466" s="81">
        <f t="shared" si="131"/>
        <v>1045.3420766524684</v>
      </c>
      <c r="Y466" s="80">
        <f t="shared" si="132"/>
        <v>4.5848355451969969E-2</v>
      </c>
      <c r="Z466" s="80">
        <f t="shared" si="133"/>
        <v>1.1992624151289988E-2</v>
      </c>
      <c r="AA466" s="80">
        <f t="shared" si="134"/>
        <v>1.9115055013239957E-2</v>
      </c>
      <c r="AB466" s="80">
        <f t="shared" si="135"/>
        <v>2.5652011538833303E-2</v>
      </c>
      <c r="AD466" s="82"/>
    </row>
    <row r="467" spans="1:30" ht="20.5" thickBot="1" x14ac:dyDescent="0.25">
      <c r="A467" s="96">
        <v>155</v>
      </c>
      <c r="B467" s="97" t="s">
        <v>767</v>
      </c>
      <c r="C467" s="99" t="s">
        <v>768</v>
      </c>
      <c r="D467" s="99" t="s">
        <v>98</v>
      </c>
      <c r="E467" s="100">
        <v>0</v>
      </c>
      <c r="F467" s="100">
        <v>4.3</v>
      </c>
      <c r="G467" s="101">
        <v>4312.8</v>
      </c>
      <c r="H467" s="101">
        <v>13709.71</v>
      </c>
      <c r="I467" s="101">
        <v>58951.75</v>
      </c>
      <c r="J467" s="101">
        <v>25907.9257</v>
      </c>
      <c r="K467" s="101">
        <v>13278.227999999999</v>
      </c>
      <c r="L467" s="101">
        <v>0</v>
      </c>
      <c r="M467" s="101">
        <v>0</v>
      </c>
      <c r="N467" s="101">
        <v>4488.041064</v>
      </c>
      <c r="O467" s="101">
        <v>9400.8049891200008</v>
      </c>
      <c r="P467" s="102">
        <v>4058.0141536368001</v>
      </c>
      <c r="R467" s="101">
        <v>16605.29</v>
      </c>
      <c r="S467" s="101">
        <v>34494.582799999996</v>
      </c>
      <c r="T467" s="80"/>
      <c r="U467" s="80"/>
      <c r="V467" s="81"/>
      <c r="W467" s="81"/>
      <c r="X467" s="81"/>
      <c r="Y467" s="80"/>
      <c r="Z467" s="80"/>
      <c r="AA467" s="80"/>
      <c r="AB467" s="80"/>
      <c r="AD467" s="82"/>
    </row>
    <row r="468" spans="1:30" x14ac:dyDescent="0.2">
      <c r="A468" s="108"/>
      <c r="B468" s="109" t="s">
        <v>204</v>
      </c>
      <c r="C468" s="110" t="s">
        <v>205</v>
      </c>
      <c r="D468" s="110" t="s">
        <v>95</v>
      </c>
      <c r="E468" s="111">
        <v>7.0000000000000007E-2</v>
      </c>
      <c r="F468" s="111">
        <v>0.30099999999999999</v>
      </c>
      <c r="G468" s="77">
        <v>45.7</v>
      </c>
      <c r="H468" s="77">
        <v>45.7</v>
      </c>
      <c r="I468" s="77">
        <v>13.755699999999999</v>
      </c>
      <c r="J468" s="77">
        <v>13.755699999999999</v>
      </c>
      <c r="K468" s="77"/>
      <c r="L468" s="77"/>
      <c r="M468" s="77"/>
      <c r="N468" s="77"/>
      <c r="O468" s="77"/>
      <c r="P468" s="77"/>
      <c r="R468" s="77">
        <v>52.8</v>
      </c>
      <c r="S468" s="77">
        <v>15.892799999999999</v>
      </c>
      <c r="T468" s="80">
        <f t="shared" si="127"/>
        <v>1.1553610503282274</v>
      </c>
      <c r="U468" s="80">
        <f t="shared" si="128"/>
        <v>1.1297090387893942</v>
      </c>
      <c r="V468" s="81">
        <f t="shared" si="129"/>
        <v>51.627703072675317</v>
      </c>
      <c r="W468" s="81">
        <f t="shared" si="130"/>
        <v>5.9277030726753139</v>
      </c>
      <c r="X468" s="81">
        <f t="shared" si="131"/>
        <v>1.7842386248752695</v>
      </c>
      <c r="Y468" s="80">
        <f t="shared" si="132"/>
        <v>4.5848355451969969E-2</v>
      </c>
      <c r="Z468" s="80">
        <f t="shared" si="133"/>
        <v>1.1992624151289988E-2</v>
      </c>
      <c r="AA468" s="80">
        <f t="shared" si="134"/>
        <v>1.9115055013239957E-2</v>
      </c>
      <c r="AB468" s="80">
        <f t="shared" si="135"/>
        <v>2.5652011538833303E-2</v>
      </c>
      <c r="AD468" s="82"/>
    </row>
    <row r="469" spans="1:30" x14ac:dyDescent="0.2">
      <c r="A469" s="108"/>
      <c r="B469" s="109" t="s">
        <v>743</v>
      </c>
      <c r="C469" s="110" t="s">
        <v>744</v>
      </c>
      <c r="D469" s="110" t="s">
        <v>41</v>
      </c>
      <c r="E469" s="111">
        <v>0.20200000000000001</v>
      </c>
      <c r="F469" s="111">
        <v>0.86860000000000004</v>
      </c>
      <c r="G469" s="77">
        <v>28700</v>
      </c>
      <c r="H469" s="77">
        <v>28700</v>
      </c>
      <c r="I469" s="77">
        <v>24928.82</v>
      </c>
      <c r="J469" s="77">
        <v>24928.82</v>
      </c>
      <c r="K469" s="77"/>
      <c r="L469" s="77"/>
      <c r="M469" s="77"/>
      <c r="N469" s="77"/>
      <c r="O469" s="77"/>
      <c r="P469" s="77"/>
      <c r="R469" s="77">
        <v>35600</v>
      </c>
      <c r="S469" s="77">
        <v>1408.25</v>
      </c>
      <c r="T469" s="80">
        <f t="shared" si="127"/>
        <v>1.240418118466899</v>
      </c>
      <c r="U469" s="80">
        <f t="shared" si="128"/>
        <v>1.2147661069280657</v>
      </c>
      <c r="V469" s="81">
        <f t="shared" si="129"/>
        <v>34863.787268835484</v>
      </c>
      <c r="W469" s="81">
        <f t="shared" si="130"/>
        <v>6163.7872688354837</v>
      </c>
      <c r="X469" s="81">
        <f t="shared" si="131"/>
        <v>5353.8656217105017</v>
      </c>
      <c r="Y469" s="80">
        <f t="shared" si="132"/>
        <v>4.5848355451969969E-2</v>
      </c>
      <c r="Z469" s="80">
        <f t="shared" si="133"/>
        <v>1.1992624151289988E-2</v>
      </c>
      <c r="AA469" s="80">
        <f t="shared" si="134"/>
        <v>1.9115055013239957E-2</v>
      </c>
      <c r="AB469" s="80">
        <f t="shared" si="135"/>
        <v>2.5652011538833303E-2</v>
      </c>
      <c r="AD469" s="82"/>
    </row>
    <row r="470" spans="1:30" ht="15" thickBot="1" x14ac:dyDescent="0.25">
      <c r="A470" s="108"/>
      <c r="B470" s="109" t="s">
        <v>739</v>
      </c>
      <c r="C470" s="110" t="s">
        <v>740</v>
      </c>
      <c r="D470" s="110" t="s">
        <v>41</v>
      </c>
      <c r="E470" s="111">
        <v>5</v>
      </c>
      <c r="F470" s="111">
        <v>21.5</v>
      </c>
      <c r="G470" s="77">
        <v>44.9</v>
      </c>
      <c r="H470" s="77">
        <v>44.9</v>
      </c>
      <c r="I470" s="77">
        <v>965.35</v>
      </c>
      <c r="J470" s="77">
        <v>965.35</v>
      </c>
      <c r="K470" s="77"/>
      <c r="L470" s="77"/>
      <c r="M470" s="77"/>
      <c r="N470" s="77"/>
      <c r="O470" s="77"/>
      <c r="P470" s="77"/>
      <c r="R470" s="77">
        <v>65.5</v>
      </c>
      <c r="S470" s="77">
        <v>33070.44</v>
      </c>
      <c r="T470" s="80">
        <f t="shared" si="127"/>
        <v>1.4587973273942094</v>
      </c>
      <c r="U470" s="80">
        <f t="shared" si="128"/>
        <v>1.4331453158553762</v>
      </c>
      <c r="V470" s="81">
        <f t="shared" si="129"/>
        <v>64.348224681906387</v>
      </c>
      <c r="W470" s="81">
        <f t="shared" si="130"/>
        <v>19.448224681906389</v>
      </c>
      <c r="X470" s="81">
        <f t="shared" si="131"/>
        <v>418.13683066098736</v>
      </c>
      <c r="Y470" s="80">
        <f t="shared" si="132"/>
        <v>4.5848355451969969E-2</v>
      </c>
      <c r="Z470" s="80">
        <f t="shared" si="133"/>
        <v>1.1992624151289988E-2</v>
      </c>
      <c r="AA470" s="80">
        <f t="shared" si="134"/>
        <v>1.9115055013239957E-2</v>
      </c>
      <c r="AB470" s="80">
        <f t="shared" si="135"/>
        <v>2.5652011538833303E-2</v>
      </c>
      <c r="AD470" s="82"/>
    </row>
    <row r="471" spans="1:30" ht="20.5" thickBot="1" x14ac:dyDescent="0.25">
      <c r="A471" s="96">
        <v>156</v>
      </c>
      <c r="B471" s="97" t="s">
        <v>769</v>
      </c>
      <c r="C471" s="99" t="s">
        <v>770</v>
      </c>
      <c r="D471" s="99" t="s">
        <v>98</v>
      </c>
      <c r="E471" s="100">
        <v>0</v>
      </c>
      <c r="F471" s="100">
        <v>0.98</v>
      </c>
      <c r="G471" s="101">
        <v>6842.98</v>
      </c>
      <c r="H471" s="101">
        <v>20147.45</v>
      </c>
      <c r="I471" s="101">
        <v>19744.5</v>
      </c>
      <c r="J471" s="101">
        <v>7882.5859</v>
      </c>
      <c r="K471" s="101">
        <v>4766.2839000000004</v>
      </c>
      <c r="L471" s="101">
        <v>0</v>
      </c>
      <c r="M471" s="101">
        <v>0</v>
      </c>
      <c r="N471" s="101">
        <v>1611.0039581999999</v>
      </c>
      <c r="O471" s="101">
        <v>3374.6548167360002</v>
      </c>
      <c r="P471" s="102">
        <v>1456.7259958910399</v>
      </c>
      <c r="R471" s="101">
        <v>23753.49</v>
      </c>
      <c r="S471" s="101">
        <v>10030.9076</v>
      </c>
      <c r="T471" s="80"/>
      <c r="U471" s="80"/>
      <c r="V471" s="81"/>
      <c r="W471" s="81"/>
      <c r="X471" s="81"/>
      <c r="Y471" s="80"/>
      <c r="Z471" s="80"/>
      <c r="AA471" s="80"/>
      <c r="AB471" s="80"/>
      <c r="AD471" s="82"/>
    </row>
    <row r="472" spans="1:30" x14ac:dyDescent="0.2">
      <c r="A472" s="108"/>
      <c r="B472" s="109" t="s">
        <v>204</v>
      </c>
      <c r="C472" s="110" t="s">
        <v>205</v>
      </c>
      <c r="D472" s="110" t="s">
        <v>95</v>
      </c>
      <c r="E472" s="111">
        <v>0.15</v>
      </c>
      <c r="F472" s="111">
        <v>0.14699999999999999</v>
      </c>
      <c r="G472" s="77">
        <v>45.7</v>
      </c>
      <c r="H472" s="77">
        <v>45.7</v>
      </c>
      <c r="I472" s="77">
        <v>6.7179000000000002</v>
      </c>
      <c r="J472" s="77">
        <v>6.7179000000000002</v>
      </c>
      <c r="K472" s="77"/>
      <c r="L472" s="77"/>
      <c r="M472" s="77"/>
      <c r="N472" s="77"/>
      <c r="O472" s="77"/>
      <c r="P472" s="77"/>
      <c r="R472" s="77">
        <v>52.8</v>
      </c>
      <c r="S472" s="77">
        <v>7.7615999999999996</v>
      </c>
      <c r="T472" s="80">
        <f t="shared" si="127"/>
        <v>1.1553610503282274</v>
      </c>
      <c r="U472" s="80">
        <f t="shared" si="128"/>
        <v>1.1297090387893942</v>
      </c>
      <c r="V472" s="81">
        <f t="shared" si="129"/>
        <v>51.627703072675317</v>
      </c>
      <c r="W472" s="81">
        <f t="shared" si="130"/>
        <v>5.9277030726753139</v>
      </c>
      <c r="X472" s="81">
        <f t="shared" si="131"/>
        <v>0.8713723516832711</v>
      </c>
      <c r="Y472" s="80">
        <f t="shared" si="132"/>
        <v>4.5848355451969969E-2</v>
      </c>
      <c r="Z472" s="80">
        <f t="shared" si="133"/>
        <v>1.1992624151289988E-2</v>
      </c>
      <c r="AA472" s="80">
        <f t="shared" si="134"/>
        <v>1.9115055013239957E-2</v>
      </c>
      <c r="AB472" s="80">
        <f t="shared" si="135"/>
        <v>2.5652011538833303E-2</v>
      </c>
      <c r="AD472" s="82"/>
    </row>
    <row r="473" spans="1:30" x14ac:dyDescent="0.2">
      <c r="A473" s="108"/>
      <c r="B473" s="109" t="s">
        <v>771</v>
      </c>
      <c r="C473" s="110" t="s">
        <v>772</v>
      </c>
      <c r="D473" s="110" t="s">
        <v>41</v>
      </c>
      <c r="E473" s="111">
        <v>0.189</v>
      </c>
      <c r="F473" s="111">
        <v>0.18522</v>
      </c>
      <c r="G473" s="77">
        <v>39900</v>
      </c>
      <c r="H473" s="77">
        <v>39900</v>
      </c>
      <c r="I473" s="77">
        <v>7390.2780000000002</v>
      </c>
      <c r="J473" s="77">
        <v>7390.2780000000002</v>
      </c>
      <c r="K473" s="77"/>
      <c r="L473" s="77"/>
      <c r="M473" s="77"/>
      <c r="N473" s="77"/>
      <c r="O473" s="77"/>
      <c r="P473" s="77"/>
      <c r="R473" s="77">
        <v>49700</v>
      </c>
      <c r="S473" s="77">
        <v>558.6</v>
      </c>
      <c r="T473" s="80">
        <f t="shared" si="127"/>
        <v>1.2456140350877194</v>
      </c>
      <c r="U473" s="80">
        <f t="shared" si="128"/>
        <v>1.2199620235488862</v>
      </c>
      <c r="V473" s="81">
        <f t="shared" si="129"/>
        <v>48676.484739600557</v>
      </c>
      <c r="W473" s="81">
        <f t="shared" si="130"/>
        <v>8776.4847396005571</v>
      </c>
      <c r="X473" s="81">
        <f t="shared" si="131"/>
        <v>1625.5805034688151</v>
      </c>
      <c r="Y473" s="80">
        <f t="shared" si="132"/>
        <v>4.5848355451969969E-2</v>
      </c>
      <c r="Z473" s="80">
        <f t="shared" si="133"/>
        <v>1.1992624151289988E-2</v>
      </c>
      <c r="AA473" s="80">
        <f t="shared" si="134"/>
        <v>1.9115055013239957E-2</v>
      </c>
      <c r="AB473" s="80">
        <f t="shared" si="135"/>
        <v>2.5652011538833303E-2</v>
      </c>
      <c r="AD473" s="82"/>
    </row>
    <row r="474" spans="1:30" ht="15" thickBot="1" x14ac:dyDescent="0.25">
      <c r="A474" s="108"/>
      <c r="B474" s="109" t="s">
        <v>773</v>
      </c>
      <c r="C474" s="110" t="s">
        <v>774</v>
      </c>
      <c r="D474" s="110" t="s">
        <v>41</v>
      </c>
      <c r="E474" s="111">
        <v>5</v>
      </c>
      <c r="F474" s="111">
        <v>4.9000000000000004</v>
      </c>
      <c r="G474" s="77">
        <v>99.1</v>
      </c>
      <c r="H474" s="77">
        <v>99.1</v>
      </c>
      <c r="I474" s="77">
        <v>485.59</v>
      </c>
      <c r="J474" s="77">
        <v>485.59</v>
      </c>
      <c r="K474" s="77"/>
      <c r="L474" s="77"/>
      <c r="M474" s="77"/>
      <c r="N474" s="77"/>
      <c r="O474" s="77"/>
      <c r="P474" s="77"/>
      <c r="R474" s="77">
        <v>114</v>
      </c>
      <c r="S474" s="77">
        <v>9464.5460000000003</v>
      </c>
      <c r="T474" s="80">
        <f t="shared" si="127"/>
        <v>1.1503531786074672</v>
      </c>
      <c r="U474" s="80">
        <f t="shared" si="128"/>
        <v>1.124701167068634</v>
      </c>
      <c r="V474" s="81">
        <f t="shared" si="129"/>
        <v>111.45788565650162</v>
      </c>
      <c r="W474" s="81">
        <f t="shared" si="130"/>
        <v>12.357885656501622</v>
      </c>
      <c r="X474" s="81">
        <f t="shared" si="131"/>
        <v>60.553639716857951</v>
      </c>
      <c r="Y474" s="80">
        <f t="shared" si="132"/>
        <v>4.5848355451969969E-2</v>
      </c>
      <c r="Z474" s="80">
        <f t="shared" si="133"/>
        <v>1.1992624151289988E-2</v>
      </c>
      <c r="AA474" s="80">
        <f t="shared" si="134"/>
        <v>1.9115055013239957E-2</v>
      </c>
      <c r="AB474" s="80">
        <f t="shared" si="135"/>
        <v>2.5652011538833303E-2</v>
      </c>
      <c r="AD474" s="82"/>
    </row>
    <row r="475" spans="1:30" ht="20.5" thickBot="1" x14ac:dyDescent="0.25">
      <c r="A475" s="96">
        <v>157</v>
      </c>
      <c r="B475" s="97" t="s">
        <v>775</v>
      </c>
      <c r="C475" s="99" t="s">
        <v>776</v>
      </c>
      <c r="D475" s="99" t="s">
        <v>98</v>
      </c>
      <c r="E475" s="100">
        <v>0</v>
      </c>
      <c r="F475" s="100">
        <v>0.5</v>
      </c>
      <c r="G475" s="101">
        <v>9177.64</v>
      </c>
      <c r="H475" s="101">
        <v>23454.46</v>
      </c>
      <c r="I475" s="101">
        <v>11727.23</v>
      </c>
      <c r="J475" s="101">
        <v>4479.0200000000004</v>
      </c>
      <c r="K475" s="101">
        <v>2909.7</v>
      </c>
      <c r="L475" s="101">
        <v>0</v>
      </c>
      <c r="M475" s="101">
        <v>0</v>
      </c>
      <c r="N475" s="101">
        <v>983.47860000000003</v>
      </c>
      <c r="O475" s="101">
        <v>2062.0802880000001</v>
      </c>
      <c r="P475" s="102">
        <v>890.13132431999998</v>
      </c>
      <c r="R475" s="101">
        <v>26146.13</v>
      </c>
      <c r="S475" s="101">
        <v>5373.28</v>
      </c>
      <c r="T475" s="80"/>
      <c r="U475" s="80"/>
      <c r="V475" s="81"/>
      <c r="W475" s="81"/>
      <c r="X475" s="81"/>
      <c r="Y475" s="80"/>
      <c r="Z475" s="80"/>
      <c r="AA475" s="80"/>
      <c r="AB475" s="80"/>
      <c r="AD475" s="82"/>
    </row>
    <row r="476" spans="1:30" x14ac:dyDescent="0.2">
      <c r="A476" s="108"/>
      <c r="B476" s="109" t="s">
        <v>204</v>
      </c>
      <c r="C476" s="110" t="s">
        <v>205</v>
      </c>
      <c r="D476" s="110" t="s">
        <v>95</v>
      </c>
      <c r="E476" s="111">
        <v>0.2</v>
      </c>
      <c r="F476" s="111">
        <v>0.1</v>
      </c>
      <c r="G476" s="77">
        <v>45.7</v>
      </c>
      <c r="H476" s="77">
        <v>45.7</v>
      </c>
      <c r="I476" s="77">
        <v>4.57</v>
      </c>
      <c r="J476" s="77">
        <v>4.57</v>
      </c>
      <c r="K476" s="77"/>
      <c r="L476" s="77"/>
      <c r="M476" s="77"/>
      <c r="N476" s="77"/>
      <c r="O476" s="77"/>
      <c r="P476" s="77"/>
      <c r="R476" s="77">
        <v>52.8</v>
      </c>
      <c r="S476" s="77">
        <v>5.28</v>
      </c>
      <c r="T476" s="80">
        <f t="shared" si="127"/>
        <v>1.1553610503282274</v>
      </c>
      <c r="U476" s="80">
        <f t="shared" si="128"/>
        <v>1.1297090387893942</v>
      </c>
      <c r="V476" s="81">
        <f t="shared" si="129"/>
        <v>51.627703072675317</v>
      </c>
      <c r="W476" s="81">
        <f t="shared" si="130"/>
        <v>5.9277030726753139</v>
      </c>
      <c r="X476" s="81">
        <f t="shared" si="131"/>
        <v>0.59277030726753144</v>
      </c>
      <c r="Y476" s="80">
        <f t="shared" si="132"/>
        <v>4.5848355451969969E-2</v>
      </c>
      <c r="Z476" s="80">
        <f t="shared" si="133"/>
        <v>1.1992624151289988E-2</v>
      </c>
      <c r="AA476" s="80">
        <f t="shared" si="134"/>
        <v>1.9115055013239957E-2</v>
      </c>
      <c r="AB476" s="80">
        <f t="shared" si="135"/>
        <v>2.5652011538833303E-2</v>
      </c>
      <c r="AD476" s="82"/>
    </row>
    <row r="477" spans="1:30" x14ac:dyDescent="0.2">
      <c r="A477" s="108"/>
      <c r="B477" s="109" t="s">
        <v>777</v>
      </c>
      <c r="C477" s="110" t="s">
        <v>778</v>
      </c>
      <c r="D477" s="110" t="s">
        <v>41</v>
      </c>
      <c r="E477" s="111">
        <v>0.193</v>
      </c>
      <c r="F477" s="111">
        <v>9.6500000000000002E-2</v>
      </c>
      <c r="G477" s="77">
        <v>43800</v>
      </c>
      <c r="H477" s="77">
        <v>43800</v>
      </c>
      <c r="I477" s="77">
        <v>4226.7</v>
      </c>
      <c r="J477" s="77">
        <v>4226.7</v>
      </c>
      <c r="K477" s="77"/>
      <c r="L477" s="77"/>
      <c r="M477" s="77"/>
      <c r="N477" s="77"/>
      <c r="O477" s="77"/>
      <c r="P477" s="77"/>
      <c r="R477" s="77">
        <v>54700</v>
      </c>
      <c r="S477" s="77">
        <v>285</v>
      </c>
      <c r="T477" s="80">
        <f t="shared" si="127"/>
        <v>1.2488584474885844</v>
      </c>
      <c r="U477" s="80">
        <f t="shared" si="128"/>
        <v>1.2232064359497512</v>
      </c>
      <c r="V477" s="81">
        <f t="shared" si="129"/>
        <v>53576.441894599106</v>
      </c>
      <c r="W477" s="81">
        <f t="shared" si="130"/>
        <v>9776.4418945991056</v>
      </c>
      <c r="X477" s="81">
        <f t="shared" si="131"/>
        <v>943.42664282881367</v>
      </c>
      <c r="Y477" s="80">
        <f t="shared" si="132"/>
        <v>4.5848355451969969E-2</v>
      </c>
      <c r="Z477" s="80">
        <f t="shared" si="133"/>
        <v>1.1992624151289988E-2</v>
      </c>
      <c r="AA477" s="80">
        <f t="shared" si="134"/>
        <v>1.9115055013239957E-2</v>
      </c>
      <c r="AB477" s="80">
        <f t="shared" si="135"/>
        <v>2.5652011538833303E-2</v>
      </c>
      <c r="AD477" s="82"/>
    </row>
    <row r="478" spans="1:30" x14ac:dyDescent="0.2">
      <c r="A478" s="108"/>
      <c r="B478" s="109" t="s">
        <v>773</v>
      </c>
      <c r="C478" s="110" t="s">
        <v>774</v>
      </c>
      <c r="D478" s="110" t="s">
        <v>41</v>
      </c>
      <c r="E478" s="111">
        <v>5</v>
      </c>
      <c r="F478" s="111">
        <v>2.5</v>
      </c>
      <c r="G478" s="77">
        <v>99.1</v>
      </c>
      <c r="H478" s="77">
        <v>99.1</v>
      </c>
      <c r="I478" s="77">
        <v>247.75</v>
      </c>
      <c r="J478" s="77">
        <v>247.75</v>
      </c>
      <c r="K478" s="77"/>
      <c r="L478" s="77"/>
      <c r="M478" s="77"/>
      <c r="N478" s="77"/>
      <c r="O478" s="77"/>
      <c r="P478" s="77"/>
      <c r="R478" s="77">
        <v>114</v>
      </c>
      <c r="S478" s="77">
        <v>5083</v>
      </c>
      <c r="T478" s="80">
        <f t="shared" si="127"/>
        <v>1.1503531786074672</v>
      </c>
      <c r="U478" s="80">
        <f t="shared" si="128"/>
        <v>1.124701167068634</v>
      </c>
      <c r="V478" s="81">
        <f t="shared" si="129"/>
        <v>111.45788565650162</v>
      </c>
      <c r="W478" s="81">
        <f t="shared" si="130"/>
        <v>12.357885656501622</v>
      </c>
      <c r="X478" s="81">
        <f t="shared" si="131"/>
        <v>30.894714141254056</v>
      </c>
      <c r="Y478" s="80">
        <f t="shared" si="132"/>
        <v>4.5848355451969969E-2</v>
      </c>
      <c r="Z478" s="80">
        <f t="shared" si="133"/>
        <v>1.1992624151289988E-2</v>
      </c>
      <c r="AA478" s="80">
        <f t="shared" si="134"/>
        <v>1.9115055013239957E-2</v>
      </c>
      <c r="AB478" s="80">
        <f t="shared" si="135"/>
        <v>2.5652011538833303E-2</v>
      </c>
      <c r="AD478" s="82"/>
    </row>
    <row r="479" spans="1:30" ht="15" thickBot="1" x14ac:dyDescent="0.35">
      <c r="A479" s="151"/>
      <c r="B479" s="152" t="s">
        <v>200</v>
      </c>
      <c r="C479" s="153" t="s">
        <v>201</v>
      </c>
      <c r="D479" s="153"/>
      <c r="E479" s="154"/>
      <c r="F479" s="154"/>
      <c r="G479" s="155"/>
      <c r="H479" s="155"/>
      <c r="I479" s="155">
        <v>34958.080000000002</v>
      </c>
      <c r="J479" s="155">
        <v>12618.46</v>
      </c>
      <c r="K479" s="155">
        <v>4835.7052245000004</v>
      </c>
      <c r="L479" s="155">
        <v>4741.9242952499999</v>
      </c>
      <c r="M479" s="155">
        <v>0</v>
      </c>
      <c r="N479" s="155">
        <v>1634.468365881</v>
      </c>
      <c r="O479" s="155">
        <v>7114.3418270990696</v>
      </c>
      <c r="P479" s="155">
        <v>2743.39005894101</v>
      </c>
      <c r="R479" s="155"/>
      <c r="S479" s="155">
        <v>28753.54</v>
      </c>
      <c r="T479" s="80"/>
      <c r="U479" s="80"/>
      <c r="V479" s="81"/>
      <c r="W479" s="81"/>
      <c r="X479" s="81"/>
      <c r="Y479" s="80"/>
      <c r="Z479" s="80"/>
      <c r="AA479" s="80"/>
      <c r="AB479" s="80"/>
      <c r="AD479" s="82"/>
    </row>
    <row r="480" spans="1:30" ht="20" x14ac:dyDescent="0.2">
      <c r="A480" s="156">
        <v>158</v>
      </c>
      <c r="B480" s="157" t="s">
        <v>779</v>
      </c>
      <c r="C480" s="158" t="s">
        <v>780</v>
      </c>
      <c r="D480" s="158" t="s">
        <v>114</v>
      </c>
      <c r="E480" s="159">
        <v>0</v>
      </c>
      <c r="F480" s="159">
        <v>20.655000000000001</v>
      </c>
      <c r="G480" s="160">
        <v>728.04</v>
      </c>
      <c r="H480" s="160">
        <v>712.77</v>
      </c>
      <c r="I480" s="160">
        <v>14722.26</v>
      </c>
      <c r="J480" s="160">
        <v>0</v>
      </c>
      <c r="K480" s="160">
        <v>4192.0561799999996</v>
      </c>
      <c r="L480" s="160">
        <v>2616.6580199999999</v>
      </c>
      <c r="M480" s="160">
        <v>0</v>
      </c>
      <c r="N480" s="160">
        <v>1416.91498884</v>
      </c>
      <c r="O480" s="160">
        <v>4688.6086376388002</v>
      </c>
      <c r="P480" s="161">
        <v>1807.99329570703</v>
      </c>
      <c r="R480" s="160">
        <v>857.04</v>
      </c>
      <c r="S480" s="160">
        <v>0</v>
      </c>
      <c r="T480" s="80"/>
      <c r="U480" s="80"/>
      <c r="V480" s="81"/>
      <c r="W480" s="81"/>
      <c r="X480" s="81"/>
      <c r="Y480" s="80"/>
      <c r="Z480" s="80"/>
      <c r="AA480" s="80"/>
      <c r="AB480" s="80"/>
      <c r="AD480" s="82"/>
    </row>
    <row r="481" spans="1:30" ht="20" x14ac:dyDescent="0.2">
      <c r="A481" s="173">
        <v>159</v>
      </c>
      <c r="B481" s="174" t="s">
        <v>781</v>
      </c>
      <c r="C481" s="175" t="s">
        <v>782</v>
      </c>
      <c r="D481" s="175" t="s">
        <v>114</v>
      </c>
      <c r="E481" s="176">
        <v>0</v>
      </c>
      <c r="F481" s="176">
        <v>20.655000000000001</v>
      </c>
      <c r="G481" s="177">
        <v>242.6</v>
      </c>
      <c r="H481" s="177">
        <v>228.79</v>
      </c>
      <c r="I481" s="177">
        <v>4725.66</v>
      </c>
      <c r="J481" s="177">
        <v>0</v>
      </c>
      <c r="K481" s="177">
        <v>384.95756249999999</v>
      </c>
      <c r="L481" s="177">
        <v>2125.26627525</v>
      </c>
      <c r="M481" s="177">
        <v>0</v>
      </c>
      <c r="N481" s="177">
        <v>130.11565612499999</v>
      </c>
      <c r="O481" s="177">
        <v>1504.9935115087501</v>
      </c>
      <c r="P481" s="178">
        <v>580.34662075372501</v>
      </c>
      <c r="R481" s="177">
        <v>286.02</v>
      </c>
      <c r="S481" s="177">
        <v>0</v>
      </c>
      <c r="T481" s="80"/>
      <c r="U481" s="80"/>
      <c r="V481" s="81"/>
      <c r="W481" s="81"/>
      <c r="X481" s="81"/>
      <c r="Y481" s="80"/>
      <c r="Z481" s="80"/>
      <c r="AA481" s="80"/>
      <c r="AB481" s="80"/>
      <c r="AD481" s="82"/>
    </row>
    <row r="482" spans="1:30" ht="20.5" thickBot="1" x14ac:dyDescent="0.25">
      <c r="A482" s="162">
        <v>160</v>
      </c>
      <c r="B482" s="163" t="s">
        <v>783</v>
      </c>
      <c r="C482" s="164" t="s">
        <v>784</v>
      </c>
      <c r="D482" s="164" t="s">
        <v>114</v>
      </c>
      <c r="E482" s="165">
        <v>0</v>
      </c>
      <c r="F482" s="165">
        <v>289.17</v>
      </c>
      <c r="G482" s="112">
        <v>10.61</v>
      </c>
      <c r="H482" s="112">
        <v>10</v>
      </c>
      <c r="I482" s="112">
        <v>2891.7</v>
      </c>
      <c r="J482" s="112">
        <v>0</v>
      </c>
      <c r="K482" s="112">
        <v>258.69148200000001</v>
      </c>
      <c r="L482" s="112">
        <v>0</v>
      </c>
      <c r="M482" s="112">
        <v>0</v>
      </c>
      <c r="N482" s="112">
        <v>87.437720916000004</v>
      </c>
      <c r="O482" s="112">
        <v>920.73967795151998</v>
      </c>
      <c r="P482" s="166">
        <v>355.05014248025299</v>
      </c>
      <c r="R482" s="112">
        <v>12.53</v>
      </c>
      <c r="S482" s="112">
        <v>0</v>
      </c>
      <c r="T482" s="80"/>
      <c r="U482" s="80"/>
      <c r="V482" s="81"/>
      <c r="W482" s="81"/>
      <c r="X482" s="81"/>
      <c r="Y482" s="80"/>
      <c r="Z482" s="80"/>
      <c r="AA482" s="80"/>
      <c r="AB482" s="80"/>
      <c r="AD482" s="82"/>
    </row>
    <row r="483" spans="1:30" ht="20.5" thickBot="1" x14ac:dyDescent="0.25">
      <c r="A483" s="96">
        <v>161</v>
      </c>
      <c r="B483" s="97" t="s">
        <v>216</v>
      </c>
      <c r="C483" s="99" t="s">
        <v>217</v>
      </c>
      <c r="D483" s="99" t="s">
        <v>114</v>
      </c>
      <c r="E483" s="100">
        <v>0</v>
      </c>
      <c r="F483" s="100">
        <v>20.686</v>
      </c>
      <c r="G483" s="101">
        <v>391.03</v>
      </c>
      <c r="H483" s="101">
        <v>610</v>
      </c>
      <c r="I483" s="101">
        <v>12618.46</v>
      </c>
      <c r="J483" s="101">
        <v>12618.46</v>
      </c>
      <c r="K483" s="101">
        <v>0</v>
      </c>
      <c r="L483" s="101">
        <v>0</v>
      </c>
      <c r="M483" s="101">
        <v>0</v>
      </c>
      <c r="N483" s="101">
        <v>0</v>
      </c>
      <c r="O483" s="101">
        <v>0</v>
      </c>
      <c r="P483" s="102">
        <v>0</v>
      </c>
      <c r="R483" s="101">
        <v>1390</v>
      </c>
      <c r="S483" s="101">
        <v>28753.54</v>
      </c>
      <c r="T483" s="80"/>
      <c r="U483" s="80"/>
      <c r="V483" s="81"/>
      <c r="W483" s="81"/>
      <c r="X483" s="81"/>
      <c r="Y483" s="80"/>
      <c r="Z483" s="80"/>
      <c r="AA483" s="80"/>
      <c r="AB483" s="80"/>
      <c r="AD483" s="82"/>
    </row>
    <row r="484" spans="1:30" ht="18" x14ac:dyDescent="0.2">
      <c r="A484" s="108"/>
      <c r="B484" s="109" t="s">
        <v>218</v>
      </c>
      <c r="C484" s="110" t="s">
        <v>219</v>
      </c>
      <c r="D484" s="110" t="s">
        <v>114</v>
      </c>
      <c r="E484" s="111">
        <v>1</v>
      </c>
      <c r="F484" s="111">
        <v>20.686</v>
      </c>
      <c r="G484" s="77">
        <v>610</v>
      </c>
      <c r="H484" s="77">
        <v>610</v>
      </c>
      <c r="I484" s="77">
        <v>12618.46</v>
      </c>
      <c r="J484" s="77">
        <v>12618.46</v>
      </c>
      <c r="K484" s="77"/>
      <c r="L484" s="77"/>
      <c r="M484" s="77"/>
      <c r="N484" s="77"/>
      <c r="O484" s="77"/>
      <c r="P484" s="77"/>
      <c r="R484" s="77">
        <v>1390</v>
      </c>
      <c r="S484" s="77">
        <v>28753.54</v>
      </c>
      <c r="T484" s="80">
        <f t="shared" si="127"/>
        <v>2.278688524590164</v>
      </c>
      <c r="U484" s="80">
        <f t="shared" si="128"/>
        <v>2.2530365130513306</v>
      </c>
      <c r="V484" s="81">
        <f t="shared" si="129"/>
        <v>1374.3522729613117</v>
      </c>
      <c r="W484" s="81">
        <f t="shared" si="130"/>
        <v>764.35227296131166</v>
      </c>
      <c r="X484" s="81">
        <f t="shared" si="131"/>
        <v>15811.391118477693</v>
      </c>
      <c r="Y484" s="80">
        <f t="shared" si="132"/>
        <v>4.5848355451969969E-2</v>
      </c>
      <c r="Z484" s="80">
        <f t="shared" si="133"/>
        <v>1.1992624151289988E-2</v>
      </c>
      <c r="AA484" s="80">
        <f t="shared" si="134"/>
        <v>1.9115055013239957E-2</v>
      </c>
      <c r="AB484" s="80">
        <f t="shared" si="135"/>
        <v>2.5652011538833303E-2</v>
      </c>
      <c r="AD484" s="82"/>
    </row>
    <row r="485" spans="1:30" ht="15" thickBot="1" x14ac:dyDescent="0.35">
      <c r="A485" s="151"/>
      <c r="B485" s="152" t="s">
        <v>785</v>
      </c>
      <c r="C485" s="153" t="s">
        <v>786</v>
      </c>
      <c r="D485" s="153"/>
      <c r="E485" s="154"/>
      <c r="F485" s="154"/>
      <c r="G485" s="155"/>
      <c r="H485" s="155"/>
      <c r="I485" s="155">
        <v>799148.5</v>
      </c>
      <c r="J485" s="155">
        <v>0</v>
      </c>
      <c r="K485" s="155">
        <v>121414.8246408</v>
      </c>
      <c r="L485" s="155">
        <v>284050.10485792003</v>
      </c>
      <c r="M485" s="155">
        <v>0</v>
      </c>
      <c r="N485" s="155">
        <v>41038.210728590399</v>
      </c>
      <c r="O485" s="155">
        <v>254506.78992956699</v>
      </c>
      <c r="P485" s="155">
        <v>98141.390221962807</v>
      </c>
      <c r="R485" s="155"/>
      <c r="S485" s="155">
        <v>0</v>
      </c>
      <c r="T485" s="80"/>
      <c r="U485" s="80"/>
      <c r="V485" s="81"/>
      <c r="W485" s="81"/>
      <c r="X485" s="81"/>
      <c r="Y485" s="80"/>
      <c r="Z485" s="80"/>
      <c r="AA485" s="80"/>
      <c r="AB485" s="80"/>
      <c r="AD485" s="82"/>
    </row>
    <row r="486" spans="1:30" ht="15" thickBot="1" x14ac:dyDescent="0.25">
      <c r="A486" s="96">
        <v>162</v>
      </c>
      <c r="B486" s="97" t="s">
        <v>787</v>
      </c>
      <c r="C486" s="99" t="s">
        <v>788</v>
      </c>
      <c r="D486" s="99" t="s">
        <v>114</v>
      </c>
      <c r="E486" s="100">
        <v>0</v>
      </c>
      <c r="F486" s="100">
        <v>2792.9560000000001</v>
      </c>
      <c r="G486" s="101">
        <v>297.43</v>
      </c>
      <c r="H486" s="101">
        <v>286.13</v>
      </c>
      <c r="I486" s="101">
        <v>799148.5</v>
      </c>
      <c r="J486" s="101">
        <v>0</v>
      </c>
      <c r="K486" s="101">
        <v>121414.8246408</v>
      </c>
      <c r="L486" s="101">
        <v>284050.10485792003</v>
      </c>
      <c r="M486" s="101">
        <v>0</v>
      </c>
      <c r="N486" s="101">
        <v>41038.210728590399</v>
      </c>
      <c r="O486" s="101">
        <v>254506.78992956699</v>
      </c>
      <c r="P486" s="102">
        <v>98141.390221962807</v>
      </c>
      <c r="R486" s="101">
        <v>339.75</v>
      </c>
      <c r="S486" s="101">
        <v>0</v>
      </c>
      <c r="T486" s="80"/>
      <c r="U486" s="80"/>
      <c r="V486" s="81"/>
      <c r="W486" s="81"/>
      <c r="X486" s="81"/>
      <c r="Y486" s="80"/>
      <c r="Z486" s="80"/>
      <c r="AA486" s="80"/>
      <c r="AB486" s="80"/>
      <c r="AD486" s="82"/>
    </row>
    <row r="487" spans="1:30" x14ac:dyDescent="0.3">
      <c r="A487" s="146"/>
      <c r="B487" s="147" t="s">
        <v>789</v>
      </c>
      <c r="C487" s="148" t="s">
        <v>790</v>
      </c>
      <c r="D487" s="148"/>
      <c r="E487" s="149"/>
      <c r="F487" s="149"/>
      <c r="G487" s="150"/>
      <c r="H487" s="150"/>
      <c r="I487" s="150">
        <v>13766953.119999999</v>
      </c>
      <c r="J487" s="150">
        <v>1010741.92962982</v>
      </c>
      <c r="K487" s="150">
        <v>758651.99869429995</v>
      </c>
      <c r="L487" s="150">
        <v>185.59044</v>
      </c>
      <c r="M487" s="150">
        <v>0</v>
      </c>
      <c r="N487" s="150">
        <v>256424.375558673</v>
      </c>
      <c r="O487" s="150">
        <v>833534.94715214602</v>
      </c>
      <c r="P487" s="150">
        <v>259005.737237033</v>
      </c>
      <c r="R487" s="150"/>
      <c r="S487" s="150">
        <v>1246590.1017179999</v>
      </c>
      <c r="T487" s="80"/>
      <c r="U487" s="80"/>
      <c r="V487" s="81"/>
      <c r="W487" s="81"/>
      <c r="X487" s="81"/>
      <c r="Y487" s="80"/>
      <c r="Z487" s="80"/>
      <c r="AA487" s="80"/>
      <c r="AB487" s="80"/>
      <c r="AD487" s="82"/>
    </row>
    <row r="488" spans="1:30" ht="15" thickBot="1" x14ac:dyDescent="0.35">
      <c r="A488" s="151"/>
      <c r="B488" s="152" t="s">
        <v>791</v>
      </c>
      <c r="C488" s="153" t="s">
        <v>792</v>
      </c>
      <c r="D488" s="153"/>
      <c r="E488" s="154"/>
      <c r="F488" s="154"/>
      <c r="G488" s="155"/>
      <c r="H488" s="155"/>
      <c r="I488" s="155">
        <v>622113.59</v>
      </c>
      <c r="J488" s="155">
        <v>11860.963442099999</v>
      </c>
      <c r="K488" s="155">
        <v>62612.480872100001</v>
      </c>
      <c r="L488" s="155">
        <v>0</v>
      </c>
      <c r="M488" s="155">
        <v>0</v>
      </c>
      <c r="N488" s="155">
        <v>21163.018534769799</v>
      </c>
      <c r="O488" s="155">
        <v>68695.909513633203</v>
      </c>
      <c r="P488" s="155">
        <v>21345.997248870401</v>
      </c>
      <c r="R488" s="155"/>
      <c r="S488" s="155">
        <v>13365.4438902</v>
      </c>
      <c r="T488" s="80"/>
      <c r="U488" s="80"/>
      <c r="V488" s="81"/>
      <c r="W488" s="81"/>
      <c r="X488" s="81"/>
      <c r="Y488" s="80"/>
      <c r="Z488" s="80"/>
      <c r="AA488" s="80"/>
      <c r="AB488" s="80"/>
      <c r="AD488" s="82"/>
    </row>
    <row r="489" spans="1:30" ht="20.5" thickBot="1" x14ac:dyDescent="0.25">
      <c r="A489" s="96">
        <v>163</v>
      </c>
      <c r="B489" s="97" t="s">
        <v>793</v>
      </c>
      <c r="C489" s="99" t="s">
        <v>794</v>
      </c>
      <c r="D489" s="99" t="s">
        <v>38</v>
      </c>
      <c r="E489" s="100">
        <v>0</v>
      </c>
      <c r="F489" s="100">
        <v>628.428</v>
      </c>
      <c r="G489" s="101">
        <v>18.399999999999999</v>
      </c>
      <c r="H489" s="101">
        <v>9.93</v>
      </c>
      <c r="I489" s="101">
        <v>6240.29</v>
      </c>
      <c r="J489" s="101">
        <v>0</v>
      </c>
      <c r="K489" s="101">
        <v>2248.7667551999998</v>
      </c>
      <c r="L489" s="101">
        <v>0</v>
      </c>
      <c r="M489" s="101">
        <v>0</v>
      </c>
      <c r="N489" s="101">
        <v>760.08316325759995</v>
      </c>
      <c r="O489" s="101">
        <v>2467.2569331352302</v>
      </c>
      <c r="P489" s="102">
        <v>766.65495922299601</v>
      </c>
      <c r="R489" s="101">
        <v>11.19</v>
      </c>
      <c r="S489" s="101">
        <v>0</v>
      </c>
      <c r="T489" s="80"/>
      <c r="U489" s="80"/>
      <c r="V489" s="81"/>
      <c r="W489" s="81"/>
      <c r="X489" s="81"/>
      <c r="Y489" s="80"/>
      <c r="Z489" s="80"/>
      <c r="AA489" s="80"/>
      <c r="AB489" s="80"/>
      <c r="AD489" s="82"/>
    </row>
    <row r="490" spans="1:30" ht="15" thickBot="1" x14ac:dyDescent="0.25">
      <c r="A490" s="103">
        <v>164</v>
      </c>
      <c r="B490" s="104" t="s">
        <v>795</v>
      </c>
      <c r="C490" s="105" t="s">
        <v>796</v>
      </c>
      <c r="D490" s="105" t="s">
        <v>114</v>
      </c>
      <c r="E490" s="106">
        <v>0</v>
      </c>
      <c r="F490" s="106">
        <v>0.189</v>
      </c>
      <c r="G490" s="107">
        <v>56123.94</v>
      </c>
      <c r="H490" s="107">
        <v>49400</v>
      </c>
      <c r="I490" s="107">
        <v>9336.6</v>
      </c>
      <c r="J490" s="107">
        <v>0</v>
      </c>
      <c r="K490" s="107">
        <v>0</v>
      </c>
      <c r="L490" s="107">
        <v>0</v>
      </c>
      <c r="M490" s="107">
        <v>0</v>
      </c>
      <c r="N490" s="107">
        <v>0</v>
      </c>
      <c r="O490" s="107">
        <v>0</v>
      </c>
      <c r="P490" s="107">
        <v>0</v>
      </c>
      <c r="R490" s="107">
        <v>51800</v>
      </c>
      <c r="S490" s="107">
        <v>0</v>
      </c>
      <c r="T490" s="80">
        <f t="shared" si="127"/>
        <v>1.048582995951417</v>
      </c>
      <c r="U490" s="80">
        <f t="shared" si="128"/>
        <v>1.0229309844125838</v>
      </c>
      <c r="V490" s="81">
        <f t="shared" si="129"/>
        <v>57410.917193312787</v>
      </c>
      <c r="W490" s="81">
        <f t="shared" si="130"/>
        <v>1286.9771933127849</v>
      </c>
      <c r="X490" s="81">
        <f t="shared" si="131"/>
        <v>243.23868953611637</v>
      </c>
      <c r="Y490" s="80">
        <f t="shared" si="132"/>
        <v>4.5848355451969969E-2</v>
      </c>
      <c r="Z490" s="80">
        <f t="shared" si="133"/>
        <v>1.1992624151289988E-2</v>
      </c>
      <c r="AA490" s="80">
        <f t="shared" si="134"/>
        <v>1.9115055013239957E-2</v>
      </c>
      <c r="AB490" s="80">
        <f t="shared" si="135"/>
        <v>2.5652011538833303E-2</v>
      </c>
      <c r="AD490" s="82"/>
    </row>
    <row r="491" spans="1:30" ht="20.5" thickBot="1" x14ac:dyDescent="0.25">
      <c r="A491" s="96">
        <v>165</v>
      </c>
      <c r="B491" s="97" t="s">
        <v>797</v>
      </c>
      <c r="C491" s="99" t="s">
        <v>798</v>
      </c>
      <c r="D491" s="99" t="s">
        <v>38</v>
      </c>
      <c r="E491" s="100">
        <v>0</v>
      </c>
      <c r="F491" s="100">
        <v>86.207999999999998</v>
      </c>
      <c r="G491" s="101">
        <v>27.6</v>
      </c>
      <c r="H491" s="101">
        <v>21.55</v>
      </c>
      <c r="I491" s="101">
        <v>1857.78</v>
      </c>
      <c r="J491" s="101">
        <v>0</v>
      </c>
      <c r="K491" s="101">
        <v>669.26718719999997</v>
      </c>
      <c r="L491" s="101">
        <v>0</v>
      </c>
      <c r="M491" s="101">
        <v>0</v>
      </c>
      <c r="N491" s="101">
        <v>226.2123092736</v>
      </c>
      <c r="O491" s="101">
        <v>734.29318710835196</v>
      </c>
      <c r="P491" s="102">
        <v>228.16817570147299</v>
      </c>
      <c r="R491" s="101">
        <v>24.44</v>
      </c>
      <c r="S491" s="101">
        <v>0</v>
      </c>
      <c r="T491" s="80"/>
      <c r="U491" s="80"/>
      <c r="V491" s="81"/>
      <c r="W491" s="81"/>
      <c r="X491" s="81"/>
      <c r="Y491" s="80"/>
      <c r="Z491" s="80"/>
      <c r="AA491" s="80"/>
      <c r="AB491" s="80"/>
      <c r="AD491" s="82"/>
    </row>
    <row r="492" spans="1:30" ht="15" thickBot="1" x14ac:dyDescent="0.25">
      <c r="A492" s="103">
        <v>166</v>
      </c>
      <c r="B492" s="104" t="s">
        <v>795</v>
      </c>
      <c r="C492" s="105" t="s">
        <v>796</v>
      </c>
      <c r="D492" s="105" t="s">
        <v>114</v>
      </c>
      <c r="E492" s="106">
        <v>0</v>
      </c>
      <c r="F492" s="106">
        <v>0.03</v>
      </c>
      <c r="G492" s="107">
        <v>56123.94</v>
      </c>
      <c r="H492" s="107">
        <v>49400</v>
      </c>
      <c r="I492" s="107">
        <v>1482</v>
      </c>
      <c r="J492" s="107">
        <v>0</v>
      </c>
      <c r="K492" s="107">
        <v>0</v>
      </c>
      <c r="L492" s="107">
        <v>0</v>
      </c>
      <c r="M492" s="107">
        <v>0</v>
      </c>
      <c r="N492" s="107">
        <v>0</v>
      </c>
      <c r="O492" s="107">
        <v>0</v>
      </c>
      <c r="P492" s="107">
        <v>0</v>
      </c>
      <c r="R492" s="107">
        <v>51800</v>
      </c>
      <c r="S492" s="107">
        <v>0</v>
      </c>
      <c r="T492" s="80">
        <f t="shared" si="127"/>
        <v>1.048582995951417</v>
      </c>
      <c r="U492" s="80">
        <f t="shared" si="128"/>
        <v>1.0229309844125838</v>
      </c>
      <c r="V492" s="81">
        <f t="shared" si="129"/>
        <v>57410.917193312787</v>
      </c>
      <c r="W492" s="81">
        <f t="shared" si="130"/>
        <v>1286.9771933127849</v>
      </c>
      <c r="X492" s="81">
        <f t="shared" si="131"/>
        <v>38.609315799383545</v>
      </c>
      <c r="Y492" s="80">
        <f t="shared" si="132"/>
        <v>4.5848355451969969E-2</v>
      </c>
      <c r="Z492" s="80">
        <f t="shared" si="133"/>
        <v>1.1992624151289988E-2</v>
      </c>
      <c r="AA492" s="80">
        <f t="shared" si="134"/>
        <v>1.9115055013239957E-2</v>
      </c>
      <c r="AB492" s="80">
        <f t="shared" si="135"/>
        <v>2.5652011538833303E-2</v>
      </c>
      <c r="AD492" s="82"/>
    </row>
    <row r="493" spans="1:30" ht="20.5" thickBot="1" x14ac:dyDescent="0.25">
      <c r="A493" s="96">
        <v>167</v>
      </c>
      <c r="B493" s="97" t="s">
        <v>799</v>
      </c>
      <c r="C493" s="99" t="s">
        <v>800</v>
      </c>
      <c r="D493" s="99" t="s">
        <v>38</v>
      </c>
      <c r="E493" s="100">
        <v>0</v>
      </c>
      <c r="F493" s="100">
        <v>1247.6959999999999</v>
      </c>
      <c r="G493" s="101">
        <v>123.06</v>
      </c>
      <c r="H493" s="101">
        <v>100.24</v>
      </c>
      <c r="I493" s="101">
        <v>125069.05</v>
      </c>
      <c r="J493" s="101">
        <v>10421.3184552</v>
      </c>
      <c r="K493" s="101">
        <v>41298.987139199999</v>
      </c>
      <c r="L493" s="101">
        <v>0</v>
      </c>
      <c r="M493" s="101">
        <v>0</v>
      </c>
      <c r="N493" s="101">
        <v>13959.0576530496</v>
      </c>
      <c r="O493" s="101">
        <v>45311.596729644698</v>
      </c>
      <c r="P493" s="102">
        <v>14079.7498130652</v>
      </c>
      <c r="R493" s="101">
        <v>112.95</v>
      </c>
      <c r="S493" s="101">
        <v>11743.189982399999</v>
      </c>
      <c r="T493" s="80"/>
      <c r="U493" s="80"/>
      <c r="V493" s="81"/>
      <c r="W493" s="81"/>
      <c r="X493" s="81"/>
      <c r="Y493" s="80"/>
      <c r="Z493" s="80"/>
      <c r="AA493" s="80"/>
      <c r="AB493" s="80"/>
      <c r="AD493" s="82"/>
    </row>
    <row r="494" spans="1:30" x14ac:dyDescent="0.2">
      <c r="A494" s="108"/>
      <c r="B494" s="109" t="s">
        <v>801</v>
      </c>
      <c r="C494" s="110" t="s">
        <v>802</v>
      </c>
      <c r="D494" s="110" t="s">
        <v>41</v>
      </c>
      <c r="E494" s="111">
        <v>4.7999999999999996E-3</v>
      </c>
      <c r="F494" s="111">
        <v>5.9889408</v>
      </c>
      <c r="G494" s="77">
        <v>1050</v>
      </c>
      <c r="H494" s="77">
        <v>1050</v>
      </c>
      <c r="I494" s="77">
        <v>6288.3878400000003</v>
      </c>
      <c r="J494" s="77">
        <v>6288.3878400000003</v>
      </c>
      <c r="K494" s="77"/>
      <c r="L494" s="77"/>
      <c r="M494" s="77"/>
      <c r="N494" s="77"/>
      <c r="O494" s="77"/>
      <c r="P494" s="77"/>
      <c r="R494" s="77">
        <v>1250</v>
      </c>
      <c r="S494" s="77">
        <v>7486.1760000000004</v>
      </c>
      <c r="T494" s="80">
        <f t="shared" si="127"/>
        <v>1.1904761904761905</v>
      </c>
      <c r="U494" s="80">
        <f t="shared" si="128"/>
        <v>1.1648241789373572</v>
      </c>
      <c r="V494" s="81">
        <f t="shared" si="129"/>
        <v>1223.0653878842252</v>
      </c>
      <c r="W494" s="81">
        <f t="shared" si="130"/>
        <v>173.06538788422517</v>
      </c>
      <c r="X494" s="81">
        <f t="shared" si="131"/>
        <v>1036.4783625676619</v>
      </c>
      <c r="Y494" s="80">
        <f t="shared" si="132"/>
        <v>4.5848355451969969E-2</v>
      </c>
      <c r="Z494" s="80">
        <f t="shared" si="133"/>
        <v>1.1992624151289988E-2</v>
      </c>
      <c r="AA494" s="80">
        <f t="shared" si="134"/>
        <v>1.9115055013239957E-2</v>
      </c>
      <c r="AB494" s="80">
        <f t="shared" si="135"/>
        <v>2.5652011538833303E-2</v>
      </c>
      <c r="AD494" s="82"/>
    </row>
    <row r="495" spans="1:30" x14ac:dyDescent="0.2">
      <c r="A495" s="108"/>
      <c r="B495" s="109" t="s">
        <v>803</v>
      </c>
      <c r="C495" s="110" t="s">
        <v>804</v>
      </c>
      <c r="D495" s="110" t="s">
        <v>402</v>
      </c>
      <c r="E495" s="111">
        <v>3.8249999999999999E-2</v>
      </c>
      <c r="F495" s="111">
        <v>47.724372000000002</v>
      </c>
      <c r="G495" s="77">
        <v>86.6</v>
      </c>
      <c r="H495" s="77">
        <v>86.6</v>
      </c>
      <c r="I495" s="77">
        <v>4132.9306151999999</v>
      </c>
      <c r="J495" s="77">
        <v>4132.9306151999999</v>
      </c>
      <c r="K495" s="77"/>
      <c r="L495" s="77"/>
      <c r="M495" s="77"/>
      <c r="N495" s="77"/>
      <c r="O495" s="77"/>
      <c r="P495" s="77"/>
      <c r="R495" s="77">
        <v>89.2</v>
      </c>
      <c r="S495" s="77">
        <v>4257.0139823999998</v>
      </c>
      <c r="T495" s="80">
        <f t="shared" si="127"/>
        <v>1.0300230946882218</v>
      </c>
      <c r="U495" s="80">
        <f t="shared" si="128"/>
        <v>1.0043710831493886</v>
      </c>
      <c r="V495" s="81">
        <f t="shared" si="129"/>
        <v>86.978535800737049</v>
      </c>
      <c r="W495" s="81">
        <f t="shared" si="130"/>
        <v>0.37853580073705473</v>
      </c>
      <c r="X495" s="81">
        <f t="shared" si="131"/>
        <v>18.065383369693073</v>
      </c>
      <c r="Y495" s="80">
        <f t="shared" si="132"/>
        <v>4.5848355451969969E-2</v>
      </c>
      <c r="Z495" s="80">
        <f t="shared" si="133"/>
        <v>1.1992624151289988E-2</v>
      </c>
      <c r="AA495" s="80">
        <f t="shared" si="134"/>
        <v>1.9115055013239957E-2</v>
      </c>
      <c r="AB495" s="80">
        <f t="shared" si="135"/>
        <v>2.5652011538833303E-2</v>
      </c>
      <c r="AD495" s="82"/>
    </row>
    <row r="496" spans="1:30" x14ac:dyDescent="0.2">
      <c r="A496" s="103">
        <v>168</v>
      </c>
      <c r="B496" s="104" t="s">
        <v>805</v>
      </c>
      <c r="C496" s="105" t="s">
        <v>806</v>
      </c>
      <c r="D496" s="105" t="s">
        <v>38</v>
      </c>
      <c r="E496" s="106">
        <v>0</v>
      </c>
      <c r="F496" s="106">
        <v>12.667</v>
      </c>
      <c r="G496" s="107">
        <v>177.11</v>
      </c>
      <c r="H496" s="107"/>
      <c r="I496" s="107"/>
      <c r="J496" s="107"/>
      <c r="K496" s="107"/>
      <c r="L496" s="107"/>
      <c r="M496" s="107"/>
      <c r="N496" s="107"/>
      <c r="O496" s="107"/>
      <c r="P496" s="107"/>
      <c r="Q496" s="107"/>
      <c r="R496" s="107"/>
      <c r="S496" s="107">
        <v>0</v>
      </c>
      <c r="T496" s="80">
        <f>T497</f>
        <v>1.098360655737705</v>
      </c>
      <c r="U496" s="80">
        <f>U497</f>
        <v>1.0727086441988718</v>
      </c>
      <c r="V496" s="81">
        <f t="shared" si="129"/>
        <v>189.9874279740622</v>
      </c>
      <c r="W496" s="81">
        <f t="shared" si="130"/>
        <v>12.877427974062186</v>
      </c>
      <c r="X496" s="81">
        <f t="shared" si="131"/>
        <v>163.11838014744572</v>
      </c>
      <c r="Y496" s="80">
        <f t="shared" si="132"/>
        <v>4.5848355451969969E-2</v>
      </c>
      <c r="Z496" s="80">
        <f t="shared" si="133"/>
        <v>1.1992624151289988E-2</v>
      </c>
      <c r="AA496" s="80">
        <f t="shared" si="134"/>
        <v>1.9115055013239957E-2</v>
      </c>
      <c r="AB496" s="80">
        <f t="shared" si="135"/>
        <v>2.5652011538833303E-2</v>
      </c>
      <c r="AC496" s="88" t="s">
        <v>3391</v>
      </c>
      <c r="AD496" s="82"/>
    </row>
    <row r="497" spans="1:30" ht="27" x14ac:dyDescent="0.2">
      <c r="A497" s="108"/>
      <c r="B497" s="109">
        <v>62836110</v>
      </c>
      <c r="C497" s="110" t="s">
        <v>3389</v>
      </c>
      <c r="D497" s="110" t="s">
        <v>38</v>
      </c>
      <c r="E497" s="111">
        <v>0.21479000000000001</v>
      </c>
      <c r="F497" s="111">
        <v>1</v>
      </c>
      <c r="G497" s="77"/>
      <c r="H497" s="77">
        <v>122</v>
      </c>
      <c r="I497" s="77">
        <v>1044.845955</v>
      </c>
      <c r="J497" s="77">
        <v>1044.845955</v>
      </c>
      <c r="K497" s="77"/>
      <c r="L497" s="77"/>
      <c r="M497" s="77"/>
      <c r="N497" s="77"/>
      <c r="O497" s="77"/>
      <c r="P497" s="77"/>
      <c r="R497" s="77">
        <v>134</v>
      </c>
      <c r="S497" s="77">
        <v>1378.3074300000001</v>
      </c>
      <c r="T497" s="80">
        <f t="shared" si="127"/>
        <v>1.098360655737705</v>
      </c>
      <c r="U497" s="80">
        <f t="shared" si="128"/>
        <v>1.0727086441988718</v>
      </c>
      <c r="V497" s="81"/>
      <c r="W497" s="81"/>
      <c r="X497" s="81"/>
      <c r="Y497" s="80">
        <f t="shared" si="132"/>
        <v>4.5848355451969969E-2</v>
      </c>
      <c r="Z497" s="80">
        <f t="shared" si="133"/>
        <v>1.1992624151289988E-2</v>
      </c>
      <c r="AA497" s="80">
        <f t="shared" si="134"/>
        <v>1.9115055013239957E-2</v>
      </c>
      <c r="AB497" s="80">
        <f t="shared" si="135"/>
        <v>2.5652011538833303E-2</v>
      </c>
      <c r="AC497" s="88" t="s">
        <v>3390</v>
      </c>
      <c r="AD497" s="82"/>
    </row>
    <row r="498" spans="1:30" ht="20" x14ac:dyDescent="0.2">
      <c r="A498" s="103">
        <v>169</v>
      </c>
      <c r="B498" s="104" t="s">
        <v>807</v>
      </c>
      <c r="C498" s="105" t="s">
        <v>808</v>
      </c>
      <c r="D498" s="105" t="s">
        <v>38</v>
      </c>
      <c r="E498" s="106">
        <v>0</v>
      </c>
      <c r="F498" s="106">
        <v>1261.415</v>
      </c>
      <c r="G498" s="107">
        <v>203.56</v>
      </c>
      <c r="H498" s="107"/>
      <c r="I498" s="107"/>
      <c r="J498" s="107"/>
      <c r="K498" s="107"/>
      <c r="L498" s="107"/>
      <c r="M498" s="107"/>
      <c r="N498" s="107"/>
      <c r="O498" s="107"/>
      <c r="P498" s="107"/>
      <c r="Q498" s="107"/>
      <c r="R498" s="107"/>
      <c r="S498" s="107">
        <v>0</v>
      </c>
      <c r="T498" s="80">
        <f>T499</f>
        <v>1.0923913043478262</v>
      </c>
      <c r="U498" s="80">
        <f>U499</f>
        <v>1.0667392928089929</v>
      </c>
      <c r="V498" s="81">
        <f t="shared" ref="V498" si="142">G498*U498</f>
        <v>217.14545044419862</v>
      </c>
      <c r="W498" s="81">
        <f t="shared" ref="W498" si="143">V498-G498</f>
        <v>13.585450444198614</v>
      </c>
      <c r="X498" s="81">
        <f t="shared" ref="X498" si="144">F498*W498</f>
        <v>17136.890972068795</v>
      </c>
      <c r="Y498" s="80">
        <f t="shared" si="132"/>
        <v>4.5848355451969969E-2</v>
      </c>
      <c r="Z498" s="80">
        <f t="shared" si="133"/>
        <v>1.1992624151289988E-2</v>
      </c>
      <c r="AA498" s="80">
        <f t="shared" si="134"/>
        <v>1.9115055013239957E-2</v>
      </c>
      <c r="AB498" s="80">
        <f t="shared" si="135"/>
        <v>2.5652011538833303E-2</v>
      </c>
      <c r="AC498" s="88" t="s">
        <v>3615</v>
      </c>
      <c r="AD498" s="82"/>
    </row>
    <row r="499" spans="1:30" ht="27" x14ac:dyDescent="0.2">
      <c r="A499" s="108"/>
      <c r="B499" s="109">
        <v>62855002</v>
      </c>
      <c r="C499" s="110" t="s">
        <v>3392</v>
      </c>
      <c r="D499" s="110" t="s">
        <v>38</v>
      </c>
      <c r="E499" s="111">
        <v>0.21479000000000001</v>
      </c>
      <c r="F499" s="111">
        <v>1</v>
      </c>
      <c r="G499" s="77"/>
      <c r="H499" s="77">
        <v>184</v>
      </c>
      <c r="I499" s="77">
        <v>1044.845955</v>
      </c>
      <c r="J499" s="77">
        <v>1044.845955</v>
      </c>
      <c r="K499" s="77"/>
      <c r="L499" s="77"/>
      <c r="M499" s="77"/>
      <c r="N499" s="77"/>
      <c r="O499" s="77"/>
      <c r="P499" s="77"/>
      <c r="R499" s="77">
        <v>201</v>
      </c>
      <c r="S499" s="77">
        <v>1378.3074300000001</v>
      </c>
      <c r="T499" s="80">
        <f t="shared" si="127"/>
        <v>1.0923913043478262</v>
      </c>
      <c r="U499" s="80">
        <f t="shared" si="128"/>
        <v>1.0667392928089929</v>
      </c>
      <c r="V499" s="81"/>
      <c r="W499" s="81"/>
      <c r="X499" s="81"/>
      <c r="Y499" s="80">
        <f t="shared" ref="Y499:Y562" si="145">104.584835545197%-100%</f>
        <v>4.5848355451969969E-2</v>
      </c>
      <c r="Z499" s="80">
        <f t="shared" ref="Z499:Z562" si="146">101.199262415129%-100%</f>
        <v>1.1992624151289988E-2</v>
      </c>
      <c r="AA499" s="80">
        <f t="shared" ref="AA499:AA562" si="147">101.911505501324%-100%</f>
        <v>1.9115055013239957E-2</v>
      </c>
      <c r="AB499" s="80">
        <f t="shared" si="135"/>
        <v>2.5652011538833303E-2</v>
      </c>
      <c r="AC499" s="88" t="s">
        <v>3393</v>
      </c>
      <c r="AD499" s="82"/>
    </row>
    <row r="500" spans="1:30" s="116" customFormat="1" ht="20" x14ac:dyDescent="0.2">
      <c r="A500" s="103">
        <v>169</v>
      </c>
      <c r="B500" s="104" t="s">
        <v>807</v>
      </c>
      <c r="C500" s="105" t="s">
        <v>808</v>
      </c>
      <c r="D500" s="105" t="s">
        <v>38</v>
      </c>
      <c r="E500" s="106">
        <v>0</v>
      </c>
      <c r="F500" s="106">
        <v>160.76853</v>
      </c>
      <c r="G500" s="107">
        <v>203.56</v>
      </c>
      <c r="H500" s="107"/>
      <c r="I500" s="107"/>
      <c r="J500" s="107"/>
      <c r="K500" s="107"/>
      <c r="L500" s="107"/>
      <c r="M500" s="107"/>
      <c r="N500" s="107"/>
      <c r="O500" s="107"/>
      <c r="P500" s="107"/>
      <c r="Q500" s="107"/>
      <c r="R500" s="107"/>
      <c r="S500" s="107">
        <v>0</v>
      </c>
      <c r="T500" s="80">
        <f>T501</f>
        <v>1.0923913043478262</v>
      </c>
      <c r="U500" s="80">
        <f>U501</f>
        <v>1.0667392928089929</v>
      </c>
      <c r="V500" s="81">
        <f t="shared" ref="V500" si="148">G500*U500</f>
        <v>217.14545044419862</v>
      </c>
      <c r="W500" s="81">
        <f t="shared" ref="W500" si="149">V500-G500</f>
        <v>13.585450444198614</v>
      </c>
      <c r="X500" s="81">
        <f t="shared" ref="X500" si="150">F500*W500</f>
        <v>2184.112897301658</v>
      </c>
      <c r="Y500" s="80">
        <f t="shared" si="132"/>
        <v>4.5848355451969969E-2</v>
      </c>
      <c r="Z500" s="80">
        <f t="shared" si="133"/>
        <v>1.1992624151289988E-2</v>
      </c>
      <c r="AA500" s="80">
        <f t="shared" si="134"/>
        <v>1.9115055013239957E-2</v>
      </c>
      <c r="AB500" s="80">
        <f t="shared" ref="AB500:AB501" si="151">AVERAGE(Y500:AA500)</f>
        <v>2.5652011538833303E-2</v>
      </c>
      <c r="AC500" s="88" t="s">
        <v>3616</v>
      </c>
      <c r="AD500" s="82"/>
    </row>
    <row r="501" spans="1:30" s="116" customFormat="1" ht="27.5" thickBot="1" x14ac:dyDescent="0.25">
      <c r="A501" s="108"/>
      <c r="B501" s="109">
        <v>62855002</v>
      </c>
      <c r="C501" s="110" t="s">
        <v>3392</v>
      </c>
      <c r="D501" s="110" t="s">
        <v>38</v>
      </c>
      <c r="E501" s="111">
        <v>0.21479000000000001</v>
      </c>
      <c r="F501" s="111">
        <v>1</v>
      </c>
      <c r="G501" s="77"/>
      <c r="H501" s="77">
        <v>184</v>
      </c>
      <c r="I501" s="77">
        <v>1044.845955</v>
      </c>
      <c r="J501" s="77">
        <v>1044.845955</v>
      </c>
      <c r="K501" s="77"/>
      <c r="L501" s="77"/>
      <c r="M501" s="77"/>
      <c r="N501" s="77"/>
      <c r="O501" s="77"/>
      <c r="P501" s="77"/>
      <c r="R501" s="77">
        <v>201</v>
      </c>
      <c r="S501" s="77">
        <v>1378.3074300000001</v>
      </c>
      <c r="T501" s="80">
        <f t="shared" ref="T501" si="152">R501/H501</f>
        <v>1.0923913043478262</v>
      </c>
      <c r="U501" s="80">
        <f t="shared" ref="U501" si="153">T501-AB501</f>
        <v>1.0667392928089929</v>
      </c>
      <c r="V501" s="81"/>
      <c r="W501" s="81"/>
      <c r="X501" s="81"/>
      <c r="Y501" s="80">
        <f t="shared" si="145"/>
        <v>4.5848355451969969E-2</v>
      </c>
      <c r="Z501" s="80">
        <f t="shared" si="146"/>
        <v>1.1992624151289988E-2</v>
      </c>
      <c r="AA501" s="80">
        <f t="shared" si="147"/>
        <v>1.9115055013239957E-2</v>
      </c>
      <c r="AB501" s="80">
        <f t="shared" si="151"/>
        <v>2.5652011538833303E-2</v>
      </c>
      <c r="AC501" s="88" t="s">
        <v>3393</v>
      </c>
      <c r="AD501" s="82"/>
    </row>
    <row r="502" spans="1:30" ht="15" thickBot="1" x14ac:dyDescent="0.25">
      <c r="A502" s="96">
        <v>170</v>
      </c>
      <c r="B502" s="97" t="s">
        <v>809</v>
      </c>
      <c r="C502" s="99" t="s">
        <v>810</v>
      </c>
      <c r="D502" s="99" t="s">
        <v>38</v>
      </c>
      <c r="E502" s="100">
        <v>0</v>
      </c>
      <c r="F502" s="100">
        <v>172.36199999999999</v>
      </c>
      <c r="G502" s="101">
        <v>134.56</v>
      </c>
      <c r="H502" s="101">
        <v>115.17</v>
      </c>
      <c r="I502" s="101">
        <v>19850.93</v>
      </c>
      <c r="J502" s="101">
        <v>1439.6449869</v>
      </c>
      <c r="K502" s="101">
        <v>6632.1450359999999</v>
      </c>
      <c r="L502" s="101">
        <v>0</v>
      </c>
      <c r="M502" s="101">
        <v>0</v>
      </c>
      <c r="N502" s="101">
        <v>2241.6650221680002</v>
      </c>
      <c r="O502" s="101">
        <v>7276.5242476977601</v>
      </c>
      <c r="P502" s="102">
        <v>2261.0468028212099</v>
      </c>
      <c r="R502" s="101">
        <v>129.93</v>
      </c>
      <c r="S502" s="101">
        <v>1622.2539078</v>
      </c>
      <c r="T502" s="80"/>
      <c r="U502" s="80"/>
      <c r="V502" s="81"/>
      <c r="W502" s="81"/>
      <c r="X502" s="81"/>
      <c r="Y502" s="80"/>
      <c r="Z502" s="80"/>
      <c r="AA502" s="80"/>
      <c r="AB502" s="80"/>
      <c r="AD502" s="82"/>
    </row>
    <row r="503" spans="1:30" x14ac:dyDescent="0.2">
      <c r="A503" s="108"/>
      <c r="B503" s="109" t="s">
        <v>801</v>
      </c>
      <c r="C503" s="110" t="s">
        <v>802</v>
      </c>
      <c r="D503" s="110" t="s">
        <v>41</v>
      </c>
      <c r="E503" s="111">
        <v>4.7999999999999996E-3</v>
      </c>
      <c r="F503" s="111">
        <v>0.82733760000000001</v>
      </c>
      <c r="G503" s="77">
        <v>1050</v>
      </c>
      <c r="H503" s="77">
        <v>1050</v>
      </c>
      <c r="I503" s="77">
        <v>868.70447999999999</v>
      </c>
      <c r="J503" s="77">
        <v>868.70447999999999</v>
      </c>
      <c r="K503" s="77"/>
      <c r="L503" s="77"/>
      <c r="M503" s="77"/>
      <c r="N503" s="77"/>
      <c r="O503" s="77"/>
      <c r="P503" s="77"/>
      <c r="R503" s="77">
        <v>1250</v>
      </c>
      <c r="S503" s="77">
        <v>1034.172</v>
      </c>
      <c r="T503" s="80">
        <f t="shared" ref="T503:T562" si="154">R503/H503</f>
        <v>1.1904761904761905</v>
      </c>
      <c r="U503" s="80">
        <f t="shared" ref="U503:U562" si="155">T503-AB503</f>
        <v>1.1648241789373572</v>
      </c>
      <c r="V503" s="81">
        <f t="shared" ref="V503:V562" si="156">G503*U503</f>
        <v>1223.0653878842252</v>
      </c>
      <c r="W503" s="81">
        <f t="shared" ref="W503:W562" si="157">V503-G503</f>
        <v>173.06538788422517</v>
      </c>
      <c r="X503" s="81">
        <f t="shared" ref="X503:X562" si="158">F503*W503</f>
        <v>143.18350265520394</v>
      </c>
      <c r="Y503" s="80">
        <f t="shared" si="145"/>
        <v>4.5848355451969969E-2</v>
      </c>
      <c r="Z503" s="80">
        <f t="shared" si="146"/>
        <v>1.1992624151289988E-2</v>
      </c>
      <c r="AA503" s="80">
        <f t="shared" si="147"/>
        <v>1.9115055013239957E-2</v>
      </c>
      <c r="AB503" s="80">
        <f t="shared" ref="AB503:AB562" si="159">AVERAGE(Y503:AA503)</f>
        <v>2.5652011538833303E-2</v>
      </c>
      <c r="AD503" s="82"/>
    </row>
    <row r="504" spans="1:30" x14ac:dyDescent="0.2">
      <c r="A504" s="108"/>
      <c r="B504" s="109" t="s">
        <v>803</v>
      </c>
      <c r="C504" s="110" t="s">
        <v>804</v>
      </c>
      <c r="D504" s="110" t="s">
        <v>402</v>
      </c>
      <c r="E504" s="111">
        <v>3.8249999999999999E-2</v>
      </c>
      <c r="F504" s="111">
        <v>6.5928465000000003</v>
      </c>
      <c r="G504" s="77">
        <v>86.6</v>
      </c>
      <c r="H504" s="77">
        <v>86.6</v>
      </c>
      <c r="I504" s="77">
        <v>570.94050689999995</v>
      </c>
      <c r="J504" s="77">
        <v>570.94050689999995</v>
      </c>
      <c r="K504" s="77"/>
      <c r="L504" s="77"/>
      <c r="M504" s="77"/>
      <c r="N504" s="77"/>
      <c r="O504" s="77"/>
      <c r="P504" s="77"/>
      <c r="R504" s="77">
        <v>89.2</v>
      </c>
      <c r="S504" s="77">
        <v>588.08190779999995</v>
      </c>
      <c r="T504" s="80">
        <f t="shared" si="154"/>
        <v>1.0300230946882218</v>
      </c>
      <c r="U504" s="80">
        <f t="shared" si="155"/>
        <v>1.0043710831493886</v>
      </c>
      <c r="V504" s="81">
        <f t="shared" si="156"/>
        <v>86.978535800737049</v>
      </c>
      <c r="W504" s="81">
        <f t="shared" si="157"/>
        <v>0.37853580073705473</v>
      </c>
      <c r="X504" s="81">
        <f t="shared" si="158"/>
        <v>2.4956284290139887</v>
      </c>
      <c r="Y504" s="80">
        <f t="shared" si="145"/>
        <v>4.5848355451969969E-2</v>
      </c>
      <c r="Z504" s="80">
        <f t="shared" si="146"/>
        <v>1.1992624151289988E-2</v>
      </c>
      <c r="AA504" s="80">
        <f t="shared" si="147"/>
        <v>1.9115055013239957E-2</v>
      </c>
      <c r="AB504" s="80">
        <f t="shared" si="159"/>
        <v>2.5652011538833303E-2</v>
      </c>
      <c r="AD504" s="82"/>
    </row>
    <row r="505" spans="1:30" ht="20" x14ac:dyDescent="0.2">
      <c r="A505" s="103">
        <v>171</v>
      </c>
      <c r="B505" s="104" t="s">
        <v>811</v>
      </c>
      <c r="C505" s="105" t="s">
        <v>808</v>
      </c>
      <c r="D505" s="105" t="s">
        <v>38</v>
      </c>
      <c r="E505" s="106">
        <v>0</v>
      </c>
      <c r="F505" s="106">
        <v>163.196</v>
      </c>
      <c r="G505" s="107">
        <v>177.11</v>
      </c>
      <c r="H505" s="107"/>
      <c r="I505" s="107"/>
      <c r="J505" s="107"/>
      <c r="K505" s="107"/>
      <c r="L505" s="107"/>
      <c r="M505" s="107"/>
      <c r="N505" s="107"/>
      <c r="O505" s="107"/>
      <c r="P505" s="107"/>
      <c r="Q505" s="107"/>
      <c r="R505" s="107"/>
      <c r="S505" s="107">
        <v>0</v>
      </c>
      <c r="T505" s="80">
        <f>T506</f>
        <v>1.0923913043478262</v>
      </c>
      <c r="U505" s="80">
        <f>U506</f>
        <v>1.0667392928089929</v>
      </c>
      <c r="V505" s="81">
        <f t="shared" si="156"/>
        <v>188.93019614940076</v>
      </c>
      <c r="W505" s="81">
        <f t="shared" si="157"/>
        <v>11.820196149400743</v>
      </c>
      <c r="X505" s="81">
        <f t="shared" si="158"/>
        <v>1929.0087307976037</v>
      </c>
      <c r="Y505" s="80">
        <f t="shared" si="145"/>
        <v>4.5848355451969969E-2</v>
      </c>
      <c r="Z505" s="80">
        <f t="shared" si="146"/>
        <v>1.1992624151289988E-2</v>
      </c>
      <c r="AA505" s="80">
        <f t="shared" si="147"/>
        <v>1.9115055013239957E-2</v>
      </c>
      <c r="AB505" s="80">
        <f t="shared" si="159"/>
        <v>2.5652011538833303E-2</v>
      </c>
      <c r="AC505" s="88" t="s">
        <v>3394</v>
      </c>
      <c r="AD505" s="82"/>
    </row>
    <row r="506" spans="1:30" ht="27" x14ac:dyDescent="0.2">
      <c r="A506" s="108"/>
      <c r="B506" s="109">
        <v>62855002</v>
      </c>
      <c r="C506" s="110" t="s">
        <v>3392</v>
      </c>
      <c r="D506" s="110" t="s">
        <v>38</v>
      </c>
      <c r="E506" s="111">
        <v>0.21479000000000001</v>
      </c>
      <c r="F506" s="111">
        <v>1</v>
      </c>
      <c r="G506" s="77"/>
      <c r="H506" s="77">
        <v>184</v>
      </c>
      <c r="I506" s="77">
        <v>1044.845955</v>
      </c>
      <c r="J506" s="77">
        <v>1044.845955</v>
      </c>
      <c r="K506" s="77"/>
      <c r="L506" s="77"/>
      <c r="M506" s="77"/>
      <c r="N506" s="77"/>
      <c r="O506" s="77"/>
      <c r="P506" s="77"/>
      <c r="R506" s="77">
        <v>201</v>
      </c>
      <c r="S506" s="77">
        <v>1378.3074300000001</v>
      </c>
      <c r="T506" s="80">
        <f t="shared" si="154"/>
        <v>1.0923913043478262</v>
      </c>
      <c r="U506" s="80">
        <f t="shared" si="155"/>
        <v>1.0667392928089929</v>
      </c>
      <c r="V506" s="81"/>
      <c r="W506" s="81"/>
      <c r="X506" s="81"/>
      <c r="Y506" s="80">
        <f t="shared" si="145"/>
        <v>4.5848355451969969E-2</v>
      </c>
      <c r="Z506" s="80">
        <f t="shared" si="146"/>
        <v>1.1992624151289988E-2</v>
      </c>
      <c r="AA506" s="80">
        <f t="shared" si="147"/>
        <v>1.9115055013239957E-2</v>
      </c>
      <c r="AB506" s="80">
        <f t="shared" si="159"/>
        <v>2.5652011538833303E-2</v>
      </c>
      <c r="AC506" s="88" t="s">
        <v>3393</v>
      </c>
      <c r="AD506" s="82"/>
    </row>
    <row r="507" spans="1:30" s="116" customFormat="1" ht="20" x14ac:dyDescent="0.2">
      <c r="A507" s="103">
        <v>171</v>
      </c>
      <c r="B507" s="104" t="s">
        <v>811</v>
      </c>
      <c r="C507" s="105" t="s">
        <v>808</v>
      </c>
      <c r="D507" s="105" t="s">
        <v>38</v>
      </c>
      <c r="E507" s="106">
        <v>0</v>
      </c>
      <c r="F507" s="106">
        <v>28.79928</v>
      </c>
      <c r="G507" s="107">
        <v>177.11</v>
      </c>
      <c r="H507" s="107"/>
      <c r="I507" s="107"/>
      <c r="J507" s="107"/>
      <c r="K507" s="107"/>
      <c r="L507" s="107"/>
      <c r="M507" s="107"/>
      <c r="N507" s="107"/>
      <c r="O507" s="107"/>
      <c r="P507" s="107"/>
      <c r="Q507" s="107"/>
      <c r="R507" s="107"/>
      <c r="S507" s="107">
        <v>0</v>
      </c>
      <c r="T507" s="80">
        <f>T508</f>
        <v>1.0923913043478262</v>
      </c>
      <c r="U507" s="80">
        <f>U508</f>
        <v>1.0667392928089929</v>
      </c>
      <c r="V507" s="81">
        <f t="shared" ref="V507" si="160">G507*U507</f>
        <v>188.93019614940076</v>
      </c>
      <c r="W507" s="81">
        <f t="shared" ref="W507" si="161">V507-G507</f>
        <v>11.820196149400743</v>
      </c>
      <c r="X507" s="81">
        <f t="shared" ref="X507" si="162">F507*W507</f>
        <v>340.41313856151385</v>
      </c>
      <c r="Y507" s="80">
        <f t="shared" si="145"/>
        <v>4.5848355451969969E-2</v>
      </c>
      <c r="Z507" s="80">
        <f t="shared" si="146"/>
        <v>1.1992624151289988E-2</v>
      </c>
      <c r="AA507" s="80">
        <f t="shared" si="147"/>
        <v>1.9115055013239957E-2</v>
      </c>
      <c r="AB507" s="80">
        <f t="shared" ref="AB507:AB508" si="163">AVERAGE(Y507:AA507)</f>
        <v>2.5652011538833303E-2</v>
      </c>
      <c r="AC507" s="88" t="s">
        <v>3616</v>
      </c>
      <c r="AD507" s="82"/>
    </row>
    <row r="508" spans="1:30" s="116" customFormat="1" ht="27" x14ac:dyDescent="0.2">
      <c r="A508" s="108"/>
      <c r="B508" s="109">
        <v>62855002</v>
      </c>
      <c r="C508" s="110" t="s">
        <v>3392</v>
      </c>
      <c r="D508" s="110" t="s">
        <v>38</v>
      </c>
      <c r="E508" s="111">
        <v>0.21479000000000001</v>
      </c>
      <c r="F508" s="111">
        <v>1</v>
      </c>
      <c r="G508" s="77"/>
      <c r="H508" s="77">
        <v>184</v>
      </c>
      <c r="I508" s="77">
        <v>1044.845955</v>
      </c>
      <c r="J508" s="77">
        <v>1044.845955</v>
      </c>
      <c r="K508" s="77"/>
      <c r="L508" s="77"/>
      <c r="M508" s="77"/>
      <c r="N508" s="77"/>
      <c r="O508" s="77"/>
      <c r="P508" s="77"/>
      <c r="R508" s="77">
        <v>201</v>
      </c>
      <c r="S508" s="77">
        <v>1378.3074300000001</v>
      </c>
      <c r="T508" s="80">
        <f t="shared" ref="T508" si="164">R508/H508</f>
        <v>1.0923913043478262</v>
      </c>
      <c r="U508" s="80">
        <f t="shared" ref="U508" si="165">T508-AB508</f>
        <v>1.0667392928089929</v>
      </c>
      <c r="V508" s="81"/>
      <c r="W508" s="81"/>
      <c r="X508" s="81"/>
      <c r="Y508" s="80">
        <f t="shared" si="145"/>
        <v>4.5848355451969969E-2</v>
      </c>
      <c r="Z508" s="80">
        <f t="shared" si="146"/>
        <v>1.1992624151289988E-2</v>
      </c>
      <c r="AA508" s="80">
        <f t="shared" si="147"/>
        <v>1.9115055013239957E-2</v>
      </c>
      <c r="AB508" s="80">
        <f t="shared" si="163"/>
        <v>2.5652011538833303E-2</v>
      </c>
      <c r="AC508" s="88" t="s">
        <v>3393</v>
      </c>
      <c r="AD508" s="82"/>
    </row>
    <row r="509" spans="1:30" x14ac:dyDescent="0.2">
      <c r="A509" s="103">
        <v>172</v>
      </c>
      <c r="B509" s="104" t="s">
        <v>812</v>
      </c>
      <c r="C509" s="105" t="s">
        <v>806</v>
      </c>
      <c r="D509" s="105" t="s">
        <v>38</v>
      </c>
      <c r="E509" s="106">
        <v>0</v>
      </c>
      <c r="F509" s="106">
        <v>14.839</v>
      </c>
      <c r="G509" s="107">
        <v>203.56</v>
      </c>
      <c r="H509" s="107"/>
      <c r="I509" s="107"/>
      <c r="J509" s="107"/>
      <c r="K509" s="107"/>
      <c r="L509" s="107"/>
      <c r="M509" s="107"/>
      <c r="N509" s="107"/>
      <c r="O509" s="107"/>
      <c r="P509" s="107"/>
      <c r="R509" s="107"/>
      <c r="S509" s="107">
        <v>0</v>
      </c>
      <c r="T509" s="80">
        <f>T510</f>
        <v>1.098360655737705</v>
      </c>
      <c r="U509" s="80">
        <f>U510</f>
        <v>1.0727086441988718</v>
      </c>
      <c r="V509" s="81">
        <f t="shared" ref="V509" si="166">G509*U509</f>
        <v>218.36057161312235</v>
      </c>
      <c r="W509" s="81">
        <f t="shared" ref="W509" si="167">V509-G509</f>
        <v>14.800571613122344</v>
      </c>
      <c r="X509" s="81">
        <f t="shared" ref="X509" si="168">F509*W509</f>
        <v>219.62568216712248</v>
      </c>
      <c r="Y509" s="80">
        <f t="shared" si="145"/>
        <v>4.5848355451969969E-2</v>
      </c>
      <c r="Z509" s="80">
        <f t="shared" si="146"/>
        <v>1.1992624151289988E-2</v>
      </c>
      <c r="AA509" s="80">
        <f t="shared" si="147"/>
        <v>1.9115055013239957E-2</v>
      </c>
      <c r="AB509" s="80">
        <f t="shared" si="159"/>
        <v>2.5652011538833303E-2</v>
      </c>
      <c r="AC509" s="88" t="s">
        <v>3391</v>
      </c>
      <c r="AD509" s="82"/>
    </row>
    <row r="510" spans="1:30" ht="27.5" thickBot="1" x14ac:dyDescent="0.25">
      <c r="A510" s="108"/>
      <c r="B510" s="109">
        <v>62836110</v>
      </c>
      <c r="C510" s="110" t="s">
        <v>3389</v>
      </c>
      <c r="D510" s="110" t="s">
        <v>38</v>
      </c>
      <c r="E510" s="111">
        <v>0.21479000000000001</v>
      </c>
      <c r="F510" s="111">
        <v>1</v>
      </c>
      <c r="G510" s="77"/>
      <c r="H510" s="77">
        <v>122</v>
      </c>
      <c r="I510" s="77">
        <v>1044.845955</v>
      </c>
      <c r="J510" s="77">
        <v>1044.845955</v>
      </c>
      <c r="K510" s="77"/>
      <c r="L510" s="77"/>
      <c r="M510" s="77"/>
      <c r="N510" s="77"/>
      <c r="O510" s="77"/>
      <c r="P510" s="77"/>
      <c r="R510" s="77">
        <v>134</v>
      </c>
      <c r="S510" s="77">
        <v>1378.3074300000001</v>
      </c>
      <c r="T510" s="80">
        <f t="shared" si="154"/>
        <v>1.098360655737705</v>
      </c>
      <c r="U510" s="80">
        <f t="shared" si="155"/>
        <v>1.0727086441988718</v>
      </c>
      <c r="V510" s="81"/>
      <c r="W510" s="81"/>
      <c r="X510" s="81"/>
      <c r="Y510" s="80">
        <f t="shared" si="145"/>
        <v>4.5848355451969969E-2</v>
      </c>
      <c r="Z510" s="80">
        <f t="shared" si="146"/>
        <v>1.1992624151289988E-2</v>
      </c>
      <c r="AA510" s="80">
        <f t="shared" si="147"/>
        <v>1.9115055013239957E-2</v>
      </c>
      <c r="AB510" s="80">
        <f t="shared" si="159"/>
        <v>2.5652011538833303E-2</v>
      </c>
      <c r="AC510" s="88" t="s">
        <v>3390</v>
      </c>
      <c r="AD510" s="82"/>
    </row>
    <row r="511" spans="1:30" ht="20.5" thickBot="1" x14ac:dyDescent="0.25">
      <c r="A511" s="96">
        <v>173</v>
      </c>
      <c r="B511" s="97" t="s">
        <v>813</v>
      </c>
      <c r="C511" s="99" t="s">
        <v>814</v>
      </c>
      <c r="D511" s="99" t="s">
        <v>38</v>
      </c>
      <c r="E511" s="100">
        <v>0</v>
      </c>
      <c r="F511" s="100">
        <v>206.32</v>
      </c>
      <c r="G511" s="101">
        <v>138.01</v>
      </c>
      <c r="H511" s="101">
        <v>123.96</v>
      </c>
      <c r="I511" s="101">
        <v>25575.43</v>
      </c>
      <c r="J511" s="101">
        <v>0</v>
      </c>
      <c r="K511" s="101">
        <v>9212.7037999999993</v>
      </c>
      <c r="L511" s="101">
        <v>0</v>
      </c>
      <c r="M511" s="101">
        <v>0</v>
      </c>
      <c r="N511" s="101">
        <v>3113.8938843999999</v>
      </c>
      <c r="O511" s="101">
        <v>10107.810101208001</v>
      </c>
      <c r="P511" s="102">
        <v>3140.8170899851202</v>
      </c>
      <c r="R511" s="101">
        <v>141.55000000000001</v>
      </c>
      <c r="S511" s="101">
        <v>0</v>
      </c>
      <c r="T511" s="80"/>
      <c r="U511" s="80"/>
      <c r="V511" s="81"/>
      <c r="W511" s="81"/>
      <c r="X511" s="81"/>
      <c r="Y511" s="80"/>
      <c r="Z511" s="80"/>
      <c r="AA511" s="80"/>
      <c r="AB511" s="80"/>
      <c r="AD511" s="82"/>
    </row>
    <row r="512" spans="1:30" ht="20.5" thickBot="1" x14ac:dyDescent="0.25">
      <c r="A512" s="103">
        <v>174</v>
      </c>
      <c r="B512" s="104" t="s">
        <v>815</v>
      </c>
      <c r="C512" s="105" t="s">
        <v>816</v>
      </c>
      <c r="D512" s="105" t="s">
        <v>101</v>
      </c>
      <c r="E512" s="106">
        <v>0</v>
      </c>
      <c r="F512" s="106">
        <v>1877.5119999999999</v>
      </c>
      <c r="G512" s="107">
        <v>65.55</v>
      </c>
      <c r="H512" s="107">
        <v>59.5</v>
      </c>
      <c r="I512" s="107">
        <v>111711.96</v>
      </c>
      <c r="J512" s="107">
        <v>0</v>
      </c>
      <c r="K512" s="107">
        <v>0</v>
      </c>
      <c r="L512" s="107">
        <v>0</v>
      </c>
      <c r="M512" s="107">
        <v>0</v>
      </c>
      <c r="N512" s="107">
        <v>0</v>
      </c>
      <c r="O512" s="107">
        <v>0</v>
      </c>
      <c r="P512" s="107">
        <v>0</v>
      </c>
      <c r="R512" s="107">
        <v>76.7</v>
      </c>
      <c r="S512" s="107">
        <v>0</v>
      </c>
      <c r="T512" s="80">
        <f t="shared" si="154"/>
        <v>1.2890756302521009</v>
      </c>
      <c r="U512" s="80">
        <f t="shared" si="155"/>
        <v>1.2634236187132677</v>
      </c>
      <c r="V512" s="81">
        <f t="shared" si="156"/>
        <v>82.817418206654693</v>
      </c>
      <c r="W512" s="81">
        <f t="shared" si="157"/>
        <v>17.267418206654696</v>
      </c>
      <c r="X512" s="81">
        <f t="shared" si="158"/>
        <v>32419.784892012671</v>
      </c>
      <c r="Y512" s="80">
        <f t="shared" si="145"/>
        <v>4.5848355451969969E-2</v>
      </c>
      <c r="Z512" s="80">
        <f t="shared" si="146"/>
        <v>1.1992624151289988E-2</v>
      </c>
      <c r="AA512" s="80">
        <f t="shared" si="147"/>
        <v>1.9115055013239957E-2</v>
      </c>
      <c r="AB512" s="80">
        <f t="shared" si="159"/>
        <v>2.5652011538833303E-2</v>
      </c>
      <c r="AD512" s="82"/>
    </row>
    <row r="513" spans="1:30" ht="20.5" thickBot="1" x14ac:dyDescent="0.25">
      <c r="A513" s="96">
        <v>175</v>
      </c>
      <c r="B513" s="97" t="s">
        <v>817</v>
      </c>
      <c r="C513" s="99" t="s">
        <v>818</v>
      </c>
      <c r="D513" s="99" t="s">
        <v>38</v>
      </c>
      <c r="E513" s="100">
        <v>0</v>
      </c>
      <c r="F513" s="100">
        <v>42.401000000000003</v>
      </c>
      <c r="G513" s="101">
        <v>138.01</v>
      </c>
      <c r="H513" s="101">
        <v>166.99</v>
      </c>
      <c r="I513" s="101">
        <v>7080.54</v>
      </c>
      <c r="J513" s="101">
        <v>0</v>
      </c>
      <c r="K513" s="101">
        <v>2550.6109544999999</v>
      </c>
      <c r="L513" s="101">
        <v>0</v>
      </c>
      <c r="M513" s="101">
        <v>0</v>
      </c>
      <c r="N513" s="101">
        <v>862.106502621</v>
      </c>
      <c r="O513" s="101">
        <v>2798.4283148392201</v>
      </c>
      <c r="P513" s="102">
        <v>869.56040807443105</v>
      </c>
      <c r="R513" s="101">
        <v>190.7</v>
      </c>
      <c r="S513" s="101">
        <v>0</v>
      </c>
      <c r="T513" s="80"/>
      <c r="U513" s="80"/>
      <c r="V513" s="81"/>
      <c r="W513" s="81"/>
      <c r="X513" s="81"/>
      <c r="Y513" s="80"/>
      <c r="Z513" s="80"/>
      <c r="AA513" s="80"/>
      <c r="AB513" s="80"/>
      <c r="AD513" s="82"/>
    </row>
    <row r="514" spans="1:30" ht="20.5" thickBot="1" x14ac:dyDescent="0.25">
      <c r="A514" s="103">
        <v>176</v>
      </c>
      <c r="B514" s="104" t="s">
        <v>815</v>
      </c>
      <c r="C514" s="105" t="s">
        <v>816</v>
      </c>
      <c r="D514" s="105" t="s">
        <v>101</v>
      </c>
      <c r="E514" s="106">
        <v>0</v>
      </c>
      <c r="F514" s="106">
        <v>385.84899999999999</v>
      </c>
      <c r="G514" s="107">
        <v>65.55</v>
      </c>
      <c r="H514" s="107">
        <v>59.5</v>
      </c>
      <c r="I514" s="107">
        <v>22958.02</v>
      </c>
      <c r="J514" s="107">
        <v>0</v>
      </c>
      <c r="K514" s="107">
        <v>0</v>
      </c>
      <c r="L514" s="107">
        <v>0</v>
      </c>
      <c r="M514" s="107">
        <v>0</v>
      </c>
      <c r="N514" s="107">
        <v>0</v>
      </c>
      <c r="O514" s="107">
        <v>0</v>
      </c>
      <c r="P514" s="107">
        <v>0</v>
      </c>
      <c r="R514" s="107">
        <v>76.7</v>
      </c>
      <c r="S514" s="107">
        <v>0</v>
      </c>
      <c r="T514" s="80">
        <f t="shared" si="154"/>
        <v>1.2890756302521009</v>
      </c>
      <c r="U514" s="80">
        <f t="shared" si="155"/>
        <v>1.2634236187132677</v>
      </c>
      <c r="V514" s="81">
        <f t="shared" si="156"/>
        <v>82.817418206654693</v>
      </c>
      <c r="W514" s="81">
        <f t="shared" si="157"/>
        <v>17.267418206654696</v>
      </c>
      <c r="X514" s="81">
        <f t="shared" si="158"/>
        <v>6662.6160476195073</v>
      </c>
      <c r="Y514" s="80">
        <f t="shared" si="145"/>
        <v>4.5848355451969969E-2</v>
      </c>
      <c r="Z514" s="80">
        <f t="shared" si="146"/>
        <v>1.1992624151289988E-2</v>
      </c>
      <c r="AA514" s="80">
        <f t="shared" si="147"/>
        <v>1.9115055013239957E-2</v>
      </c>
      <c r="AB514" s="80">
        <f t="shared" si="159"/>
        <v>2.5652011538833303E-2</v>
      </c>
      <c r="AD514" s="82"/>
    </row>
    <row r="515" spans="1:30" ht="20.5" thickBot="1" x14ac:dyDescent="0.25">
      <c r="A515" s="96">
        <v>177</v>
      </c>
      <c r="B515" s="97" t="s">
        <v>819</v>
      </c>
      <c r="C515" s="99" t="s">
        <v>820</v>
      </c>
      <c r="D515" s="99" t="s">
        <v>821</v>
      </c>
      <c r="E515" s="100">
        <v>0</v>
      </c>
      <c r="F515" s="100">
        <v>3</v>
      </c>
      <c r="G515" s="101">
        <v>6766.14</v>
      </c>
      <c r="H515" s="101"/>
      <c r="I515" s="101">
        <v>9.6300000000000008</v>
      </c>
      <c r="J515" s="101">
        <v>0</v>
      </c>
      <c r="K515" s="101">
        <v>0</v>
      </c>
      <c r="L515" s="101">
        <v>0</v>
      </c>
      <c r="M515" s="101">
        <v>0</v>
      </c>
      <c r="N515" s="101">
        <v>0</v>
      </c>
      <c r="O515" s="101">
        <v>0</v>
      </c>
      <c r="P515" s="102">
        <v>0</v>
      </c>
      <c r="R515" s="101"/>
      <c r="S515" s="101">
        <v>0</v>
      </c>
      <c r="T515" s="80"/>
      <c r="U515" s="80"/>
      <c r="V515" s="81"/>
      <c r="W515" s="81"/>
      <c r="X515" s="81"/>
      <c r="Y515" s="80"/>
      <c r="Z515" s="80"/>
      <c r="AA515" s="80"/>
      <c r="AB515" s="80"/>
      <c r="AD515" s="82"/>
    </row>
    <row r="516" spans="1:30" ht="15" thickBot="1" x14ac:dyDescent="0.35">
      <c r="A516" s="151"/>
      <c r="B516" s="152" t="s">
        <v>822</v>
      </c>
      <c r="C516" s="153" t="s">
        <v>823</v>
      </c>
      <c r="D516" s="153"/>
      <c r="E516" s="154"/>
      <c r="F516" s="154"/>
      <c r="G516" s="155"/>
      <c r="H516" s="155"/>
      <c r="I516" s="155">
        <v>300562.34000000003</v>
      </c>
      <c r="J516" s="155">
        <v>12084.377425799999</v>
      </c>
      <c r="K516" s="155">
        <v>33065.964569700001</v>
      </c>
      <c r="L516" s="155">
        <v>0</v>
      </c>
      <c r="M516" s="155">
        <v>0</v>
      </c>
      <c r="N516" s="155">
        <v>11176.2960245586</v>
      </c>
      <c r="O516" s="155">
        <v>36278.653687291997</v>
      </c>
      <c r="P516" s="155">
        <v>11272.927999417099</v>
      </c>
      <c r="R516" s="155"/>
      <c r="S516" s="155">
        <v>13124.836975800001</v>
      </c>
      <c r="T516" s="80"/>
      <c r="U516" s="80"/>
      <c r="V516" s="81"/>
      <c r="W516" s="81"/>
      <c r="X516" s="81"/>
      <c r="Y516" s="80"/>
      <c r="Z516" s="80"/>
      <c r="AA516" s="80"/>
      <c r="AB516" s="80"/>
      <c r="AD516" s="82"/>
    </row>
    <row r="517" spans="1:30" ht="20.5" thickBot="1" x14ac:dyDescent="0.25">
      <c r="A517" s="96">
        <v>178</v>
      </c>
      <c r="B517" s="97" t="s">
        <v>824</v>
      </c>
      <c r="C517" s="99" t="s">
        <v>825</v>
      </c>
      <c r="D517" s="99" t="s">
        <v>38</v>
      </c>
      <c r="E517" s="100">
        <v>0</v>
      </c>
      <c r="F517" s="100">
        <v>533.56899999999996</v>
      </c>
      <c r="G517" s="101">
        <v>92.01</v>
      </c>
      <c r="H517" s="101">
        <v>152.59</v>
      </c>
      <c r="I517" s="101">
        <v>81417.289999999994</v>
      </c>
      <c r="J517" s="101">
        <v>12084.377425799999</v>
      </c>
      <c r="K517" s="101">
        <v>24974.3906847</v>
      </c>
      <c r="L517" s="101">
        <v>0</v>
      </c>
      <c r="M517" s="101">
        <v>0</v>
      </c>
      <c r="N517" s="101">
        <v>8441.3440514285994</v>
      </c>
      <c r="O517" s="101">
        <v>27400.902483625399</v>
      </c>
      <c r="P517" s="102">
        <v>8514.3292107655707</v>
      </c>
      <c r="R517" s="101">
        <v>172</v>
      </c>
      <c r="S517" s="101">
        <v>13124.836975800001</v>
      </c>
      <c r="T517" s="80"/>
      <c r="U517" s="80"/>
      <c r="V517" s="81"/>
      <c r="W517" s="81"/>
      <c r="X517" s="81"/>
      <c r="Y517" s="80"/>
      <c r="Z517" s="80"/>
      <c r="AA517" s="80"/>
      <c r="AB517" s="80"/>
      <c r="AD517" s="82"/>
    </row>
    <row r="518" spans="1:30" ht="18" x14ac:dyDescent="0.2">
      <c r="A518" s="108"/>
      <c r="B518" s="109" t="s">
        <v>826</v>
      </c>
      <c r="C518" s="110" t="s">
        <v>827</v>
      </c>
      <c r="D518" s="110" t="s">
        <v>286</v>
      </c>
      <c r="E518" s="111">
        <v>0.03</v>
      </c>
      <c r="F518" s="111">
        <v>16.007069999999999</v>
      </c>
      <c r="G518" s="77">
        <v>514</v>
      </c>
      <c r="H518" s="77">
        <v>514</v>
      </c>
      <c r="I518" s="77">
        <v>8227.6339800000005</v>
      </c>
      <c r="J518" s="77">
        <v>8227.6339800000005</v>
      </c>
      <c r="K518" s="77"/>
      <c r="L518" s="77"/>
      <c r="M518" s="77"/>
      <c r="N518" s="77"/>
      <c r="O518" s="77"/>
      <c r="P518" s="77"/>
      <c r="R518" s="77">
        <v>557</v>
      </c>
      <c r="S518" s="77">
        <v>8915.9379900000004</v>
      </c>
      <c r="T518" s="80">
        <f t="shared" si="154"/>
        <v>1.0836575875486381</v>
      </c>
      <c r="U518" s="80">
        <f t="shared" si="155"/>
        <v>1.0580055760098048</v>
      </c>
      <c r="V518" s="81">
        <f t="shared" si="156"/>
        <v>543.81486606903968</v>
      </c>
      <c r="W518" s="81">
        <f t="shared" si="157"/>
        <v>29.814866069039681</v>
      </c>
      <c r="X518" s="81">
        <f t="shared" si="158"/>
        <v>477.24864820774297</v>
      </c>
      <c r="Y518" s="80">
        <f t="shared" si="145"/>
        <v>4.5848355451969969E-2</v>
      </c>
      <c r="Z518" s="80">
        <f t="shared" si="146"/>
        <v>1.1992624151289988E-2</v>
      </c>
      <c r="AA518" s="80">
        <f t="shared" si="147"/>
        <v>1.9115055013239957E-2</v>
      </c>
      <c r="AB518" s="80">
        <f t="shared" si="159"/>
        <v>2.5652011538833303E-2</v>
      </c>
      <c r="AD518" s="82"/>
    </row>
    <row r="519" spans="1:30" x14ac:dyDescent="0.2">
      <c r="A519" s="108"/>
      <c r="B519" s="109" t="s">
        <v>828</v>
      </c>
      <c r="C519" s="110" t="s">
        <v>829</v>
      </c>
      <c r="D519" s="110" t="s">
        <v>286</v>
      </c>
      <c r="E519" s="111">
        <v>0.03</v>
      </c>
      <c r="F519" s="111">
        <v>16.007069999999999</v>
      </c>
      <c r="G519" s="77">
        <v>100</v>
      </c>
      <c r="H519" s="77">
        <v>100</v>
      </c>
      <c r="I519" s="77">
        <v>1600.7070000000001</v>
      </c>
      <c r="J519" s="77">
        <v>1600.7070000000001</v>
      </c>
      <c r="K519" s="77"/>
      <c r="L519" s="77"/>
      <c r="M519" s="77"/>
      <c r="N519" s="77"/>
      <c r="O519" s="77"/>
      <c r="P519" s="77"/>
      <c r="R519" s="77">
        <v>113</v>
      </c>
      <c r="S519" s="77">
        <v>1808.79891</v>
      </c>
      <c r="T519" s="80">
        <f t="shared" si="154"/>
        <v>1.1299999999999999</v>
      </c>
      <c r="U519" s="80">
        <f t="shared" si="155"/>
        <v>1.1043479884611667</v>
      </c>
      <c r="V519" s="81">
        <f t="shared" si="156"/>
        <v>110.43479884611666</v>
      </c>
      <c r="W519" s="81">
        <f t="shared" si="157"/>
        <v>10.434798846116664</v>
      </c>
      <c r="X519" s="81">
        <f t="shared" si="158"/>
        <v>167.03055556570865</v>
      </c>
      <c r="Y519" s="80">
        <f t="shared" si="145"/>
        <v>4.5848355451969969E-2</v>
      </c>
      <c r="Z519" s="80">
        <f t="shared" si="146"/>
        <v>1.1992624151289988E-2</v>
      </c>
      <c r="AA519" s="80">
        <f t="shared" si="147"/>
        <v>1.9115055013239957E-2</v>
      </c>
      <c r="AB519" s="80">
        <f t="shared" si="159"/>
        <v>2.5652011538833303E-2</v>
      </c>
      <c r="AD519" s="82"/>
    </row>
    <row r="520" spans="1:30" x14ac:dyDescent="0.2">
      <c r="A520" s="108"/>
      <c r="B520" s="109" t="s">
        <v>830</v>
      </c>
      <c r="C520" s="110" t="s">
        <v>831</v>
      </c>
      <c r="D520" s="110" t="s">
        <v>41</v>
      </c>
      <c r="E520" s="111">
        <v>5.3999999999999999E-2</v>
      </c>
      <c r="F520" s="111">
        <v>28.812726000000001</v>
      </c>
      <c r="G520" s="77">
        <v>78.3</v>
      </c>
      <c r="H520" s="77">
        <v>78.3</v>
      </c>
      <c r="I520" s="77">
        <v>2256.0364457999999</v>
      </c>
      <c r="J520" s="77">
        <v>2256.0364457999999</v>
      </c>
      <c r="K520" s="77"/>
      <c r="L520" s="77"/>
      <c r="M520" s="77"/>
      <c r="N520" s="77"/>
      <c r="O520" s="77"/>
      <c r="P520" s="77"/>
      <c r="R520" s="77">
        <v>83.3</v>
      </c>
      <c r="S520" s="77">
        <v>2400.1000758</v>
      </c>
      <c r="T520" s="80">
        <f t="shared" si="154"/>
        <v>1.0638569604086845</v>
      </c>
      <c r="U520" s="80">
        <f t="shared" si="155"/>
        <v>1.0382049488698513</v>
      </c>
      <c r="V520" s="81">
        <f t="shared" si="156"/>
        <v>81.291447496509349</v>
      </c>
      <c r="W520" s="81">
        <f t="shared" si="157"/>
        <v>2.9914474965093518</v>
      </c>
      <c r="X520" s="81">
        <f t="shared" si="158"/>
        <v>86.191757060309911</v>
      </c>
      <c r="Y520" s="80">
        <f t="shared" si="145"/>
        <v>4.5848355451969969E-2</v>
      </c>
      <c r="Z520" s="80">
        <f t="shared" si="146"/>
        <v>1.1992624151289988E-2</v>
      </c>
      <c r="AA520" s="80">
        <f t="shared" si="147"/>
        <v>1.9115055013239957E-2</v>
      </c>
      <c r="AB520" s="80">
        <f t="shared" si="159"/>
        <v>2.5652011538833303E-2</v>
      </c>
      <c r="AD520" s="82"/>
    </row>
    <row r="521" spans="1:30" x14ac:dyDescent="0.2">
      <c r="A521" s="103">
        <v>179</v>
      </c>
      <c r="B521" s="104" t="s">
        <v>832</v>
      </c>
      <c r="C521" s="105" t="s">
        <v>833</v>
      </c>
      <c r="D521" s="105" t="s">
        <v>38</v>
      </c>
      <c r="E521" s="106">
        <v>0</v>
      </c>
      <c r="F521" s="106">
        <v>613.60400000000004</v>
      </c>
      <c r="G521" s="107">
        <v>303.12</v>
      </c>
      <c r="H521" s="107"/>
      <c r="I521" s="107"/>
      <c r="J521" s="107"/>
      <c r="K521" s="107"/>
      <c r="L521" s="107"/>
      <c r="M521" s="107"/>
      <c r="N521" s="107"/>
      <c r="O521" s="107"/>
      <c r="P521" s="107"/>
      <c r="R521" s="107"/>
      <c r="S521" s="107">
        <v>0</v>
      </c>
      <c r="T521" s="80">
        <f>T522</f>
        <v>1.3133047210300428</v>
      </c>
      <c r="U521" s="80">
        <f>U522</f>
        <v>1.2876527094912096</v>
      </c>
      <c r="V521" s="81">
        <f t="shared" si="156"/>
        <v>390.31328930097544</v>
      </c>
      <c r="W521" s="81">
        <f t="shared" si="157"/>
        <v>87.193289300975437</v>
      </c>
      <c r="X521" s="81">
        <f t="shared" si="158"/>
        <v>53502.151088235732</v>
      </c>
      <c r="Y521" s="80">
        <f t="shared" si="145"/>
        <v>4.5848355451969969E-2</v>
      </c>
      <c r="Z521" s="80">
        <f t="shared" si="146"/>
        <v>1.1992624151289988E-2</v>
      </c>
      <c r="AA521" s="80">
        <f t="shared" si="147"/>
        <v>1.9115055013239957E-2</v>
      </c>
      <c r="AB521" s="80">
        <f t="shared" si="159"/>
        <v>2.5652011538833303E-2</v>
      </c>
      <c r="AC521" s="88" t="s">
        <v>3397</v>
      </c>
      <c r="AD521" s="82"/>
    </row>
    <row r="522" spans="1:30" ht="15" thickBot="1" x14ac:dyDescent="0.25">
      <c r="A522" s="108"/>
      <c r="B522" s="109">
        <v>28322011</v>
      </c>
      <c r="C522" s="110" t="s">
        <v>3395</v>
      </c>
      <c r="D522" s="110" t="s">
        <v>38</v>
      </c>
      <c r="E522" s="111">
        <v>0.21479000000000001</v>
      </c>
      <c r="F522" s="111">
        <v>1</v>
      </c>
      <c r="G522" s="77"/>
      <c r="H522" s="77">
        <v>233</v>
      </c>
      <c r="I522" s="77">
        <v>1044.845955</v>
      </c>
      <c r="J522" s="77">
        <v>1044.845955</v>
      </c>
      <c r="K522" s="77"/>
      <c r="L522" s="77"/>
      <c r="M522" s="77"/>
      <c r="N522" s="77"/>
      <c r="O522" s="77"/>
      <c r="P522" s="77"/>
      <c r="R522" s="77">
        <v>306</v>
      </c>
      <c r="S522" s="77">
        <v>1378.3074300000001</v>
      </c>
      <c r="T522" s="80">
        <f t="shared" si="154"/>
        <v>1.3133047210300428</v>
      </c>
      <c r="U522" s="80">
        <f t="shared" si="155"/>
        <v>1.2876527094912096</v>
      </c>
      <c r="V522" s="81"/>
      <c r="W522" s="81"/>
      <c r="X522" s="81"/>
      <c r="Y522" s="80">
        <f t="shared" si="145"/>
        <v>4.5848355451969969E-2</v>
      </c>
      <c r="Z522" s="80">
        <f t="shared" si="146"/>
        <v>1.1992624151289988E-2</v>
      </c>
      <c r="AA522" s="80">
        <f t="shared" si="147"/>
        <v>1.9115055013239957E-2</v>
      </c>
      <c r="AB522" s="80">
        <f t="shared" si="159"/>
        <v>2.5652011538833303E-2</v>
      </c>
      <c r="AC522" s="88" t="s">
        <v>3396</v>
      </c>
      <c r="AD522" s="82"/>
    </row>
    <row r="523" spans="1:30" ht="15" thickBot="1" x14ac:dyDescent="0.25">
      <c r="A523" s="96">
        <v>180</v>
      </c>
      <c r="B523" s="97" t="s">
        <v>834</v>
      </c>
      <c r="C523" s="99" t="s">
        <v>835</v>
      </c>
      <c r="D523" s="99" t="s">
        <v>38</v>
      </c>
      <c r="E523" s="100">
        <v>0</v>
      </c>
      <c r="F523" s="100">
        <v>533.56899999999996</v>
      </c>
      <c r="G523" s="101">
        <v>27.6</v>
      </c>
      <c r="H523" s="101">
        <v>42.1</v>
      </c>
      <c r="I523" s="101">
        <v>22463.25</v>
      </c>
      <c r="J523" s="101">
        <v>0</v>
      </c>
      <c r="K523" s="101">
        <v>8091.5738849999998</v>
      </c>
      <c r="L523" s="101">
        <v>0</v>
      </c>
      <c r="M523" s="101">
        <v>0</v>
      </c>
      <c r="N523" s="101">
        <v>2734.9519731300002</v>
      </c>
      <c r="O523" s="101">
        <v>8877.7512036665994</v>
      </c>
      <c r="P523" s="102">
        <v>2758.59878865152</v>
      </c>
      <c r="R523" s="101">
        <v>48.08</v>
      </c>
      <c r="S523" s="101">
        <v>0</v>
      </c>
      <c r="T523" s="80"/>
      <c r="U523" s="80"/>
      <c r="V523" s="81"/>
      <c r="W523" s="81"/>
      <c r="X523" s="81"/>
      <c r="Y523" s="80"/>
      <c r="Z523" s="80"/>
      <c r="AA523" s="80"/>
      <c r="AB523" s="80"/>
      <c r="AD523" s="82"/>
    </row>
    <row r="524" spans="1:30" ht="20.5" thickBot="1" x14ac:dyDescent="0.25">
      <c r="A524" s="103">
        <v>181</v>
      </c>
      <c r="B524" s="104" t="s">
        <v>836</v>
      </c>
      <c r="C524" s="105" t="s">
        <v>837</v>
      </c>
      <c r="D524" s="105" t="s">
        <v>38</v>
      </c>
      <c r="E524" s="106">
        <v>0</v>
      </c>
      <c r="F524" s="106">
        <v>613.60400000000004</v>
      </c>
      <c r="G524" s="107">
        <v>23</v>
      </c>
      <c r="H524" s="107">
        <v>17.399999999999999</v>
      </c>
      <c r="I524" s="107">
        <v>10676.71</v>
      </c>
      <c r="J524" s="107">
        <v>0</v>
      </c>
      <c r="K524" s="107">
        <v>0</v>
      </c>
      <c r="L524" s="107">
        <v>0</v>
      </c>
      <c r="M524" s="107">
        <v>0</v>
      </c>
      <c r="N524" s="107">
        <v>0</v>
      </c>
      <c r="O524" s="107">
        <v>0</v>
      </c>
      <c r="P524" s="107">
        <v>0</v>
      </c>
      <c r="R524" s="107">
        <v>22.5</v>
      </c>
      <c r="S524" s="107">
        <v>0</v>
      </c>
      <c r="T524" s="80">
        <f t="shared" si="154"/>
        <v>1.2931034482758621</v>
      </c>
      <c r="U524" s="80">
        <f t="shared" si="155"/>
        <v>1.2674514367370289</v>
      </c>
      <c r="V524" s="81">
        <f t="shared" si="156"/>
        <v>29.151383044951665</v>
      </c>
      <c r="W524" s="81">
        <f t="shared" si="157"/>
        <v>6.1513830449516647</v>
      </c>
      <c r="X524" s="81">
        <f t="shared" si="158"/>
        <v>3774.5132419145216</v>
      </c>
      <c r="Y524" s="80">
        <f t="shared" si="145"/>
        <v>4.5848355451969969E-2</v>
      </c>
      <c r="Z524" s="80">
        <f t="shared" si="146"/>
        <v>1.1992624151289988E-2</v>
      </c>
      <c r="AA524" s="80">
        <f t="shared" si="147"/>
        <v>1.9115055013239957E-2</v>
      </c>
      <c r="AB524" s="80">
        <f t="shared" si="159"/>
        <v>2.5652011538833303E-2</v>
      </c>
      <c r="AD524" s="82"/>
    </row>
    <row r="525" spans="1:30" ht="15" thickBot="1" x14ac:dyDescent="0.25">
      <c r="A525" s="96">
        <v>182</v>
      </c>
      <c r="B525" s="97" t="s">
        <v>838</v>
      </c>
      <c r="C525" s="99" t="s">
        <v>839</v>
      </c>
      <c r="D525" s="99" t="s">
        <v>821</v>
      </c>
      <c r="E525" s="100">
        <v>0</v>
      </c>
      <c r="F525" s="100">
        <v>3</v>
      </c>
      <c r="G525" s="101">
        <v>2639.3</v>
      </c>
      <c r="H525" s="101"/>
      <c r="I525" s="101">
        <v>9.4499999999999993</v>
      </c>
      <c r="J525" s="101">
        <v>0</v>
      </c>
      <c r="K525" s="101">
        <v>0</v>
      </c>
      <c r="L525" s="101">
        <v>0</v>
      </c>
      <c r="M525" s="101">
        <v>0</v>
      </c>
      <c r="N525" s="101">
        <v>0</v>
      </c>
      <c r="O525" s="101">
        <v>0</v>
      </c>
      <c r="P525" s="102">
        <v>0</v>
      </c>
      <c r="R525" s="101"/>
      <c r="S525" s="101">
        <v>0</v>
      </c>
      <c r="T525" s="80"/>
      <c r="U525" s="80"/>
      <c r="V525" s="81"/>
      <c r="W525" s="81"/>
      <c r="X525" s="81"/>
      <c r="Y525" s="80"/>
      <c r="Z525" s="80"/>
      <c r="AA525" s="80"/>
      <c r="AB525" s="80"/>
      <c r="AD525" s="82"/>
    </row>
    <row r="526" spans="1:30" ht="15" thickBot="1" x14ac:dyDescent="0.35">
      <c r="A526" s="151"/>
      <c r="B526" s="152" t="s">
        <v>840</v>
      </c>
      <c r="C526" s="153" t="s">
        <v>841</v>
      </c>
      <c r="D526" s="153"/>
      <c r="E526" s="154"/>
      <c r="F526" s="154"/>
      <c r="G526" s="155"/>
      <c r="H526" s="155"/>
      <c r="I526" s="155">
        <v>595003.41</v>
      </c>
      <c r="J526" s="155">
        <v>1042.4935101000001</v>
      </c>
      <c r="K526" s="155">
        <v>49196.054273000002</v>
      </c>
      <c r="L526" s="155">
        <v>0</v>
      </c>
      <c r="M526" s="155">
        <v>0</v>
      </c>
      <c r="N526" s="155">
        <v>16628.266344274001</v>
      </c>
      <c r="O526" s="155">
        <v>53980.222833844702</v>
      </c>
      <c r="P526" s="155">
        <v>16773.366802516601</v>
      </c>
      <c r="R526" s="155"/>
      <c r="S526" s="155">
        <v>1341.2294689</v>
      </c>
      <c r="T526" s="80"/>
      <c r="U526" s="80"/>
      <c r="V526" s="81"/>
      <c r="W526" s="81"/>
      <c r="X526" s="81"/>
      <c r="Y526" s="80"/>
      <c r="Z526" s="80"/>
      <c r="AA526" s="80"/>
      <c r="AB526" s="80"/>
      <c r="AD526" s="82"/>
    </row>
    <row r="527" spans="1:30" ht="20.5" thickBot="1" x14ac:dyDescent="0.25">
      <c r="A527" s="96">
        <v>183</v>
      </c>
      <c r="B527" s="97" t="s">
        <v>842</v>
      </c>
      <c r="C527" s="99" t="s">
        <v>843</v>
      </c>
      <c r="D527" s="99" t="s">
        <v>38</v>
      </c>
      <c r="E527" s="100">
        <v>0</v>
      </c>
      <c r="F527" s="100">
        <v>1600.7049999999999</v>
      </c>
      <c r="G527" s="101">
        <v>113.86</v>
      </c>
      <c r="H527" s="101">
        <v>32.75</v>
      </c>
      <c r="I527" s="101">
        <v>52423.09</v>
      </c>
      <c r="J527" s="101">
        <v>0</v>
      </c>
      <c r="K527" s="101">
        <v>18886.718294999999</v>
      </c>
      <c r="L527" s="101">
        <v>0</v>
      </c>
      <c r="M527" s="101">
        <v>0</v>
      </c>
      <c r="N527" s="101">
        <v>6383.7107837100002</v>
      </c>
      <c r="O527" s="101">
        <v>20721.751844542199</v>
      </c>
      <c r="P527" s="102">
        <v>6438.9053292553099</v>
      </c>
      <c r="R527" s="101">
        <v>45.36</v>
      </c>
      <c r="S527" s="101">
        <v>0</v>
      </c>
      <c r="T527" s="80"/>
      <c r="U527" s="80"/>
      <c r="V527" s="81"/>
      <c r="W527" s="81"/>
      <c r="X527" s="81"/>
      <c r="Y527" s="80"/>
      <c r="Z527" s="80"/>
      <c r="AA527" s="80"/>
      <c r="AB527" s="80"/>
      <c r="AD527" s="82"/>
    </row>
    <row r="528" spans="1:30" ht="20" x14ac:dyDescent="0.2">
      <c r="A528" s="103">
        <v>184</v>
      </c>
      <c r="B528" s="104" t="s">
        <v>844</v>
      </c>
      <c r="C528" s="105" t="s">
        <v>845</v>
      </c>
      <c r="D528" s="105" t="s">
        <v>38</v>
      </c>
      <c r="E528" s="106">
        <v>0</v>
      </c>
      <c r="F528" s="106">
        <v>1078.443</v>
      </c>
      <c r="G528" s="107">
        <v>185.21</v>
      </c>
      <c r="H528" s="107">
        <v>144</v>
      </c>
      <c r="I528" s="107">
        <v>155295.79</v>
      </c>
      <c r="J528" s="107">
        <v>0</v>
      </c>
      <c r="K528" s="107">
        <v>0</v>
      </c>
      <c r="L528" s="107">
        <v>0</v>
      </c>
      <c r="M528" s="107">
        <v>0</v>
      </c>
      <c r="N528" s="107">
        <v>0</v>
      </c>
      <c r="O528" s="107">
        <v>0</v>
      </c>
      <c r="P528" s="107">
        <v>0</v>
      </c>
      <c r="R528" s="107">
        <v>317</v>
      </c>
      <c r="S528" s="107">
        <v>0</v>
      </c>
      <c r="T528" s="80">
        <f t="shared" si="154"/>
        <v>2.2013888888888888</v>
      </c>
      <c r="U528" s="80">
        <f t="shared" si="155"/>
        <v>2.1757368773500554</v>
      </c>
      <c r="V528" s="81">
        <f t="shared" si="156"/>
        <v>402.96822705400376</v>
      </c>
      <c r="W528" s="81">
        <f t="shared" si="157"/>
        <v>217.75822705400375</v>
      </c>
      <c r="X528" s="81">
        <f t="shared" si="158"/>
        <v>234839.83565880096</v>
      </c>
      <c r="Y528" s="80">
        <f t="shared" si="145"/>
        <v>4.5848355451969969E-2</v>
      </c>
      <c r="Z528" s="80">
        <f t="shared" si="146"/>
        <v>1.1992624151289988E-2</v>
      </c>
      <c r="AA528" s="80">
        <f t="shared" si="147"/>
        <v>1.9115055013239957E-2</v>
      </c>
      <c r="AB528" s="80">
        <f t="shared" si="159"/>
        <v>2.5652011538833303E-2</v>
      </c>
      <c r="AD528" s="82"/>
    </row>
    <row r="529" spans="1:30" ht="20" x14ac:dyDescent="0.2">
      <c r="A529" s="103">
        <v>185</v>
      </c>
      <c r="B529" s="104" t="s">
        <v>846</v>
      </c>
      <c r="C529" s="105" t="s">
        <v>847</v>
      </c>
      <c r="D529" s="105" t="s">
        <v>38</v>
      </c>
      <c r="E529" s="106">
        <v>0</v>
      </c>
      <c r="F529" s="106">
        <v>10.037000000000001</v>
      </c>
      <c r="G529" s="107">
        <v>135.91</v>
      </c>
      <c r="H529" s="107"/>
      <c r="I529" s="107"/>
      <c r="J529" s="107"/>
      <c r="K529" s="107"/>
      <c r="L529" s="107"/>
      <c r="M529" s="107"/>
      <c r="N529" s="107"/>
      <c r="O529" s="107"/>
      <c r="P529" s="107"/>
      <c r="R529" s="107"/>
      <c r="S529" s="107">
        <v>0</v>
      </c>
      <c r="T529" s="80">
        <f>T530</f>
        <v>2.2571428571428571</v>
      </c>
      <c r="U529" s="80">
        <f>U530</f>
        <v>2.2314908456040237</v>
      </c>
      <c r="V529" s="81">
        <f t="shared" si="156"/>
        <v>303.28192082604284</v>
      </c>
      <c r="W529" s="81">
        <f t="shared" si="157"/>
        <v>167.37192082604284</v>
      </c>
      <c r="X529" s="81">
        <f t="shared" si="158"/>
        <v>1679.9119693309922</v>
      </c>
      <c r="Y529" s="80">
        <f t="shared" si="145"/>
        <v>4.5848355451969969E-2</v>
      </c>
      <c r="Z529" s="80">
        <f t="shared" si="146"/>
        <v>1.1992624151289988E-2</v>
      </c>
      <c r="AA529" s="80">
        <f t="shared" si="147"/>
        <v>1.9115055013239957E-2</v>
      </c>
      <c r="AB529" s="80">
        <f t="shared" si="159"/>
        <v>2.5652011538833303E-2</v>
      </c>
      <c r="AC529" s="88" t="s">
        <v>3400</v>
      </c>
      <c r="AD529" s="82"/>
    </row>
    <row r="530" spans="1:30" x14ac:dyDescent="0.2">
      <c r="A530" s="108"/>
      <c r="B530" s="109">
        <v>28372310</v>
      </c>
      <c r="C530" s="110" t="s">
        <v>3398</v>
      </c>
      <c r="D530" s="110" t="s">
        <v>38</v>
      </c>
      <c r="E530" s="111">
        <v>0.21479000000000001</v>
      </c>
      <c r="F530" s="111">
        <v>1</v>
      </c>
      <c r="G530" s="77"/>
      <c r="H530" s="77">
        <v>105</v>
      </c>
      <c r="I530" s="77">
        <v>1044.845955</v>
      </c>
      <c r="J530" s="77">
        <v>1044.845955</v>
      </c>
      <c r="K530" s="77"/>
      <c r="L530" s="77"/>
      <c r="M530" s="77"/>
      <c r="N530" s="77"/>
      <c r="O530" s="77"/>
      <c r="P530" s="77"/>
      <c r="R530" s="77">
        <v>237</v>
      </c>
      <c r="S530" s="77">
        <v>1378.3074300000001</v>
      </c>
      <c r="T530" s="80">
        <f t="shared" si="154"/>
        <v>2.2571428571428571</v>
      </c>
      <c r="U530" s="80">
        <f t="shared" si="155"/>
        <v>2.2314908456040237</v>
      </c>
      <c r="V530" s="81"/>
      <c r="W530" s="81"/>
      <c r="X530" s="81"/>
      <c r="Y530" s="80">
        <f t="shared" si="145"/>
        <v>4.5848355451969969E-2</v>
      </c>
      <c r="Z530" s="80">
        <f t="shared" si="146"/>
        <v>1.1992624151289988E-2</v>
      </c>
      <c r="AA530" s="80">
        <f t="shared" si="147"/>
        <v>1.9115055013239957E-2</v>
      </c>
      <c r="AB530" s="80">
        <f t="shared" si="159"/>
        <v>2.5652011538833303E-2</v>
      </c>
      <c r="AC530" s="88" t="s">
        <v>3399</v>
      </c>
      <c r="AD530" s="82"/>
    </row>
    <row r="531" spans="1:30" ht="15" thickBot="1" x14ac:dyDescent="0.25">
      <c r="A531" s="103">
        <v>186</v>
      </c>
      <c r="B531" s="104" t="s">
        <v>848</v>
      </c>
      <c r="C531" s="105" t="s">
        <v>849</v>
      </c>
      <c r="D531" s="105" t="s">
        <v>95</v>
      </c>
      <c r="E531" s="106">
        <v>0</v>
      </c>
      <c r="F531" s="106">
        <v>105.3</v>
      </c>
      <c r="G531" s="107">
        <v>823.91</v>
      </c>
      <c r="H531" s="107">
        <v>1250</v>
      </c>
      <c r="I531" s="107">
        <v>131625</v>
      </c>
      <c r="J531" s="107">
        <v>0</v>
      </c>
      <c r="K531" s="107">
        <v>0</v>
      </c>
      <c r="L531" s="107">
        <v>0</v>
      </c>
      <c r="M531" s="107">
        <v>0</v>
      </c>
      <c r="N531" s="107">
        <v>0</v>
      </c>
      <c r="O531" s="107">
        <v>0</v>
      </c>
      <c r="P531" s="107">
        <v>0</v>
      </c>
      <c r="R531" s="107">
        <v>2540</v>
      </c>
      <c r="S531" s="107">
        <v>0</v>
      </c>
      <c r="T531" s="80">
        <f t="shared" si="154"/>
        <v>2.032</v>
      </c>
      <c r="U531" s="80">
        <f t="shared" si="155"/>
        <v>2.0063479884611666</v>
      </c>
      <c r="V531" s="81">
        <f t="shared" si="156"/>
        <v>1653.0501711730396</v>
      </c>
      <c r="W531" s="81">
        <f t="shared" si="157"/>
        <v>829.14017117303968</v>
      </c>
      <c r="X531" s="81">
        <f t="shared" si="158"/>
        <v>87308.460024521075</v>
      </c>
      <c r="Y531" s="80">
        <f t="shared" si="145"/>
        <v>4.5848355451969969E-2</v>
      </c>
      <c r="Z531" s="80">
        <f t="shared" si="146"/>
        <v>1.1992624151289988E-2</v>
      </c>
      <c r="AA531" s="80">
        <f t="shared" si="147"/>
        <v>1.9115055013239957E-2</v>
      </c>
      <c r="AB531" s="80">
        <f t="shared" si="159"/>
        <v>2.5652011538833303E-2</v>
      </c>
      <c r="AD531" s="82"/>
    </row>
    <row r="532" spans="1:30" ht="20.5" thickBot="1" x14ac:dyDescent="0.25">
      <c r="A532" s="96">
        <v>187</v>
      </c>
      <c r="B532" s="97" t="s">
        <v>850</v>
      </c>
      <c r="C532" s="99" t="s">
        <v>851</v>
      </c>
      <c r="D532" s="99" t="s">
        <v>38</v>
      </c>
      <c r="E532" s="100">
        <v>0</v>
      </c>
      <c r="F532" s="100">
        <v>475.892</v>
      </c>
      <c r="G532" s="101">
        <v>51.75</v>
      </c>
      <c r="H532" s="101">
        <v>21.84</v>
      </c>
      <c r="I532" s="101">
        <v>10393.48</v>
      </c>
      <c r="J532" s="101">
        <v>0</v>
      </c>
      <c r="K532" s="101">
        <v>3743.3664720000002</v>
      </c>
      <c r="L532" s="101">
        <v>0</v>
      </c>
      <c r="M532" s="101">
        <v>0</v>
      </c>
      <c r="N532" s="101">
        <v>1265.257867536</v>
      </c>
      <c r="O532" s="101">
        <v>4107.0719584195203</v>
      </c>
      <c r="P532" s="102">
        <v>1276.19748171377</v>
      </c>
      <c r="R532" s="101">
        <v>25.2</v>
      </c>
      <c r="S532" s="101">
        <v>0</v>
      </c>
      <c r="T532" s="80"/>
      <c r="U532" s="80"/>
      <c r="V532" s="81"/>
      <c r="W532" s="81"/>
      <c r="X532" s="81"/>
      <c r="Y532" s="80"/>
      <c r="Z532" s="80"/>
      <c r="AA532" s="80"/>
      <c r="AB532" s="80"/>
      <c r="AD532" s="82"/>
    </row>
    <row r="533" spans="1:30" ht="20.5" thickBot="1" x14ac:dyDescent="0.25">
      <c r="A533" s="103">
        <v>188</v>
      </c>
      <c r="B533" s="104" t="s">
        <v>852</v>
      </c>
      <c r="C533" s="105" t="s">
        <v>853</v>
      </c>
      <c r="D533" s="105" t="s">
        <v>38</v>
      </c>
      <c r="E533" s="106">
        <v>0</v>
      </c>
      <c r="F533" s="106">
        <v>485.41</v>
      </c>
      <c r="G533" s="107">
        <v>189.76</v>
      </c>
      <c r="H533" s="107">
        <v>121</v>
      </c>
      <c r="I533" s="107">
        <v>58734.61</v>
      </c>
      <c r="J533" s="107">
        <v>0</v>
      </c>
      <c r="K533" s="107">
        <v>0</v>
      </c>
      <c r="L533" s="107">
        <v>0</v>
      </c>
      <c r="M533" s="107">
        <v>0</v>
      </c>
      <c r="N533" s="107">
        <v>0</v>
      </c>
      <c r="O533" s="107">
        <v>0</v>
      </c>
      <c r="P533" s="107">
        <v>0</v>
      </c>
      <c r="R533" s="107">
        <v>264</v>
      </c>
      <c r="S533" s="107">
        <v>0</v>
      </c>
      <c r="T533" s="80">
        <f t="shared" si="154"/>
        <v>2.1818181818181817</v>
      </c>
      <c r="U533" s="80">
        <f t="shared" si="155"/>
        <v>2.1561661702793482</v>
      </c>
      <c r="V533" s="81">
        <f t="shared" si="156"/>
        <v>409.15409247220907</v>
      </c>
      <c r="W533" s="81">
        <f t="shared" si="157"/>
        <v>219.39409247220908</v>
      </c>
      <c r="X533" s="81">
        <f t="shared" si="158"/>
        <v>106496.08642693501</v>
      </c>
      <c r="Y533" s="80">
        <f t="shared" si="145"/>
        <v>4.5848355451969969E-2</v>
      </c>
      <c r="Z533" s="80">
        <f t="shared" si="146"/>
        <v>1.1992624151289988E-2</v>
      </c>
      <c r="AA533" s="80">
        <f t="shared" si="147"/>
        <v>1.9115055013239957E-2</v>
      </c>
      <c r="AB533" s="80">
        <f t="shared" si="159"/>
        <v>2.5652011538833303E-2</v>
      </c>
      <c r="AD533" s="82"/>
    </row>
    <row r="534" spans="1:30" ht="20.5" thickBot="1" x14ac:dyDescent="0.25">
      <c r="A534" s="96">
        <v>189</v>
      </c>
      <c r="B534" s="97" t="s">
        <v>854</v>
      </c>
      <c r="C534" s="99" t="s">
        <v>855</v>
      </c>
      <c r="D534" s="99" t="s">
        <v>38</v>
      </c>
      <c r="E534" s="100">
        <v>0</v>
      </c>
      <c r="F534" s="100">
        <v>10.08</v>
      </c>
      <c r="G534" s="101">
        <v>195.51</v>
      </c>
      <c r="H534" s="101">
        <v>161.33000000000001</v>
      </c>
      <c r="I534" s="101">
        <v>1626.21</v>
      </c>
      <c r="J534" s="101">
        <v>745.56236160000003</v>
      </c>
      <c r="K534" s="101">
        <v>313.307568</v>
      </c>
      <c r="L534" s="101">
        <v>0</v>
      </c>
      <c r="M534" s="101">
        <v>0</v>
      </c>
      <c r="N534" s="101">
        <v>105.897957984</v>
      </c>
      <c r="O534" s="101">
        <v>348.02845898688003</v>
      </c>
      <c r="P534" s="102">
        <v>108.143477255923</v>
      </c>
      <c r="R534" s="101">
        <v>210.67</v>
      </c>
      <c r="S534" s="101">
        <v>987.74000639999997</v>
      </c>
      <c r="T534" s="80"/>
      <c r="U534" s="80"/>
      <c r="V534" s="81"/>
      <c r="W534" s="81"/>
      <c r="X534" s="81"/>
      <c r="Y534" s="80"/>
      <c r="Z534" s="80"/>
      <c r="AA534" s="80"/>
      <c r="AB534" s="80"/>
      <c r="AD534" s="82"/>
    </row>
    <row r="535" spans="1:30" x14ac:dyDescent="0.2">
      <c r="A535" s="108"/>
      <c r="B535" s="109" t="s">
        <v>204</v>
      </c>
      <c r="C535" s="110" t="s">
        <v>205</v>
      </c>
      <c r="D535" s="110" t="s">
        <v>95</v>
      </c>
      <c r="E535" s="111">
        <v>3.5999999999999999E-3</v>
      </c>
      <c r="F535" s="111">
        <v>3.6288000000000001E-2</v>
      </c>
      <c r="G535" s="77">
        <v>45.7</v>
      </c>
      <c r="H535" s="77">
        <v>45.7</v>
      </c>
      <c r="I535" s="77">
        <v>1.6583616000000001</v>
      </c>
      <c r="J535" s="77">
        <v>1.6583616000000001</v>
      </c>
      <c r="K535" s="77"/>
      <c r="L535" s="77"/>
      <c r="M535" s="77"/>
      <c r="N535" s="77"/>
      <c r="O535" s="77"/>
      <c r="P535" s="77"/>
      <c r="R535" s="77">
        <v>52.8</v>
      </c>
      <c r="S535" s="77">
        <v>1.9160064000000001</v>
      </c>
      <c r="T535" s="80">
        <f t="shared" si="154"/>
        <v>1.1553610503282274</v>
      </c>
      <c r="U535" s="80">
        <f t="shared" si="155"/>
        <v>1.1297090387893942</v>
      </c>
      <c r="V535" s="81">
        <f t="shared" si="156"/>
        <v>51.627703072675317</v>
      </c>
      <c r="W535" s="81">
        <f t="shared" si="157"/>
        <v>5.9277030726753139</v>
      </c>
      <c r="X535" s="81">
        <f t="shared" si="158"/>
        <v>0.2151044891012418</v>
      </c>
      <c r="Y535" s="80">
        <f t="shared" si="145"/>
        <v>4.5848355451969969E-2</v>
      </c>
      <c r="Z535" s="80">
        <f t="shared" si="146"/>
        <v>1.1992624151289988E-2</v>
      </c>
      <c r="AA535" s="80">
        <f t="shared" si="147"/>
        <v>1.9115055013239957E-2</v>
      </c>
      <c r="AB535" s="80">
        <f t="shared" si="159"/>
        <v>2.5652011538833303E-2</v>
      </c>
      <c r="AD535" s="82"/>
    </row>
    <row r="536" spans="1:30" x14ac:dyDescent="0.2">
      <c r="A536" s="108"/>
      <c r="B536" s="109" t="s">
        <v>560</v>
      </c>
      <c r="C536" s="110" t="s">
        <v>561</v>
      </c>
      <c r="D536" s="110" t="s">
        <v>101</v>
      </c>
      <c r="E536" s="111">
        <v>6</v>
      </c>
      <c r="F536" s="111">
        <v>60.48</v>
      </c>
      <c r="G536" s="77">
        <v>12.3</v>
      </c>
      <c r="H536" s="77">
        <v>12.3</v>
      </c>
      <c r="I536" s="77">
        <v>743.904</v>
      </c>
      <c r="J536" s="77">
        <v>743.904</v>
      </c>
      <c r="K536" s="77"/>
      <c r="L536" s="77"/>
      <c r="M536" s="77"/>
      <c r="N536" s="77"/>
      <c r="O536" s="77"/>
      <c r="P536" s="77"/>
      <c r="R536" s="77">
        <v>16.3</v>
      </c>
      <c r="S536" s="77">
        <v>985.82399999999996</v>
      </c>
      <c r="T536" s="80">
        <f t="shared" si="154"/>
        <v>1.3252032520325203</v>
      </c>
      <c r="U536" s="80">
        <f t="shared" si="155"/>
        <v>1.2995512404936871</v>
      </c>
      <c r="V536" s="81">
        <f t="shared" si="156"/>
        <v>15.984480258072352</v>
      </c>
      <c r="W536" s="81">
        <f t="shared" si="157"/>
        <v>3.6844802580723517</v>
      </c>
      <c r="X536" s="81">
        <f t="shared" si="158"/>
        <v>222.83736600821581</v>
      </c>
      <c r="Y536" s="80">
        <f t="shared" si="145"/>
        <v>4.5848355451969969E-2</v>
      </c>
      <c r="Z536" s="80">
        <f t="shared" si="146"/>
        <v>1.1992624151289988E-2</v>
      </c>
      <c r="AA536" s="80">
        <f t="shared" si="147"/>
        <v>1.9115055013239957E-2</v>
      </c>
      <c r="AB536" s="80">
        <f t="shared" si="159"/>
        <v>2.5652011538833303E-2</v>
      </c>
      <c r="AD536" s="82"/>
    </row>
    <row r="537" spans="1:30" ht="15" thickBot="1" x14ac:dyDescent="0.25">
      <c r="A537" s="103">
        <v>190</v>
      </c>
      <c r="B537" s="104" t="s">
        <v>856</v>
      </c>
      <c r="C537" s="105" t="s">
        <v>857</v>
      </c>
      <c r="D537" s="105" t="s">
        <v>38</v>
      </c>
      <c r="E537" s="106">
        <v>0</v>
      </c>
      <c r="F537" s="106">
        <v>10.584</v>
      </c>
      <c r="G537" s="107">
        <v>188.61</v>
      </c>
      <c r="H537" s="107">
        <v>187</v>
      </c>
      <c r="I537" s="107">
        <v>1979.21</v>
      </c>
      <c r="J537" s="107">
        <v>0</v>
      </c>
      <c r="K537" s="107">
        <v>0</v>
      </c>
      <c r="L537" s="107">
        <v>0</v>
      </c>
      <c r="M537" s="107">
        <v>0</v>
      </c>
      <c r="N537" s="107">
        <v>0</v>
      </c>
      <c r="O537" s="107">
        <v>0</v>
      </c>
      <c r="P537" s="107">
        <v>0</v>
      </c>
      <c r="R537" s="107">
        <v>411</v>
      </c>
      <c r="S537" s="107">
        <v>0</v>
      </c>
      <c r="T537" s="80">
        <f t="shared" si="154"/>
        <v>2.1978609625668448</v>
      </c>
      <c r="U537" s="80">
        <f t="shared" si="155"/>
        <v>2.1722089510280114</v>
      </c>
      <c r="V537" s="81">
        <f t="shared" si="156"/>
        <v>409.70033025339325</v>
      </c>
      <c r="W537" s="81">
        <f t="shared" si="157"/>
        <v>221.09033025339323</v>
      </c>
      <c r="X537" s="81">
        <f t="shared" si="158"/>
        <v>2340.0200554019139</v>
      </c>
      <c r="Y537" s="80">
        <f t="shared" si="145"/>
        <v>4.5848355451969969E-2</v>
      </c>
      <c r="Z537" s="80">
        <f t="shared" si="146"/>
        <v>1.1992624151289988E-2</v>
      </c>
      <c r="AA537" s="80">
        <f t="shared" si="147"/>
        <v>1.9115055013239957E-2</v>
      </c>
      <c r="AB537" s="80">
        <f t="shared" si="159"/>
        <v>2.5652011538833303E-2</v>
      </c>
      <c r="AD537" s="82"/>
    </row>
    <row r="538" spans="1:30" ht="20.5" thickBot="1" x14ac:dyDescent="0.25">
      <c r="A538" s="96">
        <v>191</v>
      </c>
      <c r="B538" s="97" t="s">
        <v>858</v>
      </c>
      <c r="C538" s="99" t="s">
        <v>859</v>
      </c>
      <c r="D538" s="99" t="s">
        <v>98</v>
      </c>
      <c r="E538" s="100">
        <v>0</v>
      </c>
      <c r="F538" s="100">
        <v>8.1999999999999993</v>
      </c>
      <c r="G538" s="101">
        <v>1322.59</v>
      </c>
      <c r="H538" s="101"/>
      <c r="I538" s="101">
        <v>10845.24</v>
      </c>
      <c r="J538" s="101">
        <v>0</v>
      </c>
      <c r="K538" s="101">
        <v>0</v>
      </c>
      <c r="L538" s="101">
        <v>0</v>
      </c>
      <c r="M538" s="101">
        <v>0</v>
      </c>
      <c r="N538" s="101">
        <v>0</v>
      </c>
      <c r="O538" s="101">
        <v>0</v>
      </c>
      <c r="P538" s="102">
        <v>0</v>
      </c>
      <c r="R538" s="101"/>
      <c r="S538" s="101">
        <v>0</v>
      </c>
      <c r="T538" s="80"/>
      <c r="U538" s="80"/>
      <c r="V538" s="81"/>
      <c r="W538" s="81"/>
      <c r="X538" s="81"/>
      <c r="Y538" s="80"/>
      <c r="Z538" s="80"/>
      <c r="AA538" s="80"/>
      <c r="AB538" s="80"/>
      <c r="AD538" s="82"/>
    </row>
    <row r="539" spans="1:30" ht="20.5" thickBot="1" x14ac:dyDescent="0.25">
      <c r="A539" s="96">
        <v>192</v>
      </c>
      <c r="B539" s="97" t="s">
        <v>860</v>
      </c>
      <c r="C539" s="99" t="s">
        <v>861</v>
      </c>
      <c r="D539" s="99" t="s">
        <v>38</v>
      </c>
      <c r="E539" s="100">
        <v>0</v>
      </c>
      <c r="F539" s="100">
        <v>533.56899999999996</v>
      </c>
      <c r="G539" s="101">
        <v>123.06</v>
      </c>
      <c r="H539" s="101">
        <v>114.69</v>
      </c>
      <c r="I539" s="101">
        <v>61195.03</v>
      </c>
      <c r="J539" s="101">
        <v>296.93114850000001</v>
      </c>
      <c r="K539" s="101">
        <v>21937.155866000001</v>
      </c>
      <c r="L539" s="101">
        <v>0</v>
      </c>
      <c r="M539" s="101">
        <v>0</v>
      </c>
      <c r="N539" s="101">
        <v>7414.7586827080004</v>
      </c>
      <c r="O539" s="101">
        <v>24068.569929940499</v>
      </c>
      <c r="P539" s="102">
        <v>7478.8678270108003</v>
      </c>
      <c r="R539" s="101">
        <v>131</v>
      </c>
      <c r="S539" s="101">
        <v>353.4894625</v>
      </c>
      <c r="T539" s="80"/>
      <c r="U539" s="80"/>
      <c r="V539" s="81"/>
      <c r="W539" s="81"/>
      <c r="X539" s="81"/>
      <c r="Y539" s="80"/>
      <c r="Z539" s="80"/>
      <c r="AA539" s="80"/>
      <c r="AB539" s="80"/>
      <c r="AD539" s="82"/>
    </row>
    <row r="540" spans="1:30" x14ac:dyDescent="0.2">
      <c r="A540" s="108"/>
      <c r="B540" s="109" t="s">
        <v>801</v>
      </c>
      <c r="C540" s="110" t="s">
        <v>802</v>
      </c>
      <c r="D540" s="110" t="s">
        <v>41</v>
      </c>
      <c r="E540" s="111">
        <v>5.2999999999999998E-4</v>
      </c>
      <c r="F540" s="111">
        <v>0.28279156999999999</v>
      </c>
      <c r="G540" s="77">
        <v>1050</v>
      </c>
      <c r="H540" s="77">
        <v>1050</v>
      </c>
      <c r="I540" s="77">
        <v>296.93114850000001</v>
      </c>
      <c r="J540" s="77">
        <v>296.93114850000001</v>
      </c>
      <c r="K540" s="77"/>
      <c r="L540" s="77"/>
      <c r="M540" s="77"/>
      <c r="N540" s="77"/>
      <c r="O540" s="77"/>
      <c r="P540" s="77"/>
      <c r="R540" s="77">
        <v>1250</v>
      </c>
      <c r="S540" s="77">
        <v>353.4894625</v>
      </c>
      <c r="T540" s="80">
        <f t="shared" si="154"/>
        <v>1.1904761904761905</v>
      </c>
      <c r="U540" s="80">
        <f t="shared" si="155"/>
        <v>1.1648241789373572</v>
      </c>
      <c r="V540" s="81">
        <f t="shared" si="156"/>
        <v>1223.0653878842252</v>
      </c>
      <c r="W540" s="81">
        <f t="shared" si="157"/>
        <v>173.06538788422517</v>
      </c>
      <c r="X540" s="81">
        <f t="shared" si="158"/>
        <v>48.941432752439013</v>
      </c>
      <c r="Y540" s="80">
        <f t="shared" si="145"/>
        <v>4.5848355451969969E-2</v>
      </c>
      <c r="Z540" s="80">
        <f t="shared" si="146"/>
        <v>1.1992624151289988E-2</v>
      </c>
      <c r="AA540" s="80">
        <f t="shared" si="147"/>
        <v>1.9115055013239957E-2</v>
      </c>
      <c r="AB540" s="80">
        <f t="shared" si="159"/>
        <v>2.5652011538833303E-2</v>
      </c>
      <c r="AD540" s="82"/>
    </row>
    <row r="541" spans="1:30" ht="20" x14ac:dyDescent="0.2">
      <c r="A541" s="103">
        <v>193</v>
      </c>
      <c r="B541" s="104" t="s">
        <v>862</v>
      </c>
      <c r="C541" s="105" t="s">
        <v>863</v>
      </c>
      <c r="D541" s="105" t="s">
        <v>38</v>
      </c>
      <c r="E541" s="106">
        <v>0</v>
      </c>
      <c r="F541" s="106">
        <v>613.60400000000004</v>
      </c>
      <c r="G541" s="107">
        <v>150.61000000000001</v>
      </c>
      <c r="H541" s="107">
        <v>150.61000000000001</v>
      </c>
      <c r="I541" s="107">
        <v>47958.29</v>
      </c>
      <c r="J541" s="107">
        <v>0</v>
      </c>
      <c r="K541" s="107">
        <v>0</v>
      </c>
      <c r="L541" s="107">
        <v>0</v>
      </c>
      <c r="M541" s="107">
        <v>0</v>
      </c>
      <c r="N541" s="107">
        <v>0</v>
      </c>
      <c r="O541" s="107">
        <v>0</v>
      </c>
      <c r="P541" s="107">
        <v>0</v>
      </c>
      <c r="R541" s="107">
        <v>150.61000000000001</v>
      </c>
      <c r="S541" s="107">
        <v>0</v>
      </c>
      <c r="T541" s="80">
        <f>T542</f>
        <v>1.098360655737705</v>
      </c>
      <c r="U541" s="80">
        <f>U542</f>
        <v>1.0727086441988718</v>
      </c>
      <c r="V541" s="81">
        <f t="shared" si="156"/>
        <v>161.56064890279211</v>
      </c>
      <c r="W541" s="81">
        <f t="shared" si="157"/>
        <v>10.950648902792096</v>
      </c>
      <c r="X541" s="81">
        <f t="shared" si="158"/>
        <v>6719.3619693488417</v>
      </c>
      <c r="Y541" s="80">
        <f t="shared" si="145"/>
        <v>4.5848355451969969E-2</v>
      </c>
      <c r="Z541" s="80">
        <f t="shared" si="146"/>
        <v>1.1992624151289988E-2</v>
      </c>
      <c r="AA541" s="80">
        <f t="shared" si="147"/>
        <v>1.9115055013239957E-2</v>
      </c>
      <c r="AB541" s="80">
        <f t="shared" si="159"/>
        <v>2.5652011538833303E-2</v>
      </c>
      <c r="AC541" s="88" t="s">
        <v>3403</v>
      </c>
      <c r="AD541" s="82"/>
    </row>
    <row r="542" spans="1:30" ht="27.5" thickBot="1" x14ac:dyDescent="0.25">
      <c r="A542" s="108"/>
      <c r="B542" s="109">
        <v>62853004</v>
      </c>
      <c r="C542" s="110" t="s">
        <v>3401</v>
      </c>
      <c r="D542" s="110" t="s">
        <v>38</v>
      </c>
      <c r="E542" s="111">
        <v>0.21479000000000001</v>
      </c>
      <c r="F542" s="111">
        <v>1</v>
      </c>
      <c r="G542" s="77"/>
      <c r="H542" s="77">
        <v>122</v>
      </c>
      <c r="I542" s="77">
        <v>1044.845955</v>
      </c>
      <c r="J542" s="77">
        <v>1044.845955</v>
      </c>
      <c r="K542" s="77"/>
      <c r="L542" s="77"/>
      <c r="M542" s="77"/>
      <c r="N542" s="77"/>
      <c r="O542" s="77"/>
      <c r="P542" s="77"/>
      <c r="R542" s="77">
        <v>134</v>
      </c>
      <c r="S542" s="77">
        <v>1378.3074300000001</v>
      </c>
      <c r="T542" s="80">
        <f t="shared" si="154"/>
        <v>1.098360655737705</v>
      </c>
      <c r="U542" s="80">
        <f t="shared" si="155"/>
        <v>1.0727086441988718</v>
      </c>
      <c r="V542" s="81"/>
      <c r="W542" s="81"/>
      <c r="X542" s="81"/>
      <c r="Y542" s="80">
        <f t="shared" si="145"/>
        <v>4.5848355451969969E-2</v>
      </c>
      <c r="Z542" s="80">
        <f t="shared" si="146"/>
        <v>1.1992624151289988E-2</v>
      </c>
      <c r="AA542" s="80">
        <f t="shared" si="147"/>
        <v>1.9115055013239957E-2</v>
      </c>
      <c r="AB542" s="80">
        <f t="shared" si="159"/>
        <v>2.5652011538833303E-2</v>
      </c>
      <c r="AC542" s="88" t="s">
        <v>3402</v>
      </c>
      <c r="AD542" s="82"/>
    </row>
    <row r="543" spans="1:30" ht="20.5" thickBot="1" x14ac:dyDescent="0.25">
      <c r="A543" s="96">
        <v>194</v>
      </c>
      <c r="B543" s="97" t="s">
        <v>864</v>
      </c>
      <c r="C543" s="99" t="s">
        <v>865</v>
      </c>
      <c r="D543" s="99" t="s">
        <v>38</v>
      </c>
      <c r="E543" s="100">
        <v>0</v>
      </c>
      <c r="F543" s="100">
        <v>533.56899999999996</v>
      </c>
      <c r="G543" s="101">
        <v>18.399999999999999</v>
      </c>
      <c r="H543" s="101">
        <v>22.45</v>
      </c>
      <c r="I543" s="101">
        <v>11978.62</v>
      </c>
      <c r="J543" s="101">
        <v>0</v>
      </c>
      <c r="K543" s="101">
        <v>4315.5060720000001</v>
      </c>
      <c r="L543" s="101">
        <v>0</v>
      </c>
      <c r="M543" s="101">
        <v>0</v>
      </c>
      <c r="N543" s="101">
        <v>1458.641052336</v>
      </c>
      <c r="O543" s="101">
        <v>4734.8006419555204</v>
      </c>
      <c r="P543" s="102">
        <v>1471.2526872808101</v>
      </c>
      <c r="R543" s="101">
        <v>25.64</v>
      </c>
      <c r="S543" s="101">
        <v>0</v>
      </c>
      <c r="T543" s="80"/>
      <c r="U543" s="80"/>
      <c r="V543" s="81"/>
      <c r="W543" s="81"/>
      <c r="X543" s="81"/>
      <c r="Y543" s="80"/>
      <c r="Z543" s="80"/>
      <c r="AA543" s="80"/>
      <c r="AB543" s="80"/>
      <c r="AD543" s="82"/>
    </row>
    <row r="544" spans="1:30" ht="15" thickBot="1" x14ac:dyDescent="0.25">
      <c r="A544" s="103">
        <v>195</v>
      </c>
      <c r="B544" s="104" t="s">
        <v>866</v>
      </c>
      <c r="C544" s="105" t="s">
        <v>867</v>
      </c>
      <c r="D544" s="105" t="s">
        <v>402</v>
      </c>
      <c r="E544" s="106">
        <v>0</v>
      </c>
      <c r="F544" s="106">
        <v>133.392</v>
      </c>
      <c r="G544" s="107">
        <v>56.35</v>
      </c>
      <c r="H544" s="107">
        <v>38.4</v>
      </c>
      <c r="I544" s="107">
        <v>5122.25</v>
      </c>
      <c r="J544" s="107">
        <v>0</v>
      </c>
      <c r="K544" s="107">
        <v>0</v>
      </c>
      <c r="L544" s="107">
        <v>0</v>
      </c>
      <c r="M544" s="107">
        <v>0</v>
      </c>
      <c r="N544" s="107">
        <v>0</v>
      </c>
      <c r="O544" s="107">
        <v>0</v>
      </c>
      <c r="P544" s="107">
        <v>0</v>
      </c>
      <c r="R544" s="107">
        <v>40.4</v>
      </c>
      <c r="S544" s="107">
        <v>0</v>
      </c>
      <c r="T544" s="80">
        <f t="shared" si="154"/>
        <v>1.0520833333333333</v>
      </c>
      <c r="U544" s="80">
        <f t="shared" si="155"/>
        <v>1.0264313217945</v>
      </c>
      <c r="V544" s="81">
        <f t="shared" si="156"/>
        <v>57.839404983120076</v>
      </c>
      <c r="W544" s="81">
        <f t="shared" si="157"/>
        <v>1.4894049831200746</v>
      </c>
      <c r="X544" s="81">
        <f t="shared" si="158"/>
        <v>198.67470950835298</v>
      </c>
      <c r="Y544" s="80">
        <f t="shared" si="145"/>
        <v>4.5848355451969969E-2</v>
      </c>
      <c r="Z544" s="80">
        <f t="shared" si="146"/>
        <v>1.1992624151289988E-2</v>
      </c>
      <c r="AA544" s="80">
        <f t="shared" si="147"/>
        <v>1.9115055013239957E-2</v>
      </c>
      <c r="AB544" s="80">
        <f t="shared" si="159"/>
        <v>2.5652011538833303E-2</v>
      </c>
      <c r="AD544" s="82"/>
    </row>
    <row r="545" spans="1:30" ht="15" thickBot="1" x14ac:dyDescent="0.25">
      <c r="A545" s="96">
        <v>196</v>
      </c>
      <c r="B545" s="97" t="s">
        <v>868</v>
      </c>
      <c r="C545" s="99" t="s">
        <v>869</v>
      </c>
      <c r="D545" s="99" t="s">
        <v>821</v>
      </c>
      <c r="E545" s="100">
        <v>0</v>
      </c>
      <c r="F545" s="100">
        <v>3</v>
      </c>
      <c r="G545" s="101">
        <v>7770.78</v>
      </c>
      <c r="H545" s="101"/>
      <c r="I545" s="101">
        <v>5.85</v>
      </c>
      <c r="J545" s="101">
        <v>0</v>
      </c>
      <c r="K545" s="101">
        <v>0</v>
      </c>
      <c r="L545" s="101">
        <v>0</v>
      </c>
      <c r="M545" s="101">
        <v>0</v>
      </c>
      <c r="N545" s="101">
        <v>0</v>
      </c>
      <c r="O545" s="101">
        <v>0</v>
      </c>
      <c r="P545" s="102">
        <v>0</v>
      </c>
      <c r="R545" s="101"/>
      <c r="S545" s="101">
        <v>0</v>
      </c>
      <c r="T545" s="80"/>
      <c r="U545" s="80"/>
      <c r="V545" s="81"/>
      <c r="W545" s="81"/>
      <c r="X545" s="81"/>
      <c r="Y545" s="80"/>
      <c r="Z545" s="80"/>
      <c r="AA545" s="80"/>
      <c r="AB545" s="80"/>
      <c r="AD545" s="82"/>
    </row>
    <row r="546" spans="1:30" ht="15" thickBot="1" x14ac:dyDescent="0.35">
      <c r="A546" s="151"/>
      <c r="B546" s="152" t="s">
        <v>870</v>
      </c>
      <c r="C546" s="153" t="s">
        <v>871</v>
      </c>
      <c r="D546" s="153"/>
      <c r="E546" s="154"/>
      <c r="F546" s="154"/>
      <c r="G546" s="155"/>
      <c r="H546" s="155"/>
      <c r="I546" s="155">
        <v>63471.41</v>
      </c>
      <c r="J546" s="155">
        <v>0</v>
      </c>
      <c r="K546" s="155">
        <v>10160.3478</v>
      </c>
      <c r="L546" s="155">
        <v>0</v>
      </c>
      <c r="M546" s="155">
        <v>0</v>
      </c>
      <c r="N546" s="155">
        <v>3434.1975563999999</v>
      </c>
      <c r="O546" s="155">
        <v>11147.527192248001</v>
      </c>
      <c r="P546" s="155">
        <v>3463.8901568107199</v>
      </c>
      <c r="R546" s="155"/>
      <c r="S546" s="155">
        <v>0</v>
      </c>
      <c r="T546" s="80"/>
      <c r="U546" s="80"/>
      <c r="V546" s="81"/>
      <c r="W546" s="81"/>
      <c r="X546" s="81"/>
      <c r="Y546" s="80"/>
      <c r="Z546" s="80"/>
      <c r="AA546" s="80"/>
      <c r="AB546" s="80"/>
      <c r="AD546" s="82"/>
    </row>
    <row r="547" spans="1:30" ht="15" thickBot="1" x14ac:dyDescent="0.25">
      <c r="A547" s="96">
        <v>197</v>
      </c>
      <c r="B547" s="97" t="s">
        <v>872</v>
      </c>
      <c r="C547" s="99" t="s">
        <v>873</v>
      </c>
      <c r="D547" s="99" t="s">
        <v>38</v>
      </c>
      <c r="E547" s="100">
        <v>0</v>
      </c>
      <c r="F547" s="100">
        <v>502.49</v>
      </c>
      <c r="G547" s="101">
        <v>57.37</v>
      </c>
      <c r="H547" s="101">
        <v>56.13</v>
      </c>
      <c r="I547" s="101">
        <v>28204.76</v>
      </c>
      <c r="J547" s="101">
        <v>0</v>
      </c>
      <c r="K547" s="101">
        <v>10160.3478</v>
      </c>
      <c r="L547" s="101">
        <v>0</v>
      </c>
      <c r="M547" s="101">
        <v>0</v>
      </c>
      <c r="N547" s="101">
        <v>3434.1975563999999</v>
      </c>
      <c r="O547" s="101">
        <v>11147.527192248001</v>
      </c>
      <c r="P547" s="102">
        <v>3463.8901568107199</v>
      </c>
      <c r="R547" s="101">
        <v>64.099999999999994</v>
      </c>
      <c r="S547" s="101">
        <v>0</v>
      </c>
      <c r="T547" s="80"/>
      <c r="U547" s="80"/>
      <c r="V547" s="81"/>
      <c r="W547" s="81"/>
      <c r="X547" s="81"/>
      <c r="Y547" s="80"/>
      <c r="Z547" s="80"/>
      <c r="AA547" s="80"/>
      <c r="AB547" s="80"/>
      <c r="AD547" s="82"/>
    </row>
    <row r="548" spans="1:30" ht="20.5" thickBot="1" x14ac:dyDescent="0.25">
      <c r="A548" s="103">
        <v>198</v>
      </c>
      <c r="B548" s="104" t="s">
        <v>874</v>
      </c>
      <c r="C548" s="105" t="s">
        <v>875</v>
      </c>
      <c r="D548" s="105" t="s">
        <v>95</v>
      </c>
      <c r="E548" s="106">
        <v>0</v>
      </c>
      <c r="F548" s="106">
        <v>20.501999999999999</v>
      </c>
      <c r="G548" s="107">
        <v>1262.79</v>
      </c>
      <c r="H548" s="107">
        <v>1720</v>
      </c>
      <c r="I548" s="107">
        <v>35263.440000000002</v>
      </c>
      <c r="J548" s="107">
        <v>0</v>
      </c>
      <c r="K548" s="107">
        <v>0</v>
      </c>
      <c r="L548" s="107">
        <v>0</v>
      </c>
      <c r="M548" s="107">
        <v>0</v>
      </c>
      <c r="N548" s="107">
        <v>0</v>
      </c>
      <c r="O548" s="107">
        <v>0</v>
      </c>
      <c r="P548" s="107">
        <v>0</v>
      </c>
      <c r="R548" s="107">
        <v>1660</v>
      </c>
      <c r="S548" s="107">
        <v>0</v>
      </c>
      <c r="T548" s="80">
        <f t="shared" si="154"/>
        <v>0.96511627906976749</v>
      </c>
      <c r="U548" s="80">
        <f t="shared" si="155"/>
        <v>0.93946426753093415</v>
      </c>
      <c r="V548" s="81">
        <f t="shared" si="156"/>
        <v>1186.3460823953883</v>
      </c>
      <c r="W548" s="81">
        <f t="shared" si="157"/>
        <v>-76.44391760461167</v>
      </c>
      <c r="X548" s="81">
        <f t="shared" si="158"/>
        <v>-1567.2531987297484</v>
      </c>
      <c r="Y548" s="80">
        <f t="shared" si="145"/>
        <v>4.5848355451969969E-2</v>
      </c>
      <c r="Z548" s="80">
        <f t="shared" si="146"/>
        <v>1.1992624151289988E-2</v>
      </c>
      <c r="AA548" s="80">
        <f t="shared" si="147"/>
        <v>1.9115055013239957E-2</v>
      </c>
      <c r="AB548" s="80">
        <f t="shared" si="159"/>
        <v>2.5652011538833303E-2</v>
      </c>
      <c r="AD548" s="82"/>
    </row>
    <row r="549" spans="1:30" ht="20.5" thickBot="1" x14ac:dyDescent="0.25">
      <c r="A549" s="96">
        <v>199</v>
      </c>
      <c r="B549" s="97" t="s">
        <v>876</v>
      </c>
      <c r="C549" s="99" t="s">
        <v>877</v>
      </c>
      <c r="D549" s="99" t="s">
        <v>821</v>
      </c>
      <c r="E549" s="100">
        <v>0</v>
      </c>
      <c r="F549" s="100">
        <v>3</v>
      </c>
      <c r="G549" s="101">
        <v>547.20000000000005</v>
      </c>
      <c r="H549" s="101"/>
      <c r="I549" s="101">
        <v>3.21</v>
      </c>
      <c r="J549" s="101">
        <v>0</v>
      </c>
      <c r="K549" s="101">
        <v>0</v>
      </c>
      <c r="L549" s="101">
        <v>0</v>
      </c>
      <c r="M549" s="101">
        <v>0</v>
      </c>
      <c r="N549" s="101">
        <v>0</v>
      </c>
      <c r="O549" s="101">
        <v>0</v>
      </c>
      <c r="P549" s="102">
        <v>0</v>
      </c>
      <c r="R549" s="101"/>
      <c r="S549" s="101">
        <v>0</v>
      </c>
      <c r="T549" s="80"/>
      <c r="U549" s="80"/>
      <c r="V549" s="81"/>
      <c r="W549" s="81"/>
      <c r="X549" s="81"/>
      <c r="Y549" s="80"/>
      <c r="Z549" s="80"/>
      <c r="AA549" s="80"/>
      <c r="AB549" s="80"/>
      <c r="AD549" s="82"/>
    </row>
    <row r="550" spans="1:30" ht="15" thickBot="1" x14ac:dyDescent="0.35">
      <c r="A550" s="151"/>
      <c r="B550" s="152" t="s">
        <v>878</v>
      </c>
      <c r="C550" s="153" t="s">
        <v>879</v>
      </c>
      <c r="D550" s="153"/>
      <c r="E550" s="154"/>
      <c r="F550" s="154"/>
      <c r="G550" s="155"/>
      <c r="H550" s="155"/>
      <c r="I550" s="155">
        <v>128016.77</v>
      </c>
      <c r="J550" s="155">
        <v>18997.72</v>
      </c>
      <c r="K550" s="155">
        <v>704.53499999999997</v>
      </c>
      <c r="L550" s="155">
        <v>0</v>
      </c>
      <c r="M550" s="155">
        <v>0</v>
      </c>
      <c r="N550" s="155">
        <v>238.13283000000001</v>
      </c>
      <c r="O550" s="155">
        <v>772.98762060000001</v>
      </c>
      <c r="P550" s="155">
        <v>240.191763084</v>
      </c>
      <c r="R550" s="155"/>
      <c r="S550" s="155">
        <v>24381.279999999999</v>
      </c>
      <c r="T550" s="80"/>
      <c r="U550" s="80"/>
      <c r="V550" s="81"/>
      <c r="W550" s="81"/>
      <c r="X550" s="81"/>
      <c r="Y550" s="80"/>
      <c r="Z550" s="80"/>
      <c r="AA550" s="80"/>
      <c r="AB550" s="80"/>
      <c r="AD550" s="82"/>
    </row>
    <row r="551" spans="1:30" ht="20.5" thickBot="1" x14ac:dyDescent="0.25">
      <c r="A551" s="96">
        <v>200</v>
      </c>
      <c r="B551" s="97" t="s">
        <v>880</v>
      </c>
      <c r="C551" s="99" t="s">
        <v>881</v>
      </c>
      <c r="D551" s="99" t="s">
        <v>882</v>
      </c>
      <c r="E551" s="100">
        <v>0</v>
      </c>
      <c r="F551" s="100">
        <v>6</v>
      </c>
      <c r="G551" s="101">
        <v>12650.89</v>
      </c>
      <c r="H551" s="101"/>
      <c r="I551" s="101">
        <v>75905.34</v>
      </c>
      <c r="J551" s="101">
        <v>0</v>
      </c>
      <c r="K551" s="101">
        <v>0</v>
      </c>
      <c r="L551" s="101">
        <v>0</v>
      </c>
      <c r="M551" s="101">
        <v>0</v>
      </c>
      <c r="N551" s="101">
        <v>0</v>
      </c>
      <c r="O551" s="101">
        <v>0</v>
      </c>
      <c r="P551" s="102">
        <v>0</v>
      </c>
      <c r="R551" s="101"/>
      <c r="S551" s="101">
        <v>0</v>
      </c>
      <c r="T551" s="80"/>
      <c r="U551" s="80"/>
      <c r="V551" s="81"/>
      <c r="W551" s="81"/>
      <c r="X551" s="81"/>
      <c r="Y551" s="80"/>
      <c r="Z551" s="80"/>
      <c r="AA551" s="80"/>
      <c r="AB551" s="80"/>
      <c r="AD551" s="82"/>
    </row>
    <row r="552" spans="1:30" ht="20.5" thickBot="1" x14ac:dyDescent="0.25">
      <c r="A552" s="96">
        <v>201</v>
      </c>
      <c r="B552" s="97" t="s">
        <v>883</v>
      </c>
      <c r="C552" s="99" t="s">
        <v>884</v>
      </c>
      <c r="D552" s="99" t="s">
        <v>41</v>
      </c>
      <c r="E552" s="100">
        <v>0</v>
      </c>
      <c r="F552" s="100">
        <v>1</v>
      </c>
      <c r="G552" s="101">
        <v>3786.64</v>
      </c>
      <c r="H552" s="101"/>
      <c r="I552" s="101">
        <v>3786.64</v>
      </c>
      <c r="J552" s="101">
        <v>0</v>
      </c>
      <c r="K552" s="101">
        <v>0</v>
      </c>
      <c r="L552" s="101">
        <v>0</v>
      </c>
      <c r="M552" s="101">
        <v>0</v>
      </c>
      <c r="N552" s="101">
        <v>0</v>
      </c>
      <c r="O552" s="101">
        <v>0</v>
      </c>
      <c r="P552" s="102">
        <v>0</v>
      </c>
      <c r="R552" s="101"/>
      <c r="S552" s="101">
        <v>0</v>
      </c>
      <c r="T552" s="80"/>
      <c r="U552" s="80"/>
      <c r="V552" s="81"/>
      <c r="W552" s="81"/>
      <c r="X552" s="81"/>
      <c r="Y552" s="80"/>
      <c r="Z552" s="80"/>
      <c r="AA552" s="80"/>
      <c r="AB552" s="80"/>
      <c r="AD552" s="82"/>
    </row>
    <row r="553" spans="1:30" ht="20.5" thickBot="1" x14ac:dyDescent="0.25">
      <c r="A553" s="96">
        <v>202</v>
      </c>
      <c r="B553" s="97" t="s">
        <v>885</v>
      </c>
      <c r="C553" s="99" t="s">
        <v>886</v>
      </c>
      <c r="D553" s="99" t="s">
        <v>882</v>
      </c>
      <c r="E553" s="100">
        <v>0</v>
      </c>
      <c r="F553" s="100">
        <v>8</v>
      </c>
      <c r="G553" s="101">
        <v>1485.47</v>
      </c>
      <c r="H553" s="101">
        <v>1604.92</v>
      </c>
      <c r="I553" s="101">
        <v>12839.36</v>
      </c>
      <c r="J553" s="101">
        <v>11604.48</v>
      </c>
      <c r="K553" s="101">
        <v>444.84</v>
      </c>
      <c r="L553" s="101">
        <v>0</v>
      </c>
      <c r="M553" s="101">
        <v>0</v>
      </c>
      <c r="N553" s="101">
        <v>150.35592</v>
      </c>
      <c r="O553" s="101">
        <v>488.06065439999998</v>
      </c>
      <c r="P553" s="102">
        <v>151.65592041599999</v>
      </c>
      <c r="R553" s="101">
        <v>2054.7199999999998</v>
      </c>
      <c r="S553" s="101">
        <v>15027.52</v>
      </c>
      <c r="T553" s="80"/>
      <c r="U553" s="80"/>
      <c r="V553" s="81"/>
      <c r="W553" s="81"/>
      <c r="X553" s="81"/>
      <c r="Y553" s="80"/>
      <c r="Z553" s="80"/>
      <c r="AA553" s="80"/>
      <c r="AB553" s="80"/>
      <c r="AD553" s="82"/>
    </row>
    <row r="554" spans="1:30" x14ac:dyDescent="0.2">
      <c r="A554" s="108"/>
      <c r="B554" s="109" t="s">
        <v>887</v>
      </c>
      <c r="C554" s="110" t="s">
        <v>888</v>
      </c>
      <c r="D554" s="110" t="s">
        <v>286</v>
      </c>
      <c r="E554" s="111">
        <v>0.02</v>
      </c>
      <c r="F554" s="111">
        <v>0.16</v>
      </c>
      <c r="G554" s="77">
        <v>156</v>
      </c>
      <c r="H554" s="77">
        <v>156</v>
      </c>
      <c r="I554" s="77">
        <v>24.96</v>
      </c>
      <c r="J554" s="77">
        <v>24.96</v>
      </c>
      <c r="K554" s="77"/>
      <c r="L554" s="77"/>
      <c r="M554" s="77"/>
      <c r="N554" s="77"/>
      <c r="O554" s="77"/>
      <c r="P554" s="77"/>
      <c r="R554" s="77">
        <v>464</v>
      </c>
      <c r="S554" s="77">
        <v>74.239999999999995</v>
      </c>
      <c r="T554" s="80">
        <f t="shared" si="154"/>
        <v>2.9743589743589745</v>
      </c>
      <c r="U554" s="80">
        <f t="shared" si="155"/>
        <v>2.948706962820141</v>
      </c>
      <c r="V554" s="81">
        <f t="shared" si="156"/>
        <v>459.99828619994202</v>
      </c>
      <c r="W554" s="81">
        <f t="shared" si="157"/>
        <v>303.99828619994202</v>
      </c>
      <c r="X554" s="81">
        <f t="shared" si="158"/>
        <v>48.63972579199072</v>
      </c>
      <c r="Y554" s="80">
        <f t="shared" si="145"/>
        <v>4.5848355451969969E-2</v>
      </c>
      <c r="Z554" s="80">
        <f t="shared" si="146"/>
        <v>1.1992624151289988E-2</v>
      </c>
      <c r="AA554" s="80">
        <f t="shared" si="147"/>
        <v>1.9115055013239957E-2</v>
      </c>
      <c r="AB554" s="80">
        <f t="shared" si="159"/>
        <v>2.5652011538833303E-2</v>
      </c>
      <c r="AD554" s="82"/>
    </row>
    <row r="555" spans="1:30" x14ac:dyDescent="0.2">
      <c r="A555" s="108"/>
      <c r="B555" s="109" t="s">
        <v>889</v>
      </c>
      <c r="C555" s="110" t="s">
        <v>890</v>
      </c>
      <c r="D555" s="110" t="s">
        <v>41</v>
      </c>
      <c r="E555" s="111">
        <v>1</v>
      </c>
      <c r="F555" s="111">
        <v>8</v>
      </c>
      <c r="G555" s="77">
        <v>1440</v>
      </c>
      <c r="H555" s="77">
        <v>1440</v>
      </c>
      <c r="I555" s="77">
        <v>11520</v>
      </c>
      <c r="J555" s="77">
        <v>11520</v>
      </c>
      <c r="K555" s="77"/>
      <c r="L555" s="77"/>
      <c r="M555" s="77"/>
      <c r="N555" s="77"/>
      <c r="O555" s="77"/>
      <c r="P555" s="77"/>
      <c r="R555" s="77">
        <v>1860</v>
      </c>
      <c r="S555" s="77">
        <v>14880</v>
      </c>
      <c r="T555" s="80">
        <f t="shared" si="154"/>
        <v>1.2916666666666667</v>
      </c>
      <c r="U555" s="80">
        <f t="shared" si="155"/>
        <v>1.2660146551278335</v>
      </c>
      <c r="V555" s="81">
        <f t="shared" si="156"/>
        <v>1823.0611033840803</v>
      </c>
      <c r="W555" s="81">
        <f t="shared" si="157"/>
        <v>383.0611033840803</v>
      </c>
      <c r="X555" s="81">
        <f t="shared" si="158"/>
        <v>3064.4888270726424</v>
      </c>
      <c r="Y555" s="80">
        <f t="shared" si="145"/>
        <v>4.5848355451969969E-2</v>
      </c>
      <c r="Z555" s="80">
        <f t="shared" si="146"/>
        <v>1.1992624151289988E-2</v>
      </c>
      <c r="AA555" s="80">
        <f t="shared" si="147"/>
        <v>1.9115055013239957E-2</v>
      </c>
      <c r="AB555" s="80">
        <f t="shared" si="159"/>
        <v>2.5652011538833303E-2</v>
      </c>
      <c r="AD555" s="82"/>
    </row>
    <row r="556" spans="1:30" ht="15" thickBot="1" x14ac:dyDescent="0.25">
      <c r="A556" s="108"/>
      <c r="B556" s="109" t="s">
        <v>891</v>
      </c>
      <c r="C556" s="110" t="s">
        <v>892</v>
      </c>
      <c r="D556" s="110" t="s">
        <v>286</v>
      </c>
      <c r="E556" s="111">
        <v>0.02</v>
      </c>
      <c r="F556" s="111">
        <v>0.16</v>
      </c>
      <c r="G556" s="77">
        <v>372</v>
      </c>
      <c r="H556" s="77">
        <v>372</v>
      </c>
      <c r="I556" s="77">
        <v>59.52</v>
      </c>
      <c r="J556" s="77">
        <v>59.52</v>
      </c>
      <c r="K556" s="77"/>
      <c r="L556" s="77"/>
      <c r="M556" s="77"/>
      <c r="N556" s="77"/>
      <c r="O556" s="77"/>
      <c r="P556" s="77"/>
      <c r="R556" s="77">
        <v>458</v>
      </c>
      <c r="S556" s="77">
        <v>73.28</v>
      </c>
      <c r="T556" s="80">
        <f t="shared" si="154"/>
        <v>1.2311827956989247</v>
      </c>
      <c r="U556" s="80">
        <f t="shared" si="155"/>
        <v>1.2055307841600915</v>
      </c>
      <c r="V556" s="81">
        <f t="shared" si="156"/>
        <v>448.45745170755407</v>
      </c>
      <c r="W556" s="81">
        <f t="shared" si="157"/>
        <v>76.457451707554071</v>
      </c>
      <c r="X556" s="81">
        <f t="shared" si="158"/>
        <v>12.233192273208651</v>
      </c>
      <c r="Y556" s="80">
        <f t="shared" si="145"/>
        <v>4.5848355451969969E-2</v>
      </c>
      <c r="Z556" s="80">
        <f t="shared" si="146"/>
        <v>1.1992624151289988E-2</v>
      </c>
      <c r="AA556" s="80">
        <f t="shared" si="147"/>
        <v>1.9115055013239957E-2</v>
      </c>
      <c r="AB556" s="80">
        <f t="shared" si="159"/>
        <v>2.5652011538833303E-2</v>
      </c>
      <c r="AD556" s="82"/>
    </row>
    <row r="557" spans="1:30" ht="20.5" thickBot="1" x14ac:dyDescent="0.25">
      <c r="A557" s="96">
        <v>203</v>
      </c>
      <c r="B557" s="97" t="s">
        <v>893</v>
      </c>
      <c r="C557" s="99" t="s">
        <v>894</v>
      </c>
      <c r="D557" s="99" t="s">
        <v>882</v>
      </c>
      <c r="E557" s="100">
        <v>0</v>
      </c>
      <c r="F557" s="100">
        <v>4</v>
      </c>
      <c r="G557" s="101">
        <v>1640.73</v>
      </c>
      <c r="H557" s="101">
        <v>1774.92</v>
      </c>
      <c r="I557" s="101">
        <v>7099.68</v>
      </c>
      <c r="J557" s="101">
        <v>6482.24</v>
      </c>
      <c r="K557" s="101">
        <v>222.42</v>
      </c>
      <c r="L557" s="101">
        <v>0</v>
      </c>
      <c r="M557" s="101">
        <v>0</v>
      </c>
      <c r="N557" s="101">
        <v>75.177959999999999</v>
      </c>
      <c r="O557" s="101">
        <v>244.03032719999999</v>
      </c>
      <c r="P557" s="102">
        <v>75.827960207999993</v>
      </c>
      <c r="R557" s="101">
        <v>2264.7199999999998</v>
      </c>
      <c r="S557" s="101">
        <v>8353.76</v>
      </c>
      <c r="T557" s="80"/>
      <c r="U557" s="80"/>
      <c r="V557" s="81"/>
      <c r="W557" s="81"/>
      <c r="X557" s="81"/>
      <c r="Y557" s="80"/>
      <c r="Z557" s="80"/>
      <c r="AA557" s="80"/>
      <c r="AB557" s="80"/>
      <c r="AD557" s="82"/>
    </row>
    <row r="558" spans="1:30" x14ac:dyDescent="0.2">
      <c r="A558" s="108"/>
      <c r="B558" s="109" t="s">
        <v>887</v>
      </c>
      <c r="C558" s="110" t="s">
        <v>888</v>
      </c>
      <c r="D558" s="110" t="s">
        <v>286</v>
      </c>
      <c r="E558" s="111">
        <v>0.02</v>
      </c>
      <c r="F558" s="111">
        <v>0.08</v>
      </c>
      <c r="G558" s="77">
        <v>156</v>
      </c>
      <c r="H558" s="77">
        <v>156</v>
      </c>
      <c r="I558" s="77">
        <v>12.48</v>
      </c>
      <c r="J558" s="77">
        <v>12.48</v>
      </c>
      <c r="K558" s="77"/>
      <c r="L558" s="77"/>
      <c r="M558" s="77"/>
      <c r="N558" s="77"/>
      <c r="O558" s="77"/>
      <c r="P558" s="77"/>
      <c r="R558" s="77">
        <v>464</v>
      </c>
      <c r="S558" s="77">
        <v>37.119999999999997</v>
      </c>
      <c r="T558" s="80">
        <f t="shared" si="154"/>
        <v>2.9743589743589745</v>
      </c>
      <c r="U558" s="80">
        <f t="shared" si="155"/>
        <v>2.948706962820141</v>
      </c>
      <c r="V558" s="81">
        <f t="shared" si="156"/>
        <v>459.99828619994202</v>
      </c>
      <c r="W558" s="81">
        <f t="shared" si="157"/>
        <v>303.99828619994202</v>
      </c>
      <c r="X558" s="81">
        <f t="shared" si="158"/>
        <v>24.31986289599536</v>
      </c>
      <c r="Y558" s="80">
        <f t="shared" si="145"/>
        <v>4.5848355451969969E-2</v>
      </c>
      <c r="Z558" s="80">
        <f t="shared" si="146"/>
        <v>1.1992624151289988E-2</v>
      </c>
      <c r="AA558" s="80">
        <f t="shared" si="147"/>
        <v>1.9115055013239957E-2</v>
      </c>
      <c r="AB558" s="80">
        <f t="shared" si="159"/>
        <v>2.5652011538833303E-2</v>
      </c>
      <c r="AD558" s="82"/>
    </row>
    <row r="559" spans="1:30" x14ac:dyDescent="0.2">
      <c r="A559" s="108"/>
      <c r="B559" s="109" t="s">
        <v>895</v>
      </c>
      <c r="C559" s="110" t="s">
        <v>896</v>
      </c>
      <c r="D559" s="110" t="s">
        <v>41</v>
      </c>
      <c r="E559" s="111">
        <v>1</v>
      </c>
      <c r="F559" s="111">
        <v>4</v>
      </c>
      <c r="G559" s="77">
        <v>1610</v>
      </c>
      <c r="H559" s="77">
        <v>1610</v>
      </c>
      <c r="I559" s="77">
        <v>6440</v>
      </c>
      <c r="J559" s="77">
        <v>6440</v>
      </c>
      <c r="K559" s="77"/>
      <c r="L559" s="77"/>
      <c r="M559" s="77"/>
      <c r="N559" s="77"/>
      <c r="O559" s="77"/>
      <c r="P559" s="77"/>
      <c r="R559" s="77">
        <v>2070</v>
      </c>
      <c r="S559" s="77">
        <v>8280</v>
      </c>
      <c r="T559" s="80">
        <f t="shared" si="154"/>
        <v>1.2857142857142858</v>
      </c>
      <c r="U559" s="80">
        <f t="shared" si="155"/>
        <v>1.2600622741754526</v>
      </c>
      <c r="V559" s="81">
        <f t="shared" si="156"/>
        <v>2028.7002614224787</v>
      </c>
      <c r="W559" s="81">
        <f t="shared" si="157"/>
        <v>418.70026142247866</v>
      </c>
      <c r="X559" s="81">
        <f t="shared" si="158"/>
        <v>1674.8010456899146</v>
      </c>
      <c r="Y559" s="80">
        <f t="shared" si="145"/>
        <v>4.5848355451969969E-2</v>
      </c>
      <c r="Z559" s="80">
        <f t="shared" si="146"/>
        <v>1.1992624151289988E-2</v>
      </c>
      <c r="AA559" s="80">
        <f t="shared" si="147"/>
        <v>1.9115055013239957E-2</v>
      </c>
      <c r="AB559" s="80">
        <f t="shared" si="159"/>
        <v>2.5652011538833303E-2</v>
      </c>
      <c r="AD559" s="82"/>
    </row>
    <row r="560" spans="1:30" ht="15" thickBot="1" x14ac:dyDescent="0.25">
      <c r="A560" s="108"/>
      <c r="B560" s="109" t="s">
        <v>891</v>
      </c>
      <c r="C560" s="110" t="s">
        <v>892</v>
      </c>
      <c r="D560" s="110" t="s">
        <v>286</v>
      </c>
      <c r="E560" s="111">
        <v>0.02</v>
      </c>
      <c r="F560" s="111">
        <v>0.08</v>
      </c>
      <c r="G560" s="77">
        <v>372</v>
      </c>
      <c r="H560" s="77">
        <v>372</v>
      </c>
      <c r="I560" s="77">
        <v>29.76</v>
      </c>
      <c r="J560" s="77">
        <v>29.76</v>
      </c>
      <c r="K560" s="77"/>
      <c r="L560" s="77"/>
      <c r="M560" s="77"/>
      <c r="N560" s="77"/>
      <c r="O560" s="77"/>
      <c r="P560" s="77"/>
      <c r="R560" s="77">
        <v>458</v>
      </c>
      <c r="S560" s="77">
        <v>36.64</v>
      </c>
      <c r="T560" s="80">
        <f t="shared" si="154"/>
        <v>1.2311827956989247</v>
      </c>
      <c r="U560" s="80">
        <f t="shared" si="155"/>
        <v>1.2055307841600915</v>
      </c>
      <c r="V560" s="81">
        <f t="shared" si="156"/>
        <v>448.45745170755407</v>
      </c>
      <c r="W560" s="81">
        <f t="shared" si="157"/>
        <v>76.457451707554071</v>
      </c>
      <c r="X560" s="81">
        <f t="shared" si="158"/>
        <v>6.1165961366043256</v>
      </c>
      <c r="Y560" s="80">
        <f t="shared" si="145"/>
        <v>4.5848355451969969E-2</v>
      </c>
      <c r="Z560" s="80">
        <f t="shared" si="146"/>
        <v>1.1992624151289988E-2</v>
      </c>
      <c r="AA560" s="80">
        <f t="shared" si="147"/>
        <v>1.9115055013239957E-2</v>
      </c>
      <c r="AB560" s="80">
        <f t="shared" si="159"/>
        <v>2.5652011538833303E-2</v>
      </c>
      <c r="AD560" s="82"/>
    </row>
    <row r="561" spans="1:30" ht="20.5" thickBot="1" x14ac:dyDescent="0.25">
      <c r="A561" s="96">
        <v>204</v>
      </c>
      <c r="B561" s="97" t="s">
        <v>897</v>
      </c>
      <c r="C561" s="99" t="s">
        <v>898</v>
      </c>
      <c r="D561" s="99" t="s">
        <v>882</v>
      </c>
      <c r="E561" s="100">
        <v>0</v>
      </c>
      <c r="F561" s="100">
        <v>1</v>
      </c>
      <c r="G561" s="101">
        <v>2727.55</v>
      </c>
      <c r="H561" s="101">
        <v>1014.48</v>
      </c>
      <c r="I561" s="101">
        <v>1014.48</v>
      </c>
      <c r="J561" s="101">
        <v>911</v>
      </c>
      <c r="K561" s="101">
        <v>37.274999999999999</v>
      </c>
      <c r="L561" s="101">
        <v>0</v>
      </c>
      <c r="M561" s="101">
        <v>0</v>
      </c>
      <c r="N561" s="101">
        <v>12.59895</v>
      </c>
      <c r="O561" s="101">
        <v>40.896639</v>
      </c>
      <c r="P561" s="102">
        <v>12.70788246</v>
      </c>
      <c r="R561" s="101">
        <v>1116.5899999999999</v>
      </c>
      <c r="S561" s="101">
        <v>1000</v>
      </c>
      <c r="T561" s="80"/>
      <c r="U561" s="80"/>
      <c r="V561" s="81"/>
      <c r="W561" s="81"/>
      <c r="X561" s="81"/>
      <c r="Y561" s="80"/>
      <c r="Z561" s="80"/>
      <c r="AA561" s="80"/>
      <c r="AB561" s="80"/>
      <c r="AD561" s="82"/>
    </row>
    <row r="562" spans="1:30" ht="15" thickBot="1" x14ac:dyDescent="0.25">
      <c r="A562" s="108"/>
      <c r="B562" s="109" t="s">
        <v>899</v>
      </c>
      <c r="C562" s="110" t="s">
        <v>900</v>
      </c>
      <c r="D562" s="110" t="s">
        <v>41</v>
      </c>
      <c r="E562" s="111">
        <v>1</v>
      </c>
      <c r="F562" s="111">
        <v>1</v>
      </c>
      <c r="G562" s="77">
        <v>911</v>
      </c>
      <c r="H562" s="77">
        <v>911</v>
      </c>
      <c r="I562" s="77">
        <v>911</v>
      </c>
      <c r="J562" s="77">
        <v>911</v>
      </c>
      <c r="K562" s="77"/>
      <c r="L562" s="77"/>
      <c r="M562" s="77"/>
      <c r="N562" s="77"/>
      <c r="O562" s="77"/>
      <c r="P562" s="77"/>
      <c r="R562" s="77">
        <v>1000</v>
      </c>
      <c r="S562" s="77">
        <v>1000</v>
      </c>
      <c r="T562" s="80">
        <f t="shared" si="154"/>
        <v>1.0976948408342482</v>
      </c>
      <c r="U562" s="80">
        <f t="shared" si="155"/>
        <v>1.0720428292954149</v>
      </c>
      <c r="V562" s="81">
        <f t="shared" si="156"/>
        <v>976.63101748812301</v>
      </c>
      <c r="W562" s="81">
        <f t="shared" si="157"/>
        <v>65.631017488123007</v>
      </c>
      <c r="X562" s="81">
        <f t="shared" si="158"/>
        <v>65.631017488123007</v>
      </c>
      <c r="Y562" s="80">
        <f t="shared" si="145"/>
        <v>4.5848355451969969E-2</v>
      </c>
      <c r="Z562" s="80">
        <f t="shared" si="146"/>
        <v>1.1992624151289988E-2</v>
      </c>
      <c r="AA562" s="80">
        <f t="shared" si="147"/>
        <v>1.9115055013239957E-2</v>
      </c>
      <c r="AB562" s="80">
        <f t="shared" si="159"/>
        <v>2.5652011538833303E-2</v>
      </c>
      <c r="AD562" s="82"/>
    </row>
    <row r="563" spans="1:30" ht="20.5" thickBot="1" x14ac:dyDescent="0.25">
      <c r="A563" s="96">
        <v>205</v>
      </c>
      <c r="B563" s="97" t="s">
        <v>901</v>
      </c>
      <c r="C563" s="99" t="s">
        <v>902</v>
      </c>
      <c r="D563" s="99" t="s">
        <v>882</v>
      </c>
      <c r="E563" s="100">
        <v>0</v>
      </c>
      <c r="F563" s="100">
        <v>5</v>
      </c>
      <c r="G563" s="101">
        <v>1233.46</v>
      </c>
      <c r="H563" s="101"/>
      <c r="I563" s="101">
        <v>6167.3</v>
      </c>
      <c r="J563" s="101">
        <v>0</v>
      </c>
      <c r="K563" s="101">
        <v>0</v>
      </c>
      <c r="L563" s="101">
        <v>0</v>
      </c>
      <c r="M563" s="101">
        <v>0</v>
      </c>
      <c r="N563" s="101">
        <v>0</v>
      </c>
      <c r="O563" s="101">
        <v>0</v>
      </c>
      <c r="P563" s="102">
        <v>0</v>
      </c>
      <c r="R563" s="101"/>
      <c r="S563" s="101">
        <v>0</v>
      </c>
      <c r="T563" s="80"/>
      <c r="U563" s="80"/>
      <c r="V563" s="81"/>
      <c r="W563" s="81"/>
      <c r="X563" s="81"/>
      <c r="Y563" s="80"/>
      <c r="Z563" s="80"/>
      <c r="AA563" s="80"/>
      <c r="AB563" s="80"/>
      <c r="AD563" s="82"/>
    </row>
    <row r="564" spans="1:30" ht="30.5" thickBot="1" x14ac:dyDescent="0.25">
      <c r="A564" s="96">
        <v>206</v>
      </c>
      <c r="B564" s="97" t="s">
        <v>903</v>
      </c>
      <c r="C564" s="99" t="s">
        <v>904</v>
      </c>
      <c r="D564" s="99" t="s">
        <v>882</v>
      </c>
      <c r="E564" s="100">
        <v>0</v>
      </c>
      <c r="F564" s="100">
        <v>7</v>
      </c>
      <c r="G564" s="101">
        <v>709.16</v>
      </c>
      <c r="H564" s="101"/>
      <c r="I564" s="101">
        <v>4964.12</v>
      </c>
      <c r="J564" s="101">
        <v>0</v>
      </c>
      <c r="K564" s="101">
        <v>0</v>
      </c>
      <c r="L564" s="101">
        <v>0</v>
      </c>
      <c r="M564" s="101">
        <v>0</v>
      </c>
      <c r="N564" s="101">
        <v>0</v>
      </c>
      <c r="O564" s="101">
        <v>0</v>
      </c>
      <c r="P564" s="102">
        <v>0</v>
      </c>
      <c r="R564" s="101"/>
      <c r="S564" s="101">
        <v>0</v>
      </c>
      <c r="T564" s="80"/>
      <c r="U564" s="80"/>
      <c r="V564" s="81"/>
      <c r="W564" s="81"/>
      <c r="X564" s="81"/>
      <c r="Y564" s="80"/>
      <c r="Z564" s="80"/>
      <c r="AA564" s="80"/>
      <c r="AB564" s="80"/>
      <c r="AD564" s="82"/>
    </row>
    <row r="565" spans="1:30" ht="15" thickBot="1" x14ac:dyDescent="0.25">
      <c r="A565" s="96">
        <v>207</v>
      </c>
      <c r="B565" s="97" t="s">
        <v>905</v>
      </c>
      <c r="C565" s="99" t="s">
        <v>906</v>
      </c>
      <c r="D565" s="99" t="s">
        <v>882</v>
      </c>
      <c r="E565" s="100">
        <v>0</v>
      </c>
      <c r="F565" s="100">
        <v>8</v>
      </c>
      <c r="G565" s="101">
        <v>1149.07</v>
      </c>
      <c r="H565" s="101"/>
      <c r="I565" s="101">
        <v>9192.56</v>
      </c>
      <c r="J565" s="101">
        <v>0</v>
      </c>
      <c r="K565" s="101">
        <v>0</v>
      </c>
      <c r="L565" s="101">
        <v>0</v>
      </c>
      <c r="M565" s="101">
        <v>0</v>
      </c>
      <c r="N565" s="101">
        <v>0</v>
      </c>
      <c r="O565" s="101">
        <v>0</v>
      </c>
      <c r="P565" s="102">
        <v>0</v>
      </c>
      <c r="R565" s="101"/>
      <c r="S565" s="101">
        <v>0</v>
      </c>
      <c r="T565" s="80"/>
      <c r="U565" s="80"/>
      <c r="V565" s="81"/>
      <c r="W565" s="81"/>
      <c r="X565" s="81"/>
      <c r="Y565" s="80"/>
      <c r="Z565" s="80"/>
      <c r="AA565" s="80"/>
      <c r="AB565" s="80"/>
      <c r="AD565" s="82"/>
    </row>
    <row r="566" spans="1:30" ht="15" thickBot="1" x14ac:dyDescent="0.25">
      <c r="A566" s="96">
        <v>208</v>
      </c>
      <c r="B566" s="97" t="s">
        <v>907</v>
      </c>
      <c r="C566" s="99" t="s">
        <v>908</v>
      </c>
      <c r="D566" s="99" t="s">
        <v>882</v>
      </c>
      <c r="E566" s="100">
        <v>0</v>
      </c>
      <c r="F566" s="100">
        <v>6</v>
      </c>
      <c r="G566" s="101">
        <v>476.27</v>
      </c>
      <c r="H566" s="101"/>
      <c r="I566" s="101">
        <v>2857.62</v>
      </c>
      <c r="J566" s="101">
        <v>0</v>
      </c>
      <c r="K566" s="101">
        <v>0</v>
      </c>
      <c r="L566" s="101">
        <v>0</v>
      </c>
      <c r="M566" s="101">
        <v>0</v>
      </c>
      <c r="N566" s="101">
        <v>0</v>
      </c>
      <c r="O566" s="101">
        <v>0</v>
      </c>
      <c r="P566" s="102">
        <v>0</v>
      </c>
      <c r="R566" s="101"/>
      <c r="S566" s="101">
        <v>0</v>
      </c>
      <c r="T566" s="80"/>
      <c r="U566" s="80"/>
      <c r="V566" s="81"/>
      <c r="W566" s="81"/>
      <c r="X566" s="81"/>
      <c r="Y566" s="80"/>
      <c r="Z566" s="80"/>
      <c r="AA566" s="80"/>
      <c r="AB566" s="80"/>
      <c r="AD566" s="82"/>
    </row>
    <row r="567" spans="1:30" ht="20.5" thickBot="1" x14ac:dyDescent="0.25">
      <c r="A567" s="96">
        <v>209</v>
      </c>
      <c r="B567" s="97" t="s">
        <v>909</v>
      </c>
      <c r="C567" s="99" t="s">
        <v>910</v>
      </c>
      <c r="D567" s="99" t="s">
        <v>882</v>
      </c>
      <c r="E567" s="100">
        <v>0</v>
      </c>
      <c r="F567" s="100">
        <v>1</v>
      </c>
      <c r="G567" s="101">
        <v>2365.2800000000002</v>
      </c>
      <c r="H567" s="101"/>
      <c r="I567" s="101">
        <v>2365.2800000000002</v>
      </c>
      <c r="J567" s="101">
        <v>0</v>
      </c>
      <c r="K567" s="101">
        <v>0</v>
      </c>
      <c r="L567" s="101">
        <v>0</v>
      </c>
      <c r="M567" s="101">
        <v>0</v>
      </c>
      <c r="N567" s="101">
        <v>0</v>
      </c>
      <c r="O567" s="101">
        <v>0</v>
      </c>
      <c r="P567" s="102">
        <v>0</v>
      </c>
      <c r="R567" s="101"/>
      <c r="S567" s="101">
        <v>0</v>
      </c>
      <c r="T567" s="80"/>
      <c r="U567" s="80"/>
      <c r="V567" s="81"/>
      <c r="W567" s="81"/>
      <c r="X567" s="81"/>
      <c r="Y567" s="80"/>
      <c r="Z567" s="80"/>
      <c r="AA567" s="80"/>
      <c r="AB567" s="80"/>
      <c r="AD567" s="82"/>
    </row>
    <row r="568" spans="1:30" ht="15" thickBot="1" x14ac:dyDescent="0.25">
      <c r="A568" s="96">
        <v>210</v>
      </c>
      <c r="B568" s="97" t="s">
        <v>911</v>
      </c>
      <c r="C568" s="99" t="s">
        <v>912</v>
      </c>
      <c r="D568" s="99" t="s">
        <v>882</v>
      </c>
      <c r="E568" s="100">
        <v>0</v>
      </c>
      <c r="F568" s="100">
        <v>1</v>
      </c>
      <c r="G568" s="101">
        <v>1114.57</v>
      </c>
      <c r="H568" s="101"/>
      <c r="I568" s="101">
        <v>1114.57</v>
      </c>
      <c r="J568" s="101">
        <v>0</v>
      </c>
      <c r="K568" s="101">
        <v>0</v>
      </c>
      <c r="L568" s="101">
        <v>0</v>
      </c>
      <c r="M568" s="101">
        <v>0</v>
      </c>
      <c r="N568" s="101">
        <v>0</v>
      </c>
      <c r="O568" s="101">
        <v>0</v>
      </c>
      <c r="P568" s="102">
        <v>0</v>
      </c>
      <c r="R568" s="101"/>
      <c r="S568" s="101">
        <v>0</v>
      </c>
      <c r="T568" s="80"/>
      <c r="U568" s="80"/>
      <c r="V568" s="81"/>
      <c r="W568" s="81"/>
      <c r="X568" s="81"/>
      <c r="Y568" s="80"/>
      <c r="Z568" s="80"/>
      <c r="AA568" s="80"/>
      <c r="AB568" s="80"/>
      <c r="AD568" s="82"/>
    </row>
    <row r="569" spans="1:30" ht="30.5" thickBot="1" x14ac:dyDescent="0.25">
      <c r="A569" s="96">
        <v>211</v>
      </c>
      <c r="B569" s="97" t="s">
        <v>913</v>
      </c>
      <c r="C569" s="99" t="s">
        <v>914</v>
      </c>
      <c r="D569" s="99" t="s">
        <v>882</v>
      </c>
      <c r="E569" s="100">
        <v>0</v>
      </c>
      <c r="F569" s="100">
        <v>1</v>
      </c>
      <c r="G569" s="101">
        <v>709.16</v>
      </c>
      <c r="H569" s="101"/>
      <c r="I569" s="101">
        <v>709.16</v>
      </c>
      <c r="J569" s="101">
        <v>0</v>
      </c>
      <c r="K569" s="101">
        <v>0</v>
      </c>
      <c r="L569" s="101">
        <v>0</v>
      </c>
      <c r="M569" s="101">
        <v>0</v>
      </c>
      <c r="N569" s="101">
        <v>0</v>
      </c>
      <c r="O569" s="101">
        <v>0</v>
      </c>
      <c r="P569" s="102">
        <v>0</v>
      </c>
      <c r="R569" s="101"/>
      <c r="S569" s="101">
        <v>0</v>
      </c>
      <c r="T569" s="80"/>
      <c r="U569" s="80"/>
      <c r="V569" s="81"/>
      <c r="W569" s="81"/>
      <c r="X569" s="81"/>
      <c r="Y569" s="80"/>
      <c r="Z569" s="80"/>
      <c r="AA569" s="80"/>
      <c r="AB569" s="80"/>
      <c r="AD569" s="82"/>
    </row>
    <row r="570" spans="1:30" ht="15" thickBot="1" x14ac:dyDescent="0.25">
      <c r="A570" s="96">
        <v>212</v>
      </c>
      <c r="B570" s="97" t="s">
        <v>915</v>
      </c>
      <c r="C570" s="99" t="s">
        <v>916</v>
      </c>
      <c r="D570" s="99" t="s">
        <v>821</v>
      </c>
      <c r="E570" s="100">
        <v>0</v>
      </c>
      <c r="F570" s="100">
        <v>3</v>
      </c>
      <c r="G570" s="101">
        <v>1282.3699999999999</v>
      </c>
      <c r="H570" s="101"/>
      <c r="I570" s="101">
        <v>0.66</v>
      </c>
      <c r="J570" s="101">
        <v>0</v>
      </c>
      <c r="K570" s="101">
        <v>0</v>
      </c>
      <c r="L570" s="101">
        <v>0</v>
      </c>
      <c r="M570" s="101">
        <v>0</v>
      </c>
      <c r="N570" s="101">
        <v>0</v>
      </c>
      <c r="O570" s="101">
        <v>0</v>
      </c>
      <c r="P570" s="102">
        <v>0</v>
      </c>
      <c r="R570" s="101"/>
      <c r="S570" s="101">
        <v>0</v>
      </c>
      <c r="T570" s="80"/>
      <c r="U570" s="80"/>
      <c r="V570" s="81"/>
      <c r="W570" s="81"/>
      <c r="X570" s="81"/>
      <c r="Y570" s="80"/>
      <c r="Z570" s="80"/>
      <c r="AA570" s="80"/>
      <c r="AB570" s="80"/>
      <c r="AD570" s="82"/>
    </row>
    <row r="571" spans="1:30" ht="15" thickBot="1" x14ac:dyDescent="0.35">
      <c r="A571" s="151"/>
      <c r="B571" s="152" t="s">
        <v>917</v>
      </c>
      <c r="C571" s="153" t="s">
        <v>918</v>
      </c>
      <c r="D571" s="153"/>
      <c r="E571" s="154"/>
      <c r="F571" s="154"/>
      <c r="G571" s="155"/>
      <c r="H571" s="155"/>
      <c r="I571" s="155">
        <v>84087.65</v>
      </c>
      <c r="J571" s="155">
        <v>0</v>
      </c>
      <c r="K571" s="155">
        <v>0</v>
      </c>
      <c r="L571" s="155">
        <v>0</v>
      </c>
      <c r="M571" s="155">
        <v>0</v>
      </c>
      <c r="N571" s="155">
        <v>0</v>
      </c>
      <c r="O571" s="155">
        <v>0</v>
      </c>
      <c r="P571" s="155">
        <v>0</v>
      </c>
      <c r="R571" s="155"/>
      <c r="S571" s="155">
        <v>0</v>
      </c>
      <c r="T571" s="80"/>
      <c r="U571" s="80"/>
      <c r="V571" s="81"/>
      <c r="W571" s="81"/>
      <c r="X571" s="81"/>
      <c r="Y571" s="80"/>
      <c r="Z571" s="80"/>
      <c r="AA571" s="80"/>
      <c r="AB571" s="80"/>
      <c r="AD571" s="82"/>
    </row>
    <row r="572" spans="1:30" ht="30.5" thickBot="1" x14ac:dyDescent="0.25">
      <c r="A572" s="96">
        <v>213</v>
      </c>
      <c r="B572" s="97" t="s">
        <v>919</v>
      </c>
      <c r="C572" s="99" t="s">
        <v>920</v>
      </c>
      <c r="D572" s="99" t="s">
        <v>139</v>
      </c>
      <c r="E572" s="100">
        <v>0</v>
      </c>
      <c r="F572" s="100">
        <v>1</v>
      </c>
      <c r="G572" s="101">
        <v>84070.91</v>
      </c>
      <c r="H572" s="101"/>
      <c r="I572" s="101">
        <v>84070.91</v>
      </c>
      <c r="J572" s="101">
        <v>0</v>
      </c>
      <c r="K572" s="101">
        <v>0</v>
      </c>
      <c r="L572" s="101">
        <v>0</v>
      </c>
      <c r="M572" s="101">
        <v>0</v>
      </c>
      <c r="N572" s="101">
        <v>0</v>
      </c>
      <c r="O572" s="101">
        <v>0</v>
      </c>
      <c r="P572" s="102">
        <v>0</v>
      </c>
      <c r="R572" s="101"/>
      <c r="S572" s="101">
        <v>0</v>
      </c>
      <c r="T572" s="80"/>
      <c r="U572" s="80"/>
      <c r="V572" s="81"/>
      <c r="W572" s="81"/>
      <c r="X572" s="81"/>
      <c r="Y572" s="80"/>
      <c r="Z572" s="80"/>
      <c r="AA572" s="80"/>
      <c r="AB572" s="80"/>
      <c r="AD572" s="82"/>
    </row>
    <row r="573" spans="1:30" ht="15" thickBot="1" x14ac:dyDescent="0.25">
      <c r="A573" s="96">
        <v>214</v>
      </c>
      <c r="B573" s="97" t="s">
        <v>921</v>
      </c>
      <c r="C573" s="99" t="s">
        <v>922</v>
      </c>
      <c r="D573" s="99" t="s">
        <v>821</v>
      </c>
      <c r="E573" s="100">
        <v>0</v>
      </c>
      <c r="F573" s="100">
        <v>3</v>
      </c>
      <c r="G573" s="101">
        <v>840.71</v>
      </c>
      <c r="H573" s="101"/>
      <c r="I573" s="101">
        <v>16.739999999999998</v>
      </c>
      <c r="J573" s="101">
        <v>0</v>
      </c>
      <c r="K573" s="101">
        <v>0</v>
      </c>
      <c r="L573" s="101">
        <v>0</v>
      </c>
      <c r="M573" s="101">
        <v>0</v>
      </c>
      <c r="N573" s="101">
        <v>0</v>
      </c>
      <c r="O573" s="101">
        <v>0</v>
      </c>
      <c r="P573" s="102">
        <v>0</v>
      </c>
      <c r="R573" s="101"/>
      <c r="S573" s="101">
        <v>0</v>
      </c>
      <c r="T573" s="80"/>
      <c r="U573" s="80"/>
      <c r="V573" s="81"/>
      <c r="W573" s="81"/>
      <c r="X573" s="81"/>
      <c r="Y573" s="80"/>
      <c r="Z573" s="80"/>
      <c r="AA573" s="80"/>
      <c r="AB573" s="80"/>
      <c r="AD573" s="82"/>
    </row>
    <row r="574" spans="1:30" ht="15" thickBot="1" x14ac:dyDescent="0.35">
      <c r="A574" s="151"/>
      <c r="B574" s="152" t="s">
        <v>923</v>
      </c>
      <c r="C574" s="153" t="s">
        <v>924</v>
      </c>
      <c r="D574" s="153"/>
      <c r="E574" s="154"/>
      <c r="F574" s="154"/>
      <c r="G574" s="155"/>
      <c r="H574" s="155"/>
      <c r="I574" s="155">
        <v>1198330.28</v>
      </c>
      <c r="J574" s="155">
        <v>187597.02041378</v>
      </c>
      <c r="K574" s="155">
        <v>164268.92126440001</v>
      </c>
      <c r="L574" s="155">
        <v>0</v>
      </c>
      <c r="M574" s="155">
        <v>0</v>
      </c>
      <c r="N574" s="155">
        <v>55522.8953873672</v>
      </c>
      <c r="O574" s="155">
        <v>180229.28965444901</v>
      </c>
      <c r="P574" s="155">
        <v>56002.954882870297</v>
      </c>
      <c r="R574" s="155"/>
      <c r="S574" s="155">
        <v>273213.30918166001</v>
      </c>
      <c r="T574" s="80"/>
      <c r="U574" s="80"/>
      <c r="V574" s="81"/>
      <c r="W574" s="81"/>
      <c r="X574" s="81"/>
      <c r="Y574" s="80"/>
      <c r="Z574" s="80"/>
      <c r="AA574" s="80"/>
      <c r="AB574" s="80"/>
      <c r="AD574" s="82"/>
    </row>
    <row r="575" spans="1:30" ht="20.5" thickBot="1" x14ac:dyDescent="0.25">
      <c r="A575" s="96">
        <v>215</v>
      </c>
      <c r="B575" s="97" t="s">
        <v>925</v>
      </c>
      <c r="C575" s="99" t="s">
        <v>926</v>
      </c>
      <c r="D575" s="99" t="s">
        <v>38</v>
      </c>
      <c r="E575" s="100">
        <v>0</v>
      </c>
      <c r="F575" s="100">
        <v>19.84</v>
      </c>
      <c r="G575" s="101">
        <v>2110.4</v>
      </c>
      <c r="H575" s="101"/>
      <c r="I575" s="101">
        <v>41870.339999999997</v>
      </c>
      <c r="J575" s="101">
        <v>0</v>
      </c>
      <c r="K575" s="101">
        <v>0</v>
      </c>
      <c r="L575" s="101">
        <v>0</v>
      </c>
      <c r="M575" s="101">
        <v>0</v>
      </c>
      <c r="N575" s="101">
        <v>0</v>
      </c>
      <c r="O575" s="101">
        <v>0</v>
      </c>
      <c r="P575" s="102">
        <v>0</v>
      </c>
      <c r="R575" s="101"/>
      <c r="S575" s="101">
        <v>0</v>
      </c>
      <c r="T575" s="80"/>
      <c r="U575" s="80"/>
      <c r="V575" s="81"/>
      <c r="W575" s="81"/>
      <c r="X575" s="81"/>
      <c r="Y575" s="80"/>
      <c r="Z575" s="80"/>
      <c r="AA575" s="80"/>
      <c r="AB575" s="80"/>
      <c r="AD575" s="82"/>
    </row>
    <row r="576" spans="1:30" ht="20.5" thickBot="1" x14ac:dyDescent="0.25">
      <c r="A576" s="96">
        <v>216</v>
      </c>
      <c r="B576" s="97" t="s">
        <v>927</v>
      </c>
      <c r="C576" s="99" t="s">
        <v>928</v>
      </c>
      <c r="D576" s="99" t="s">
        <v>38</v>
      </c>
      <c r="E576" s="100">
        <v>0</v>
      </c>
      <c r="F576" s="100">
        <v>5.85</v>
      </c>
      <c r="G576" s="101">
        <v>990.22</v>
      </c>
      <c r="H576" s="101"/>
      <c r="I576" s="101">
        <v>5792.79</v>
      </c>
      <c r="J576" s="101">
        <v>0</v>
      </c>
      <c r="K576" s="101">
        <v>0</v>
      </c>
      <c r="L576" s="101">
        <v>0</v>
      </c>
      <c r="M576" s="101">
        <v>0</v>
      </c>
      <c r="N576" s="101">
        <v>0</v>
      </c>
      <c r="O576" s="101">
        <v>0</v>
      </c>
      <c r="P576" s="102">
        <v>0</v>
      </c>
      <c r="R576" s="101"/>
      <c r="S576" s="101">
        <v>0</v>
      </c>
      <c r="T576" s="80"/>
      <c r="U576" s="80"/>
      <c r="V576" s="81"/>
      <c r="W576" s="81"/>
      <c r="X576" s="81"/>
      <c r="Y576" s="80"/>
      <c r="Z576" s="80"/>
      <c r="AA576" s="80"/>
      <c r="AB576" s="80"/>
      <c r="AD576" s="82"/>
    </row>
    <row r="577" spans="1:30" ht="15" thickBot="1" x14ac:dyDescent="0.25">
      <c r="A577" s="96">
        <v>217</v>
      </c>
      <c r="B577" s="97" t="s">
        <v>929</v>
      </c>
      <c r="C577" s="99" t="s">
        <v>930</v>
      </c>
      <c r="D577" s="99" t="s">
        <v>38</v>
      </c>
      <c r="E577" s="100">
        <v>0</v>
      </c>
      <c r="F577" s="100">
        <v>25.69</v>
      </c>
      <c r="G577" s="101">
        <v>29.9</v>
      </c>
      <c r="H577" s="101">
        <v>25.87</v>
      </c>
      <c r="I577" s="101">
        <v>664.6</v>
      </c>
      <c r="J577" s="101">
        <v>280.02100000000002</v>
      </c>
      <c r="K577" s="101">
        <v>138.52047999999999</v>
      </c>
      <c r="L577" s="101">
        <v>0</v>
      </c>
      <c r="M577" s="101">
        <v>0</v>
      </c>
      <c r="N577" s="101">
        <v>46.819922239999997</v>
      </c>
      <c r="O577" s="101">
        <v>151.97912983680001</v>
      </c>
      <c r="P577" s="102">
        <v>47.224734490751999</v>
      </c>
      <c r="R577" s="101">
        <v>35.29</v>
      </c>
      <c r="S577" s="101">
        <v>467.55799999999999</v>
      </c>
      <c r="T577" s="80"/>
      <c r="U577" s="80"/>
      <c r="V577" s="81"/>
      <c r="W577" s="81"/>
      <c r="X577" s="81"/>
      <c r="Y577" s="80"/>
      <c r="Z577" s="80"/>
      <c r="AA577" s="80"/>
      <c r="AB577" s="80"/>
      <c r="AD577" s="82"/>
    </row>
    <row r="578" spans="1:30" ht="15" thickBot="1" x14ac:dyDescent="0.25">
      <c r="A578" s="108"/>
      <c r="B578" s="109" t="s">
        <v>931</v>
      </c>
      <c r="C578" s="110" t="s">
        <v>932</v>
      </c>
      <c r="D578" s="110" t="s">
        <v>101</v>
      </c>
      <c r="E578" s="111">
        <v>0.1</v>
      </c>
      <c r="F578" s="111">
        <v>2.569</v>
      </c>
      <c r="G578" s="77">
        <v>109</v>
      </c>
      <c r="H578" s="77">
        <v>109</v>
      </c>
      <c r="I578" s="77">
        <v>280.02100000000002</v>
      </c>
      <c r="J578" s="77">
        <v>280.02100000000002</v>
      </c>
      <c r="K578" s="77"/>
      <c r="L578" s="77"/>
      <c r="M578" s="77"/>
      <c r="N578" s="77"/>
      <c r="O578" s="77"/>
      <c r="P578" s="77"/>
      <c r="R578" s="77">
        <v>182</v>
      </c>
      <c r="S578" s="77">
        <v>467.55799999999999</v>
      </c>
      <c r="T578" s="80">
        <f t="shared" ref="T578:T634" si="169">R578/H578</f>
        <v>1.6697247706422018</v>
      </c>
      <c r="U578" s="80">
        <f t="shared" ref="U578:U634" si="170">T578-AB578</f>
        <v>1.6440727591033686</v>
      </c>
      <c r="V578" s="81">
        <f t="shared" ref="V578:V634" si="171">G578*U578</f>
        <v>179.20393074226718</v>
      </c>
      <c r="W578" s="81">
        <f t="shared" ref="W578:W634" si="172">V578-G578</f>
        <v>70.203930742267175</v>
      </c>
      <c r="X578" s="81">
        <f t="shared" ref="X578:X634" si="173">F578*W578</f>
        <v>180.35389807688438</v>
      </c>
      <c r="Y578" s="80">
        <f t="shared" ref="Y578:Y632" si="174">104.584835545197%-100%</f>
        <v>4.5848355451969969E-2</v>
      </c>
      <c r="Z578" s="80">
        <f t="shared" ref="Z578:Z632" si="175">101.199262415129%-100%</f>
        <v>1.1992624151289988E-2</v>
      </c>
      <c r="AA578" s="80">
        <f t="shared" ref="AA578:AA632" si="176">101.911505501324%-100%</f>
        <v>1.9115055013239957E-2</v>
      </c>
      <c r="AB578" s="80">
        <f t="shared" ref="AB578:AB634" si="177">AVERAGE(Y578:AA578)</f>
        <v>2.5652011538833303E-2</v>
      </c>
      <c r="AD578" s="82"/>
    </row>
    <row r="579" spans="1:30" ht="20.5" thickBot="1" x14ac:dyDescent="0.25">
      <c r="A579" s="96">
        <v>218</v>
      </c>
      <c r="B579" s="97" t="s">
        <v>933</v>
      </c>
      <c r="C579" s="99" t="s">
        <v>934</v>
      </c>
      <c r="D579" s="99" t="s">
        <v>38</v>
      </c>
      <c r="E579" s="100">
        <v>0</v>
      </c>
      <c r="F579" s="100">
        <v>188.46</v>
      </c>
      <c r="G579" s="101">
        <v>715.35</v>
      </c>
      <c r="H579" s="101">
        <v>646.34</v>
      </c>
      <c r="I579" s="101">
        <v>121809.24</v>
      </c>
      <c r="J579" s="101">
        <v>36825.864789779996</v>
      </c>
      <c r="K579" s="101">
        <v>30612.462407999999</v>
      </c>
      <c r="L579" s="101">
        <v>0</v>
      </c>
      <c r="M579" s="101">
        <v>0</v>
      </c>
      <c r="N579" s="101">
        <v>10347.012293903999</v>
      </c>
      <c r="O579" s="101">
        <v>33586.769255561303</v>
      </c>
      <c r="P579" s="102">
        <v>10436.4741540451</v>
      </c>
      <c r="R579" s="101">
        <v>828.02</v>
      </c>
      <c r="S579" s="101">
        <v>58988.236494060002</v>
      </c>
      <c r="T579" s="80"/>
      <c r="U579" s="80"/>
      <c r="V579" s="81"/>
      <c r="W579" s="81"/>
      <c r="X579" s="81"/>
      <c r="Y579" s="80"/>
      <c r="Z579" s="80"/>
      <c r="AA579" s="80"/>
      <c r="AB579" s="80"/>
      <c r="AD579" s="82"/>
    </row>
    <row r="580" spans="1:30" x14ac:dyDescent="0.2">
      <c r="A580" s="108"/>
      <c r="B580" s="109" t="s">
        <v>935</v>
      </c>
      <c r="C580" s="110" t="s">
        <v>936</v>
      </c>
      <c r="D580" s="110" t="s">
        <v>38</v>
      </c>
      <c r="E580" s="111">
        <v>1.05</v>
      </c>
      <c r="F580" s="111">
        <v>197.88300000000001</v>
      </c>
      <c r="G580" s="77">
        <v>59.8</v>
      </c>
      <c r="H580" s="77">
        <v>59.8</v>
      </c>
      <c r="I580" s="77">
        <v>11833.403399999999</v>
      </c>
      <c r="J580" s="77">
        <v>11833.403399999999</v>
      </c>
      <c r="K580" s="77"/>
      <c r="L580" s="77"/>
      <c r="M580" s="77"/>
      <c r="N580" s="77"/>
      <c r="O580" s="77"/>
      <c r="P580" s="77"/>
      <c r="R580" s="77">
        <v>69</v>
      </c>
      <c r="S580" s="77">
        <v>13653.927</v>
      </c>
      <c r="T580" s="80">
        <f t="shared" si="169"/>
        <v>1.153846153846154</v>
      </c>
      <c r="U580" s="80">
        <f t="shared" si="170"/>
        <v>1.1281941423073207</v>
      </c>
      <c r="V580" s="81">
        <f t="shared" si="171"/>
        <v>67.466009709977783</v>
      </c>
      <c r="W580" s="81">
        <f t="shared" si="172"/>
        <v>7.6660097099777857</v>
      </c>
      <c r="X580" s="81">
        <f t="shared" si="173"/>
        <v>1516.9729994395343</v>
      </c>
      <c r="Y580" s="80">
        <f t="shared" si="174"/>
        <v>4.5848355451969969E-2</v>
      </c>
      <c r="Z580" s="80">
        <f t="shared" si="175"/>
        <v>1.1992624151289988E-2</v>
      </c>
      <c r="AA580" s="80">
        <f t="shared" si="176"/>
        <v>1.9115055013239957E-2</v>
      </c>
      <c r="AB580" s="80">
        <f t="shared" si="177"/>
        <v>2.5652011538833303E-2</v>
      </c>
      <c r="AD580" s="82"/>
    </row>
    <row r="581" spans="1:30" x14ac:dyDescent="0.2">
      <c r="A581" s="108"/>
      <c r="B581" s="109" t="s">
        <v>937</v>
      </c>
      <c r="C581" s="110" t="s">
        <v>938</v>
      </c>
      <c r="D581" s="110" t="s">
        <v>286</v>
      </c>
      <c r="E581" s="111">
        <v>0.17</v>
      </c>
      <c r="F581" s="111">
        <v>32.038200000000003</v>
      </c>
      <c r="G581" s="77">
        <v>20.8</v>
      </c>
      <c r="H581" s="77">
        <v>20.8</v>
      </c>
      <c r="I581" s="77">
        <v>666.39455999999996</v>
      </c>
      <c r="J581" s="77">
        <v>666.39455999999996</v>
      </c>
      <c r="K581" s="77"/>
      <c r="L581" s="77"/>
      <c r="M581" s="77"/>
      <c r="N581" s="77"/>
      <c r="O581" s="77"/>
      <c r="P581" s="77"/>
      <c r="R581" s="77">
        <v>33.9</v>
      </c>
      <c r="S581" s="77">
        <v>1086.0949800000001</v>
      </c>
      <c r="T581" s="80">
        <f t="shared" si="169"/>
        <v>1.6298076923076923</v>
      </c>
      <c r="U581" s="80">
        <f t="shared" si="170"/>
        <v>1.6041556807688591</v>
      </c>
      <c r="V581" s="81">
        <f t="shared" si="171"/>
        <v>33.366438159992271</v>
      </c>
      <c r="W581" s="81">
        <f t="shared" si="172"/>
        <v>12.56643815999227</v>
      </c>
      <c r="X581" s="81">
        <f t="shared" si="173"/>
        <v>402.60605905746439</v>
      </c>
      <c r="Y581" s="80">
        <f t="shared" si="174"/>
        <v>4.5848355451969969E-2</v>
      </c>
      <c r="Z581" s="80">
        <f t="shared" si="175"/>
        <v>1.1992624151289988E-2</v>
      </c>
      <c r="AA581" s="80">
        <f t="shared" si="176"/>
        <v>1.9115055013239957E-2</v>
      </c>
      <c r="AB581" s="80">
        <f t="shared" si="177"/>
        <v>2.5652011538833303E-2</v>
      </c>
      <c r="AD581" s="82"/>
    </row>
    <row r="582" spans="1:30" x14ac:dyDescent="0.2">
      <c r="A582" s="108"/>
      <c r="B582" s="109" t="s">
        <v>939</v>
      </c>
      <c r="C582" s="110" t="s">
        <v>940</v>
      </c>
      <c r="D582" s="110" t="s">
        <v>286</v>
      </c>
      <c r="E582" s="111">
        <v>1.4999999999999999E-2</v>
      </c>
      <c r="F582" s="111">
        <v>2.8269000000000002</v>
      </c>
      <c r="G582" s="77">
        <v>284</v>
      </c>
      <c r="H582" s="77">
        <v>284</v>
      </c>
      <c r="I582" s="77">
        <v>802.83960000000002</v>
      </c>
      <c r="J582" s="77">
        <v>802.83960000000002</v>
      </c>
      <c r="K582" s="77"/>
      <c r="L582" s="77"/>
      <c r="M582" s="77"/>
      <c r="N582" s="77"/>
      <c r="O582" s="77"/>
      <c r="P582" s="77"/>
      <c r="R582" s="77">
        <v>323</v>
      </c>
      <c r="S582" s="77">
        <v>913.08870000000002</v>
      </c>
      <c r="T582" s="80">
        <f t="shared" si="169"/>
        <v>1.1373239436619718</v>
      </c>
      <c r="U582" s="80">
        <f t="shared" si="170"/>
        <v>1.1116719321231385</v>
      </c>
      <c r="V582" s="81">
        <f t="shared" si="171"/>
        <v>315.71482872297133</v>
      </c>
      <c r="W582" s="81">
        <f t="shared" si="172"/>
        <v>31.714828722971333</v>
      </c>
      <c r="X582" s="81">
        <f t="shared" si="173"/>
        <v>89.654649316967664</v>
      </c>
      <c r="Y582" s="80">
        <f t="shared" si="174"/>
        <v>4.5848355451969969E-2</v>
      </c>
      <c r="Z582" s="80">
        <f t="shared" si="175"/>
        <v>1.1992624151289988E-2</v>
      </c>
      <c r="AA582" s="80">
        <f t="shared" si="176"/>
        <v>1.9115055013239957E-2</v>
      </c>
      <c r="AB582" s="80">
        <f t="shared" si="177"/>
        <v>2.5652011538833303E-2</v>
      </c>
      <c r="AD582" s="82"/>
    </row>
    <row r="583" spans="1:30" x14ac:dyDescent="0.2">
      <c r="A583" s="108"/>
      <c r="B583" s="109" t="s">
        <v>941</v>
      </c>
      <c r="C583" s="110" t="s">
        <v>942</v>
      </c>
      <c r="D583" s="110" t="s">
        <v>98</v>
      </c>
      <c r="E583" s="111">
        <v>0.90908999999999995</v>
      </c>
      <c r="F583" s="111">
        <v>171.3271014</v>
      </c>
      <c r="G583" s="77">
        <v>2.7</v>
      </c>
      <c r="H583" s="77">
        <v>2.7</v>
      </c>
      <c r="I583" s="77">
        <v>462.58317377999998</v>
      </c>
      <c r="J583" s="77">
        <v>462.58317377999998</v>
      </c>
      <c r="K583" s="77"/>
      <c r="L583" s="77"/>
      <c r="M583" s="77"/>
      <c r="N583" s="77"/>
      <c r="O583" s="77"/>
      <c r="P583" s="77"/>
      <c r="R583" s="77">
        <v>2.9</v>
      </c>
      <c r="S583" s="77">
        <v>496.84859405999998</v>
      </c>
      <c r="T583" s="80">
        <f t="shared" si="169"/>
        <v>1.074074074074074</v>
      </c>
      <c r="U583" s="80">
        <f t="shared" si="170"/>
        <v>1.0484220625352407</v>
      </c>
      <c r="V583" s="81">
        <f t="shared" si="171"/>
        <v>2.83073956884515</v>
      </c>
      <c r="W583" s="81">
        <f t="shared" si="172"/>
        <v>0.13073956884514981</v>
      </c>
      <c r="X583" s="81">
        <f t="shared" si="173"/>
        <v>22.399231368525264</v>
      </c>
      <c r="Y583" s="80">
        <f t="shared" si="174"/>
        <v>4.5848355451969969E-2</v>
      </c>
      <c r="Z583" s="80">
        <f t="shared" si="175"/>
        <v>1.1992624151289988E-2</v>
      </c>
      <c r="AA583" s="80">
        <f t="shared" si="176"/>
        <v>1.9115055013239957E-2</v>
      </c>
      <c r="AB583" s="80">
        <f t="shared" si="177"/>
        <v>2.5652011538833303E-2</v>
      </c>
      <c r="AD583" s="82"/>
    </row>
    <row r="584" spans="1:30" x14ac:dyDescent="0.2">
      <c r="A584" s="108"/>
      <c r="B584" s="109" t="s">
        <v>943</v>
      </c>
      <c r="C584" s="110" t="s">
        <v>944</v>
      </c>
      <c r="D584" s="110" t="s">
        <v>98</v>
      </c>
      <c r="E584" s="111">
        <v>0.42</v>
      </c>
      <c r="F584" s="111">
        <v>79.153199999999998</v>
      </c>
      <c r="G584" s="77">
        <v>14.4</v>
      </c>
      <c r="H584" s="77">
        <v>14.4</v>
      </c>
      <c r="I584" s="77">
        <v>1139.8060800000001</v>
      </c>
      <c r="J584" s="77">
        <v>1139.8060800000001</v>
      </c>
      <c r="K584" s="77"/>
      <c r="L584" s="77"/>
      <c r="M584" s="77"/>
      <c r="N584" s="77"/>
      <c r="O584" s="77"/>
      <c r="P584" s="77"/>
      <c r="R584" s="77">
        <v>30.6</v>
      </c>
      <c r="S584" s="77">
        <v>2422.0879199999999</v>
      </c>
      <c r="T584" s="80">
        <f t="shared" si="169"/>
        <v>2.125</v>
      </c>
      <c r="U584" s="80">
        <f t="shared" si="170"/>
        <v>2.0993479884611665</v>
      </c>
      <c r="V584" s="81">
        <f t="shared" si="171"/>
        <v>30.230611033840798</v>
      </c>
      <c r="W584" s="81">
        <f t="shared" si="172"/>
        <v>15.830611033840798</v>
      </c>
      <c r="X584" s="81">
        <f t="shared" si="173"/>
        <v>1253.0435212838074</v>
      </c>
      <c r="Y584" s="80">
        <f t="shared" si="174"/>
        <v>4.5848355451969969E-2</v>
      </c>
      <c r="Z584" s="80">
        <f t="shared" si="175"/>
        <v>1.1992624151289988E-2</v>
      </c>
      <c r="AA584" s="80">
        <f t="shared" si="176"/>
        <v>1.9115055013239957E-2</v>
      </c>
      <c r="AB584" s="80">
        <f t="shared" si="177"/>
        <v>2.5652011538833303E-2</v>
      </c>
      <c r="AD584" s="82"/>
    </row>
    <row r="585" spans="1:30" x14ac:dyDescent="0.2">
      <c r="A585" s="108"/>
      <c r="B585" s="109" t="s">
        <v>945</v>
      </c>
      <c r="C585" s="110" t="s">
        <v>946</v>
      </c>
      <c r="D585" s="110" t="s">
        <v>98</v>
      </c>
      <c r="E585" s="111">
        <v>3.36</v>
      </c>
      <c r="F585" s="111">
        <v>633.22559999999999</v>
      </c>
      <c r="G585" s="77">
        <v>20.2</v>
      </c>
      <c r="H585" s="77">
        <v>20.2</v>
      </c>
      <c r="I585" s="77">
        <v>12791.15712</v>
      </c>
      <c r="J585" s="77">
        <v>12791.15712</v>
      </c>
      <c r="K585" s="77"/>
      <c r="L585" s="77"/>
      <c r="M585" s="77"/>
      <c r="N585" s="77"/>
      <c r="O585" s="77"/>
      <c r="P585" s="77"/>
      <c r="R585" s="77">
        <v>42.7</v>
      </c>
      <c r="S585" s="77">
        <v>27038.733120000001</v>
      </c>
      <c r="T585" s="80">
        <f t="shared" si="169"/>
        <v>2.113861386138614</v>
      </c>
      <c r="U585" s="80">
        <f t="shared" si="170"/>
        <v>2.0882093745997805</v>
      </c>
      <c r="V585" s="81">
        <f t="shared" si="171"/>
        <v>42.181829366915565</v>
      </c>
      <c r="W585" s="81">
        <f t="shared" si="172"/>
        <v>21.981829366915566</v>
      </c>
      <c r="X585" s="81">
        <f t="shared" si="173"/>
        <v>13919.457089962729</v>
      </c>
      <c r="Y585" s="80">
        <f t="shared" si="174"/>
        <v>4.5848355451969969E-2</v>
      </c>
      <c r="Z585" s="80">
        <f t="shared" si="175"/>
        <v>1.1992624151289988E-2</v>
      </c>
      <c r="AA585" s="80">
        <f t="shared" si="176"/>
        <v>1.9115055013239957E-2</v>
      </c>
      <c r="AB585" s="80">
        <f t="shared" si="177"/>
        <v>2.5652011538833303E-2</v>
      </c>
      <c r="AD585" s="82"/>
    </row>
    <row r="586" spans="1:30" x14ac:dyDescent="0.2">
      <c r="A586" s="108"/>
      <c r="B586" s="109" t="s">
        <v>947</v>
      </c>
      <c r="C586" s="110" t="s">
        <v>948</v>
      </c>
      <c r="D586" s="110" t="s">
        <v>286</v>
      </c>
      <c r="E586" s="111">
        <v>1.6E-2</v>
      </c>
      <c r="F586" s="111">
        <v>3.0153599999999998</v>
      </c>
      <c r="G586" s="77">
        <v>60.1</v>
      </c>
      <c r="H586" s="77">
        <v>60.1</v>
      </c>
      <c r="I586" s="77">
        <v>181.22313600000001</v>
      </c>
      <c r="J586" s="77">
        <v>181.22313600000001</v>
      </c>
      <c r="K586" s="77"/>
      <c r="L586" s="77"/>
      <c r="M586" s="77"/>
      <c r="N586" s="77"/>
      <c r="O586" s="77"/>
      <c r="P586" s="77"/>
      <c r="R586" s="77">
        <v>67</v>
      </c>
      <c r="S586" s="77">
        <v>202.02912000000001</v>
      </c>
      <c r="T586" s="80">
        <f t="shared" si="169"/>
        <v>1.1148086522462561</v>
      </c>
      <c r="U586" s="80">
        <f t="shared" si="170"/>
        <v>1.0891566407074229</v>
      </c>
      <c r="V586" s="81">
        <f t="shared" si="171"/>
        <v>65.458314106516113</v>
      </c>
      <c r="W586" s="81">
        <f t="shared" si="172"/>
        <v>5.3583141065161115</v>
      </c>
      <c r="X586" s="81">
        <f t="shared" si="173"/>
        <v>16.15724602422442</v>
      </c>
      <c r="Y586" s="80">
        <f t="shared" si="174"/>
        <v>4.5848355451969969E-2</v>
      </c>
      <c r="Z586" s="80">
        <f t="shared" si="175"/>
        <v>1.1992624151289988E-2</v>
      </c>
      <c r="AA586" s="80">
        <f t="shared" si="176"/>
        <v>1.9115055013239957E-2</v>
      </c>
      <c r="AB586" s="80">
        <f t="shared" si="177"/>
        <v>2.5652011538833303E-2</v>
      </c>
      <c r="AD586" s="82"/>
    </row>
    <row r="587" spans="1:30" x14ac:dyDescent="0.2">
      <c r="A587" s="108"/>
      <c r="B587" s="109" t="s">
        <v>949</v>
      </c>
      <c r="C587" s="110" t="s">
        <v>950</v>
      </c>
      <c r="D587" s="110" t="s">
        <v>41</v>
      </c>
      <c r="E587" s="111">
        <v>2.2999999999999998</v>
      </c>
      <c r="F587" s="111">
        <v>433.45800000000003</v>
      </c>
      <c r="G587" s="77">
        <v>5.71</v>
      </c>
      <c r="H587" s="77">
        <v>5.71</v>
      </c>
      <c r="I587" s="77">
        <v>2475.0451800000001</v>
      </c>
      <c r="J587" s="77">
        <v>2475.0451800000001</v>
      </c>
      <c r="K587" s="77"/>
      <c r="L587" s="77"/>
      <c r="M587" s="77"/>
      <c r="N587" s="77"/>
      <c r="O587" s="77"/>
      <c r="P587" s="77"/>
      <c r="R587" s="77">
        <v>8.77</v>
      </c>
      <c r="S587" s="77">
        <v>3801.4266600000001</v>
      </c>
      <c r="T587" s="80">
        <f t="shared" si="169"/>
        <v>1.5359019264448335</v>
      </c>
      <c r="U587" s="80">
        <f t="shared" si="170"/>
        <v>1.5102499149060002</v>
      </c>
      <c r="V587" s="81">
        <f t="shared" si="171"/>
        <v>8.6235270141132609</v>
      </c>
      <c r="W587" s="81">
        <f t="shared" si="172"/>
        <v>2.913527014113261</v>
      </c>
      <c r="X587" s="81">
        <f t="shared" si="173"/>
        <v>1262.891592483506</v>
      </c>
      <c r="Y587" s="80">
        <f t="shared" si="174"/>
        <v>4.5848355451969969E-2</v>
      </c>
      <c r="Z587" s="80">
        <f t="shared" si="175"/>
        <v>1.1992624151289988E-2</v>
      </c>
      <c r="AA587" s="80">
        <f t="shared" si="176"/>
        <v>1.9115055013239957E-2</v>
      </c>
      <c r="AB587" s="80">
        <f t="shared" si="177"/>
        <v>2.5652011538833303E-2</v>
      </c>
      <c r="AD587" s="82"/>
    </row>
    <row r="588" spans="1:30" x14ac:dyDescent="0.2">
      <c r="A588" s="108"/>
      <c r="B588" s="109" t="s">
        <v>951</v>
      </c>
      <c r="C588" s="110" t="s">
        <v>952</v>
      </c>
      <c r="D588" s="110" t="s">
        <v>41</v>
      </c>
      <c r="E588" s="111">
        <v>1.5</v>
      </c>
      <c r="F588" s="111">
        <v>282.69</v>
      </c>
      <c r="G588" s="77">
        <v>7.31</v>
      </c>
      <c r="H588" s="77">
        <v>7.31</v>
      </c>
      <c r="I588" s="77">
        <v>2066.4639000000002</v>
      </c>
      <c r="J588" s="77">
        <v>2066.4639000000002</v>
      </c>
      <c r="K588" s="77"/>
      <c r="L588" s="77"/>
      <c r="M588" s="77"/>
      <c r="N588" s="77"/>
      <c r="O588" s="77"/>
      <c r="P588" s="77"/>
      <c r="R588" s="77">
        <v>10.6</v>
      </c>
      <c r="S588" s="77">
        <v>2996.5140000000001</v>
      </c>
      <c r="T588" s="80">
        <f t="shared" si="169"/>
        <v>1.4500683994528043</v>
      </c>
      <c r="U588" s="80">
        <f t="shared" si="170"/>
        <v>1.4244163879139711</v>
      </c>
      <c r="V588" s="81">
        <f t="shared" si="171"/>
        <v>10.412483795651127</v>
      </c>
      <c r="W588" s="81">
        <f t="shared" si="172"/>
        <v>3.1024837956511275</v>
      </c>
      <c r="X588" s="81">
        <f t="shared" si="173"/>
        <v>877.04114419261725</v>
      </c>
      <c r="Y588" s="80">
        <f t="shared" si="174"/>
        <v>4.5848355451969969E-2</v>
      </c>
      <c r="Z588" s="80">
        <f t="shared" si="175"/>
        <v>1.1992624151289988E-2</v>
      </c>
      <c r="AA588" s="80">
        <f t="shared" si="176"/>
        <v>1.9115055013239957E-2</v>
      </c>
      <c r="AB588" s="80">
        <f t="shared" si="177"/>
        <v>2.5652011538833303E-2</v>
      </c>
      <c r="AD588" s="82"/>
    </row>
    <row r="589" spans="1:30" x14ac:dyDescent="0.2">
      <c r="A589" s="108"/>
      <c r="B589" s="109" t="s">
        <v>953</v>
      </c>
      <c r="C589" s="110" t="s">
        <v>954</v>
      </c>
      <c r="D589" s="110" t="s">
        <v>41</v>
      </c>
      <c r="E589" s="111">
        <v>0.6</v>
      </c>
      <c r="F589" s="111">
        <v>113.07599999999999</v>
      </c>
      <c r="G589" s="77">
        <v>4.9800000000000004</v>
      </c>
      <c r="H589" s="77">
        <v>4.9800000000000004</v>
      </c>
      <c r="I589" s="77">
        <v>563.11847999999998</v>
      </c>
      <c r="J589" s="77">
        <v>563.11847999999998</v>
      </c>
      <c r="K589" s="77"/>
      <c r="L589" s="77"/>
      <c r="M589" s="77"/>
      <c r="N589" s="77"/>
      <c r="O589" s="77"/>
      <c r="P589" s="77"/>
      <c r="R589" s="77">
        <v>9.43</v>
      </c>
      <c r="S589" s="77">
        <v>1066.3066799999999</v>
      </c>
      <c r="T589" s="80">
        <f t="shared" si="169"/>
        <v>1.8935742971887548</v>
      </c>
      <c r="U589" s="80">
        <f t="shared" si="170"/>
        <v>1.8679222856499216</v>
      </c>
      <c r="V589" s="81">
        <f t="shared" si="171"/>
        <v>9.3022529825366096</v>
      </c>
      <c r="W589" s="81">
        <f t="shared" si="172"/>
        <v>4.3222529825366092</v>
      </c>
      <c r="X589" s="81">
        <f t="shared" si="173"/>
        <v>488.74307825330959</v>
      </c>
      <c r="Y589" s="80">
        <f t="shared" si="174"/>
        <v>4.5848355451969969E-2</v>
      </c>
      <c r="Z589" s="80">
        <f t="shared" si="175"/>
        <v>1.1992624151289988E-2</v>
      </c>
      <c r="AA589" s="80">
        <f t="shared" si="176"/>
        <v>1.9115055013239957E-2</v>
      </c>
      <c r="AB589" s="80">
        <f t="shared" si="177"/>
        <v>2.5652011538833303E-2</v>
      </c>
      <c r="AD589" s="82"/>
    </row>
    <row r="590" spans="1:30" x14ac:dyDescent="0.2">
      <c r="A590" s="108"/>
      <c r="B590" s="109" t="s">
        <v>955</v>
      </c>
      <c r="C590" s="110" t="s">
        <v>956</v>
      </c>
      <c r="D590" s="110" t="s">
        <v>41</v>
      </c>
      <c r="E590" s="111">
        <v>1.5</v>
      </c>
      <c r="F590" s="111">
        <v>282.69</v>
      </c>
      <c r="G590" s="77">
        <v>3.48</v>
      </c>
      <c r="H590" s="77">
        <v>3.48</v>
      </c>
      <c r="I590" s="77">
        <v>983.76120000000003</v>
      </c>
      <c r="J590" s="77">
        <v>983.76120000000003</v>
      </c>
      <c r="K590" s="77"/>
      <c r="L590" s="77"/>
      <c r="M590" s="77"/>
      <c r="N590" s="77"/>
      <c r="O590" s="77"/>
      <c r="P590" s="77"/>
      <c r="R590" s="77">
        <v>4.8600000000000003</v>
      </c>
      <c r="S590" s="77">
        <v>1373.8733999999999</v>
      </c>
      <c r="T590" s="80">
        <f t="shared" si="169"/>
        <v>1.396551724137931</v>
      </c>
      <c r="U590" s="80">
        <f t="shared" si="170"/>
        <v>1.3708997125990978</v>
      </c>
      <c r="V590" s="81">
        <f t="shared" si="171"/>
        <v>4.7707309998448606</v>
      </c>
      <c r="W590" s="81">
        <f t="shared" si="172"/>
        <v>1.2907309998448606</v>
      </c>
      <c r="X590" s="81">
        <f t="shared" si="173"/>
        <v>364.87674634614365</v>
      </c>
      <c r="Y590" s="80">
        <f t="shared" si="174"/>
        <v>4.5848355451969969E-2</v>
      </c>
      <c r="Z590" s="80">
        <f t="shared" si="175"/>
        <v>1.1992624151289988E-2</v>
      </c>
      <c r="AA590" s="80">
        <f t="shared" si="176"/>
        <v>1.9115055013239957E-2</v>
      </c>
      <c r="AB590" s="80">
        <f t="shared" si="177"/>
        <v>2.5652011538833303E-2</v>
      </c>
      <c r="AD590" s="82"/>
    </row>
    <row r="591" spans="1:30" x14ac:dyDescent="0.2">
      <c r="A591" s="108"/>
      <c r="B591" s="109" t="s">
        <v>957</v>
      </c>
      <c r="C591" s="110" t="s">
        <v>958</v>
      </c>
      <c r="D591" s="110" t="s">
        <v>98</v>
      </c>
      <c r="E591" s="111">
        <v>1.6</v>
      </c>
      <c r="F591" s="111">
        <v>301.536</v>
      </c>
      <c r="G591" s="77">
        <v>0.86</v>
      </c>
      <c r="H591" s="77">
        <v>0.86</v>
      </c>
      <c r="I591" s="77">
        <v>259.32096000000001</v>
      </c>
      <c r="J591" s="77">
        <v>259.32096000000001</v>
      </c>
      <c r="K591" s="77"/>
      <c r="L591" s="77"/>
      <c r="M591" s="77"/>
      <c r="N591" s="77"/>
      <c r="O591" s="77"/>
      <c r="P591" s="77"/>
      <c r="R591" s="77">
        <v>1.32</v>
      </c>
      <c r="S591" s="77">
        <v>398.02751999999998</v>
      </c>
      <c r="T591" s="80">
        <f t="shared" si="169"/>
        <v>1.5348837209302326</v>
      </c>
      <c r="U591" s="80">
        <f t="shared" si="170"/>
        <v>1.5092317093913994</v>
      </c>
      <c r="V591" s="81">
        <f t="shared" si="171"/>
        <v>1.2979392700766035</v>
      </c>
      <c r="W591" s="81">
        <f t="shared" si="172"/>
        <v>0.43793927007660349</v>
      </c>
      <c r="X591" s="81">
        <f t="shared" si="173"/>
        <v>132.05445574181871</v>
      </c>
      <c r="Y591" s="80">
        <f t="shared" si="174"/>
        <v>4.5848355451969969E-2</v>
      </c>
      <c r="Z591" s="80">
        <f t="shared" si="175"/>
        <v>1.1992624151289988E-2</v>
      </c>
      <c r="AA591" s="80">
        <f t="shared" si="176"/>
        <v>1.9115055013239957E-2</v>
      </c>
      <c r="AB591" s="80">
        <f t="shared" si="177"/>
        <v>2.5652011538833303E-2</v>
      </c>
      <c r="AD591" s="82"/>
    </row>
    <row r="592" spans="1:30" x14ac:dyDescent="0.2">
      <c r="A592" s="108"/>
      <c r="B592" s="109" t="s">
        <v>959</v>
      </c>
      <c r="C592" s="110" t="s">
        <v>960</v>
      </c>
      <c r="D592" s="110" t="s">
        <v>101</v>
      </c>
      <c r="E592" s="111">
        <v>0.3</v>
      </c>
      <c r="F592" s="111">
        <v>56.537999999999997</v>
      </c>
      <c r="G592" s="77">
        <v>35.299999999999997</v>
      </c>
      <c r="H592" s="77">
        <v>35.299999999999997</v>
      </c>
      <c r="I592" s="77">
        <v>1995.7914000000001</v>
      </c>
      <c r="J592" s="77">
        <v>1995.7914000000001</v>
      </c>
      <c r="K592" s="77"/>
      <c r="L592" s="77"/>
      <c r="M592" s="77"/>
      <c r="N592" s="77"/>
      <c r="O592" s="77"/>
      <c r="P592" s="77"/>
      <c r="R592" s="77">
        <v>51.8</v>
      </c>
      <c r="S592" s="77">
        <v>2928.6684</v>
      </c>
      <c r="T592" s="80">
        <f t="shared" si="169"/>
        <v>1.4674220963172806</v>
      </c>
      <c r="U592" s="80">
        <f t="shared" si="170"/>
        <v>1.4417700847784474</v>
      </c>
      <c r="V592" s="81">
        <f t="shared" si="171"/>
        <v>50.894483992679191</v>
      </c>
      <c r="W592" s="81">
        <f t="shared" si="172"/>
        <v>15.594483992679194</v>
      </c>
      <c r="X592" s="81">
        <f t="shared" si="173"/>
        <v>881.68093597809627</v>
      </c>
      <c r="Y592" s="80">
        <f t="shared" si="174"/>
        <v>4.5848355451969969E-2</v>
      </c>
      <c r="Z592" s="80">
        <f t="shared" si="175"/>
        <v>1.1992624151289988E-2</v>
      </c>
      <c r="AA592" s="80">
        <f t="shared" si="176"/>
        <v>1.9115055013239957E-2</v>
      </c>
      <c r="AB592" s="80">
        <f t="shared" si="177"/>
        <v>2.5652011538833303E-2</v>
      </c>
      <c r="AD592" s="82"/>
    </row>
    <row r="593" spans="1:30" ht="15" thickBot="1" x14ac:dyDescent="0.25">
      <c r="A593" s="108"/>
      <c r="B593" s="109" t="s">
        <v>961</v>
      </c>
      <c r="C593" s="110" t="s">
        <v>962</v>
      </c>
      <c r="D593" s="110" t="s">
        <v>101</v>
      </c>
      <c r="E593" s="111">
        <v>0.1</v>
      </c>
      <c r="F593" s="111">
        <v>18.846</v>
      </c>
      <c r="G593" s="77">
        <v>32.1</v>
      </c>
      <c r="H593" s="77">
        <v>32.1</v>
      </c>
      <c r="I593" s="77">
        <v>604.95659999999998</v>
      </c>
      <c r="J593" s="77">
        <v>604.95659999999998</v>
      </c>
      <c r="K593" s="77"/>
      <c r="L593" s="77"/>
      <c r="M593" s="77"/>
      <c r="N593" s="77"/>
      <c r="O593" s="77"/>
      <c r="P593" s="77"/>
      <c r="R593" s="77">
        <v>32.4</v>
      </c>
      <c r="S593" s="77">
        <v>610.61040000000003</v>
      </c>
      <c r="T593" s="80">
        <f t="shared" si="169"/>
        <v>1.0093457943925233</v>
      </c>
      <c r="U593" s="80">
        <f t="shared" si="170"/>
        <v>0.98369378285368991</v>
      </c>
      <c r="V593" s="81">
        <f t="shared" si="171"/>
        <v>31.576570429603446</v>
      </c>
      <c r="W593" s="81">
        <f t="shared" si="172"/>
        <v>-0.52342957039655502</v>
      </c>
      <c r="X593" s="81">
        <f t="shared" si="173"/>
        <v>-9.864553683693476</v>
      </c>
      <c r="Y593" s="80">
        <f t="shared" si="174"/>
        <v>4.5848355451969969E-2</v>
      </c>
      <c r="Z593" s="80">
        <f t="shared" si="175"/>
        <v>1.1992624151289988E-2</v>
      </c>
      <c r="AA593" s="80">
        <f t="shared" si="176"/>
        <v>1.9115055013239957E-2</v>
      </c>
      <c r="AB593" s="80">
        <f t="shared" si="177"/>
        <v>2.5652011538833303E-2</v>
      </c>
      <c r="AD593" s="82"/>
    </row>
    <row r="594" spans="1:30" ht="20.5" thickBot="1" x14ac:dyDescent="0.25">
      <c r="A594" s="96">
        <v>219</v>
      </c>
      <c r="B594" s="97" t="s">
        <v>963</v>
      </c>
      <c r="C594" s="99" t="s">
        <v>964</v>
      </c>
      <c r="D594" s="99" t="s">
        <v>38</v>
      </c>
      <c r="E594" s="100">
        <v>0</v>
      </c>
      <c r="F594" s="100">
        <v>57.537999999999997</v>
      </c>
      <c r="G594" s="101">
        <v>726.85</v>
      </c>
      <c r="H594" s="101">
        <v>674.63</v>
      </c>
      <c r="I594" s="101">
        <v>38816.86</v>
      </c>
      <c r="J594" s="101">
        <v>12279.069503999999</v>
      </c>
      <c r="K594" s="101">
        <v>9559.4668884000002</v>
      </c>
      <c r="L594" s="101">
        <v>0</v>
      </c>
      <c r="M594" s="101">
        <v>0</v>
      </c>
      <c r="N594" s="101">
        <v>3231.0998082791998</v>
      </c>
      <c r="O594" s="101">
        <v>10488.264691277</v>
      </c>
      <c r="P594" s="102">
        <v>3259.03639431386</v>
      </c>
      <c r="R594" s="101">
        <v>868.4</v>
      </c>
      <c r="S594" s="101">
        <v>19656.7184476</v>
      </c>
      <c r="T594" s="80"/>
      <c r="U594" s="80"/>
      <c r="V594" s="81"/>
      <c r="W594" s="81"/>
      <c r="X594" s="81"/>
      <c r="Y594" s="80"/>
      <c r="Z594" s="80"/>
      <c r="AA594" s="80"/>
      <c r="AB594" s="80"/>
      <c r="AD594" s="82"/>
    </row>
    <row r="595" spans="1:30" x14ac:dyDescent="0.2">
      <c r="A595" s="108"/>
      <c r="B595" s="109" t="s">
        <v>965</v>
      </c>
      <c r="C595" s="110" t="s">
        <v>966</v>
      </c>
      <c r="D595" s="110" t="s">
        <v>41</v>
      </c>
      <c r="E595" s="111">
        <v>0.6</v>
      </c>
      <c r="F595" s="111">
        <v>34.522799999999997</v>
      </c>
      <c r="G595" s="77">
        <v>4.3</v>
      </c>
      <c r="H595" s="77">
        <v>4.3</v>
      </c>
      <c r="I595" s="77">
        <v>148.44803999999999</v>
      </c>
      <c r="J595" s="77">
        <v>148.44803999999999</v>
      </c>
      <c r="K595" s="77"/>
      <c r="L595" s="77"/>
      <c r="M595" s="77"/>
      <c r="N595" s="77"/>
      <c r="O595" s="77"/>
      <c r="P595" s="77"/>
      <c r="R595" s="77">
        <v>6.16</v>
      </c>
      <c r="S595" s="77">
        <v>389.87748800000003</v>
      </c>
      <c r="T595" s="80">
        <f t="shared" si="169"/>
        <v>1.4325581395348839</v>
      </c>
      <c r="U595" s="80">
        <f t="shared" si="170"/>
        <v>1.4069061279960506</v>
      </c>
      <c r="V595" s="81">
        <f t="shared" si="171"/>
        <v>6.0496963503830177</v>
      </c>
      <c r="W595" s="81">
        <f t="shared" si="172"/>
        <v>1.7496963503830179</v>
      </c>
      <c r="X595" s="81">
        <f t="shared" si="173"/>
        <v>60.40441716500284</v>
      </c>
      <c r="Y595" s="80">
        <f t="shared" si="174"/>
        <v>4.5848355451969969E-2</v>
      </c>
      <c r="Z595" s="80">
        <f t="shared" si="175"/>
        <v>1.1992624151289988E-2</v>
      </c>
      <c r="AA595" s="80">
        <f t="shared" si="176"/>
        <v>1.9115055013239957E-2</v>
      </c>
      <c r="AB595" s="80">
        <f t="shared" si="177"/>
        <v>2.5652011538833303E-2</v>
      </c>
      <c r="AD595" s="82"/>
    </row>
    <row r="596" spans="1:30" x14ac:dyDescent="0.2">
      <c r="A596" s="108"/>
      <c r="B596" s="109" t="s">
        <v>967</v>
      </c>
      <c r="C596" s="110" t="s">
        <v>968</v>
      </c>
      <c r="D596" s="110" t="s">
        <v>41</v>
      </c>
      <c r="E596" s="111">
        <v>1.1000000000000001</v>
      </c>
      <c r="F596" s="111">
        <v>63.291800000000002</v>
      </c>
      <c r="G596" s="77">
        <v>4.47</v>
      </c>
      <c r="H596" s="77">
        <v>4.47</v>
      </c>
      <c r="I596" s="77">
        <v>282.91434600000002</v>
      </c>
      <c r="J596" s="77">
        <v>282.91434600000002</v>
      </c>
      <c r="K596" s="77"/>
      <c r="L596" s="77"/>
      <c r="M596" s="77"/>
      <c r="N596" s="77"/>
      <c r="O596" s="77"/>
      <c r="P596" s="77"/>
      <c r="R596" s="77">
        <v>94.4</v>
      </c>
      <c r="S596" s="77">
        <v>97.768569600000006</v>
      </c>
      <c r="T596" s="80">
        <f t="shared" si="169"/>
        <v>21.118568232662195</v>
      </c>
      <c r="U596" s="80">
        <f t="shared" si="170"/>
        <v>21.09291622112336</v>
      </c>
      <c r="V596" s="81">
        <f t="shared" si="171"/>
        <v>94.285335508421412</v>
      </c>
      <c r="W596" s="81">
        <f t="shared" si="172"/>
        <v>89.815335508421413</v>
      </c>
      <c r="X596" s="81">
        <f t="shared" si="173"/>
        <v>5684.5742519319065</v>
      </c>
      <c r="Y596" s="80">
        <f t="shared" si="174"/>
        <v>4.5848355451969969E-2</v>
      </c>
      <c r="Z596" s="80">
        <f t="shared" si="175"/>
        <v>1.1992624151289988E-2</v>
      </c>
      <c r="AA596" s="80">
        <f t="shared" si="176"/>
        <v>1.9115055013239957E-2</v>
      </c>
      <c r="AB596" s="80">
        <f t="shared" si="177"/>
        <v>2.5652011538833303E-2</v>
      </c>
      <c r="AD596" s="82"/>
    </row>
    <row r="597" spans="1:30" x14ac:dyDescent="0.2">
      <c r="A597" s="108"/>
      <c r="B597" s="109" t="s">
        <v>969</v>
      </c>
      <c r="C597" s="110" t="s">
        <v>970</v>
      </c>
      <c r="D597" s="110" t="s">
        <v>286</v>
      </c>
      <c r="E597" s="111">
        <v>1.7999999999999999E-2</v>
      </c>
      <c r="F597" s="111">
        <v>1.035684</v>
      </c>
      <c r="G597" s="77">
        <v>75</v>
      </c>
      <c r="H597" s="77">
        <v>75</v>
      </c>
      <c r="I597" s="77">
        <v>77.676299999999998</v>
      </c>
      <c r="J597" s="77">
        <v>77.676299999999998</v>
      </c>
      <c r="K597" s="77"/>
      <c r="L597" s="77"/>
      <c r="M597" s="77"/>
      <c r="N597" s="77"/>
      <c r="O597" s="77"/>
      <c r="P597" s="77"/>
      <c r="R597" s="77">
        <v>88</v>
      </c>
      <c r="S597" s="77">
        <v>5316.5111999999999</v>
      </c>
      <c r="T597" s="80">
        <f t="shared" si="169"/>
        <v>1.1733333333333333</v>
      </c>
      <c r="U597" s="80">
        <f t="shared" si="170"/>
        <v>1.1476813217945001</v>
      </c>
      <c r="V597" s="81">
        <f t="shared" si="171"/>
        <v>86.076099134587508</v>
      </c>
      <c r="W597" s="81">
        <f t="shared" si="172"/>
        <v>11.076099134587508</v>
      </c>
      <c r="X597" s="81">
        <f t="shared" si="173"/>
        <v>11.471338656106129</v>
      </c>
      <c r="Y597" s="80">
        <f t="shared" si="174"/>
        <v>4.5848355451969969E-2</v>
      </c>
      <c r="Z597" s="80">
        <f t="shared" si="175"/>
        <v>1.1992624151289988E-2</v>
      </c>
      <c r="AA597" s="80">
        <f t="shared" si="176"/>
        <v>1.9115055013239957E-2</v>
      </c>
      <c r="AB597" s="80">
        <f t="shared" si="177"/>
        <v>2.5652011538833303E-2</v>
      </c>
      <c r="AD597" s="82"/>
    </row>
    <row r="598" spans="1:30" x14ac:dyDescent="0.2">
      <c r="A598" s="108"/>
      <c r="B598" s="109" t="s">
        <v>971</v>
      </c>
      <c r="C598" s="110" t="s">
        <v>972</v>
      </c>
      <c r="D598" s="110" t="s">
        <v>38</v>
      </c>
      <c r="E598" s="111">
        <v>1.05</v>
      </c>
      <c r="F598" s="111">
        <v>60.414900000000003</v>
      </c>
      <c r="G598" s="77">
        <v>73</v>
      </c>
      <c r="H598" s="77">
        <v>73</v>
      </c>
      <c r="I598" s="77">
        <v>4410.2876999999999</v>
      </c>
      <c r="J598" s="77">
        <v>4410.2876999999999</v>
      </c>
      <c r="K598" s="77"/>
      <c r="L598" s="77"/>
      <c r="M598" s="77"/>
      <c r="N598" s="77"/>
      <c r="O598" s="77"/>
      <c r="P598" s="77"/>
      <c r="R598" s="181">
        <v>88</v>
      </c>
      <c r="S598" s="77">
        <v>331.59149400000001</v>
      </c>
      <c r="T598" s="80">
        <f t="shared" si="169"/>
        <v>1.2054794520547945</v>
      </c>
      <c r="U598" s="80">
        <f t="shared" si="170"/>
        <v>1.1798274405159612</v>
      </c>
      <c r="V598" s="81">
        <f t="shared" si="171"/>
        <v>86.127403157665171</v>
      </c>
      <c r="W598" s="81">
        <f t="shared" si="172"/>
        <v>13.127403157665171</v>
      </c>
      <c r="X598" s="81">
        <f t="shared" si="173"/>
        <v>793.09074903002556</v>
      </c>
      <c r="Y598" s="80">
        <f t="shared" si="174"/>
        <v>4.5848355451969969E-2</v>
      </c>
      <c r="Z598" s="80">
        <f t="shared" si="175"/>
        <v>1.1992624151289988E-2</v>
      </c>
      <c r="AA598" s="80">
        <f t="shared" si="176"/>
        <v>1.9115055013239957E-2</v>
      </c>
      <c r="AB598" s="80">
        <f t="shared" si="177"/>
        <v>2.5652011538833303E-2</v>
      </c>
      <c r="AD598" s="82"/>
    </row>
    <row r="599" spans="1:30" x14ac:dyDescent="0.2">
      <c r="A599" s="108"/>
      <c r="B599" s="109" t="s">
        <v>937</v>
      </c>
      <c r="C599" s="110" t="s">
        <v>938</v>
      </c>
      <c r="D599" s="110" t="s">
        <v>286</v>
      </c>
      <c r="E599" s="111">
        <v>0.17</v>
      </c>
      <c r="F599" s="111">
        <v>9.7814599999999992</v>
      </c>
      <c r="G599" s="77">
        <v>20.8</v>
      </c>
      <c r="H599" s="77">
        <v>20.8</v>
      </c>
      <c r="I599" s="77">
        <v>203.45436799999999</v>
      </c>
      <c r="J599" s="77">
        <v>203.45436799999999</v>
      </c>
      <c r="K599" s="77"/>
      <c r="L599" s="77"/>
      <c r="M599" s="77"/>
      <c r="N599" s="77"/>
      <c r="O599" s="77"/>
      <c r="P599" s="77"/>
      <c r="R599" s="77">
        <v>323</v>
      </c>
      <c r="S599" s="77">
        <v>204.432514</v>
      </c>
      <c r="T599" s="80">
        <f t="shared" si="169"/>
        <v>15.528846153846153</v>
      </c>
      <c r="U599" s="80">
        <f t="shared" si="170"/>
        <v>15.50319414230732</v>
      </c>
      <c r="V599" s="81">
        <f t="shared" si="171"/>
        <v>322.46643815999226</v>
      </c>
      <c r="W599" s="81">
        <f t="shared" si="172"/>
        <v>301.66643815999225</v>
      </c>
      <c r="X599" s="81">
        <f t="shared" si="173"/>
        <v>2950.7381982044376</v>
      </c>
      <c r="Y599" s="80">
        <f t="shared" si="174"/>
        <v>4.5848355451969969E-2</v>
      </c>
      <c r="Z599" s="80">
        <f t="shared" si="175"/>
        <v>1.1992624151289988E-2</v>
      </c>
      <c r="AA599" s="80">
        <f t="shared" si="176"/>
        <v>1.9115055013239957E-2</v>
      </c>
      <c r="AB599" s="80">
        <f t="shared" si="177"/>
        <v>2.5652011538833303E-2</v>
      </c>
      <c r="AD599" s="82"/>
    </row>
    <row r="600" spans="1:30" x14ac:dyDescent="0.2">
      <c r="A600" s="108"/>
      <c r="B600" s="109" t="s">
        <v>939</v>
      </c>
      <c r="C600" s="110" t="s">
        <v>940</v>
      </c>
      <c r="D600" s="110" t="s">
        <v>286</v>
      </c>
      <c r="E600" s="111">
        <v>1.0999999999999999E-2</v>
      </c>
      <c r="F600" s="111">
        <v>0.63291799999999998</v>
      </c>
      <c r="G600" s="77">
        <v>284</v>
      </c>
      <c r="H600" s="77">
        <v>284</v>
      </c>
      <c r="I600" s="77">
        <v>179.74871200000001</v>
      </c>
      <c r="J600" s="77">
        <v>179.74871200000001</v>
      </c>
      <c r="K600" s="77"/>
      <c r="L600" s="77"/>
      <c r="M600" s="77"/>
      <c r="N600" s="77"/>
      <c r="O600" s="77"/>
      <c r="P600" s="77"/>
      <c r="R600" s="181">
        <v>323</v>
      </c>
      <c r="S600" s="77">
        <v>150.17418000000001</v>
      </c>
      <c r="T600" s="80">
        <f t="shared" si="169"/>
        <v>1.1373239436619718</v>
      </c>
      <c r="U600" s="80">
        <f t="shared" si="170"/>
        <v>1.1116719321231385</v>
      </c>
      <c r="V600" s="81">
        <f t="shared" si="171"/>
        <v>315.71482872297133</v>
      </c>
      <c r="W600" s="81">
        <f t="shared" si="172"/>
        <v>31.714828722971333</v>
      </c>
      <c r="X600" s="81">
        <f t="shared" si="173"/>
        <v>20.072885965685568</v>
      </c>
      <c r="Y600" s="80">
        <f t="shared" si="174"/>
        <v>4.5848355451969969E-2</v>
      </c>
      <c r="Z600" s="80">
        <f t="shared" si="175"/>
        <v>1.1992624151289988E-2</v>
      </c>
      <c r="AA600" s="80">
        <f t="shared" si="176"/>
        <v>1.9115055013239957E-2</v>
      </c>
      <c r="AB600" s="80">
        <f t="shared" si="177"/>
        <v>2.5652011538833303E-2</v>
      </c>
      <c r="AD600" s="82"/>
    </row>
    <row r="601" spans="1:30" x14ac:dyDescent="0.2">
      <c r="A601" s="108"/>
      <c r="B601" s="109" t="s">
        <v>941</v>
      </c>
      <c r="C601" s="110" t="s">
        <v>942</v>
      </c>
      <c r="D601" s="110" t="s">
        <v>98</v>
      </c>
      <c r="E601" s="111">
        <v>0.9</v>
      </c>
      <c r="F601" s="111">
        <v>51.784199999999998</v>
      </c>
      <c r="G601" s="77">
        <v>2.7</v>
      </c>
      <c r="H601" s="77">
        <v>2.7</v>
      </c>
      <c r="I601" s="77">
        <v>139.81734</v>
      </c>
      <c r="J601" s="77">
        <v>139.81734</v>
      </c>
      <c r="K601" s="77"/>
      <c r="L601" s="77"/>
      <c r="M601" s="77"/>
      <c r="N601" s="77"/>
      <c r="O601" s="77"/>
      <c r="P601" s="77"/>
      <c r="R601" s="77">
        <v>30.6</v>
      </c>
      <c r="S601" s="77">
        <v>1672.6296600000001</v>
      </c>
      <c r="T601" s="80">
        <f t="shared" si="169"/>
        <v>11.333333333333334</v>
      </c>
      <c r="U601" s="80">
        <f t="shared" si="170"/>
        <v>11.307681321794501</v>
      </c>
      <c r="V601" s="81">
        <f t="shared" si="171"/>
        <v>30.530739568845153</v>
      </c>
      <c r="W601" s="81">
        <f t="shared" si="172"/>
        <v>27.830739568845154</v>
      </c>
      <c r="X601" s="81">
        <f t="shared" si="173"/>
        <v>1441.1925839809912</v>
      </c>
      <c r="Y601" s="80">
        <f t="shared" si="174"/>
        <v>4.5848355451969969E-2</v>
      </c>
      <c r="Z601" s="80">
        <f t="shared" si="175"/>
        <v>1.1992624151289988E-2</v>
      </c>
      <c r="AA601" s="80">
        <f t="shared" si="176"/>
        <v>1.9115055013239957E-2</v>
      </c>
      <c r="AB601" s="80">
        <f t="shared" si="177"/>
        <v>2.5652011538833303E-2</v>
      </c>
      <c r="AD601" s="82"/>
    </row>
    <row r="602" spans="1:30" x14ac:dyDescent="0.2">
      <c r="A602" s="108"/>
      <c r="B602" s="109" t="s">
        <v>943</v>
      </c>
      <c r="C602" s="110" t="s">
        <v>944</v>
      </c>
      <c r="D602" s="110" t="s">
        <v>98</v>
      </c>
      <c r="E602" s="111">
        <v>0.95</v>
      </c>
      <c r="F602" s="111">
        <v>54.661099999999998</v>
      </c>
      <c r="G602" s="77">
        <v>14.4</v>
      </c>
      <c r="H602" s="77">
        <v>14.4</v>
      </c>
      <c r="I602" s="77">
        <v>787.11983999999995</v>
      </c>
      <c r="J602" s="77">
        <v>787.11983999999995</v>
      </c>
      <c r="K602" s="77"/>
      <c r="L602" s="77"/>
      <c r="M602" s="77"/>
      <c r="N602" s="77"/>
      <c r="O602" s="77"/>
      <c r="P602" s="77"/>
      <c r="R602" s="77">
        <v>42.7</v>
      </c>
      <c r="S602" s="77">
        <v>7739.14869</v>
      </c>
      <c r="T602" s="80">
        <f t="shared" si="169"/>
        <v>2.9652777777777781</v>
      </c>
      <c r="U602" s="80">
        <f t="shared" si="170"/>
        <v>2.9396257662389447</v>
      </c>
      <c r="V602" s="81">
        <f t="shared" si="171"/>
        <v>42.330611033840803</v>
      </c>
      <c r="W602" s="81">
        <f t="shared" si="172"/>
        <v>27.930611033840805</v>
      </c>
      <c r="X602" s="81">
        <f t="shared" si="173"/>
        <v>1526.7179227818756</v>
      </c>
      <c r="Y602" s="80">
        <f t="shared" si="174"/>
        <v>4.5848355451969969E-2</v>
      </c>
      <c r="Z602" s="80">
        <f t="shared" si="175"/>
        <v>1.1992624151289988E-2</v>
      </c>
      <c r="AA602" s="80">
        <f t="shared" si="176"/>
        <v>1.9115055013239957E-2</v>
      </c>
      <c r="AB602" s="80">
        <f t="shared" si="177"/>
        <v>2.5652011538833303E-2</v>
      </c>
      <c r="AD602" s="82"/>
    </row>
    <row r="603" spans="1:30" x14ac:dyDescent="0.2">
      <c r="A603" s="108"/>
      <c r="B603" s="109" t="s">
        <v>945</v>
      </c>
      <c r="C603" s="110" t="s">
        <v>946</v>
      </c>
      <c r="D603" s="110" t="s">
        <v>98</v>
      </c>
      <c r="E603" s="111">
        <v>3.15</v>
      </c>
      <c r="F603" s="111">
        <v>181.24469999999999</v>
      </c>
      <c r="G603" s="77">
        <v>20.2</v>
      </c>
      <c r="H603" s="77">
        <v>20.2</v>
      </c>
      <c r="I603" s="77">
        <v>3661.1429400000002</v>
      </c>
      <c r="J603" s="77">
        <v>3661.1429400000002</v>
      </c>
      <c r="K603" s="77"/>
      <c r="L603" s="77"/>
      <c r="M603" s="77"/>
      <c r="N603" s="77"/>
      <c r="O603" s="77"/>
      <c r="P603" s="77"/>
      <c r="R603" s="181">
        <v>42.7</v>
      </c>
      <c r="S603" s="77">
        <v>1009.2165199999999</v>
      </c>
      <c r="T603" s="80">
        <f t="shared" si="169"/>
        <v>2.113861386138614</v>
      </c>
      <c r="U603" s="80">
        <f t="shared" si="170"/>
        <v>2.0882093745997805</v>
      </c>
      <c r="V603" s="81">
        <f t="shared" si="171"/>
        <v>42.181829366915565</v>
      </c>
      <c r="W603" s="81">
        <f t="shared" si="172"/>
        <v>21.981829366915566</v>
      </c>
      <c r="X603" s="81">
        <f t="shared" si="173"/>
        <v>3984.0900690578014</v>
      </c>
      <c r="Y603" s="80">
        <f t="shared" si="174"/>
        <v>4.5848355451969969E-2</v>
      </c>
      <c r="Z603" s="80">
        <f t="shared" si="175"/>
        <v>1.1992624151289988E-2</v>
      </c>
      <c r="AA603" s="80">
        <f t="shared" si="176"/>
        <v>1.9115055013239957E-2</v>
      </c>
      <c r="AB603" s="80">
        <f t="shared" si="177"/>
        <v>2.5652011538833303E-2</v>
      </c>
      <c r="AD603" s="82"/>
    </row>
    <row r="604" spans="1:30" x14ac:dyDescent="0.2">
      <c r="A604" s="108"/>
      <c r="B604" s="109" t="s">
        <v>949</v>
      </c>
      <c r="C604" s="110" t="s">
        <v>950</v>
      </c>
      <c r="D604" s="110" t="s">
        <v>41</v>
      </c>
      <c r="E604" s="111">
        <v>2</v>
      </c>
      <c r="F604" s="111">
        <v>115.07599999999999</v>
      </c>
      <c r="G604" s="77">
        <v>5.71</v>
      </c>
      <c r="H604" s="77">
        <v>5.71</v>
      </c>
      <c r="I604" s="77">
        <v>657.08396000000005</v>
      </c>
      <c r="J604" s="77">
        <v>657.08396000000005</v>
      </c>
      <c r="K604" s="77"/>
      <c r="L604" s="77"/>
      <c r="M604" s="77"/>
      <c r="N604" s="77"/>
      <c r="O604" s="77"/>
      <c r="P604" s="77"/>
      <c r="R604" s="77">
        <v>10.6</v>
      </c>
      <c r="S604" s="77">
        <v>670.89308000000005</v>
      </c>
      <c r="T604" s="80">
        <f t="shared" si="169"/>
        <v>1.8563922942206654</v>
      </c>
      <c r="U604" s="80">
        <f t="shared" si="170"/>
        <v>1.8307402826818322</v>
      </c>
      <c r="V604" s="81">
        <f t="shared" si="171"/>
        <v>10.453527014113261</v>
      </c>
      <c r="W604" s="81">
        <f t="shared" si="172"/>
        <v>4.7435270141132611</v>
      </c>
      <c r="X604" s="81">
        <f t="shared" si="173"/>
        <v>545.8661146760976</v>
      </c>
      <c r="Y604" s="80">
        <f t="shared" si="174"/>
        <v>4.5848355451969969E-2</v>
      </c>
      <c r="Z604" s="80">
        <f t="shared" si="175"/>
        <v>1.1992624151289988E-2</v>
      </c>
      <c r="AA604" s="80">
        <f t="shared" si="176"/>
        <v>1.9115055013239957E-2</v>
      </c>
      <c r="AB604" s="80">
        <f t="shared" si="177"/>
        <v>2.5652011538833303E-2</v>
      </c>
      <c r="AD604" s="82"/>
    </row>
    <row r="605" spans="1:30" x14ac:dyDescent="0.2">
      <c r="A605" s="108"/>
      <c r="B605" s="109" t="s">
        <v>951</v>
      </c>
      <c r="C605" s="110" t="s">
        <v>952</v>
      </c>
      <c r="D605" s="110" t="s">
        <v>41</v>
      </c>
      <c r="E605" s="111">
        <v>1.1000000000000001</v>
      </c>
      <c r="F605" s="111">
        <v>63.291800000000002</v>
      </c>
      <c r="G605" s="77">
        <v>7.31</v>
      </c>
      <c r="H605" s="77">
        <v>7.31</v>
      </c>
      <c r="I605" s="77">
        <v>462.66305799999998</v>
      </c>
      <c r="J605" s="77">
        <v>462.66305799999998</v>
      </c>
      <c r="K605" s="77"/>
      <c r="L605" s="77"/>
      <c r="M605" s="77"/>
      <c r="N605" s="77"/>
      <c r="O605" s="77"/>
      <c r="P605" s="77"/>
      <c r="R605" s="77">
        <v>9.43</v>
      </c>
      <c r="S605" s="77">
        <v>325.550004</v>
      </c>
      <c r="T605" s="80">
        <f t="shared" si="169"/>
        <v>1.2900136798905608</v>
      </c>
      <c r="U605" s="80">
        <f t="shared" si="170"/>
        <v>1.2643616683517276</v>
      </c>
      <c r="V605" s="81">
        <f t="shared" si="171"/>
        <v>9.242483795651129</v>
      </c>
      <c r="W605" s="81">
        <f t="shared" si="172"/>
        <v>1.9324837956511294</v>
      </c>
      <c r="X605" s="81">
        <f t="shared" si="173"/>
        <v>122.31037789759215</v>
      </c>
      <c r="Y605" s="80">
        <f t="shared" si="174"/>
        <v>4.5848355451969969E-2</v>
      </c>
      <c r="Z605" s="80">
        <f t="shared" si="175"/>
        <v>1.1992624151289988E-2</v>
      </c>
      <c r="AA605" s="80">
        <f t="shared" si="176"/>
        <v>1.9115055013239957E-2</v>
      </c>
      <c r="AB605" s="80">
        <f t="shared" si="177"/>
        <v>2.5652011538833303E-2</v>
      </c>
      <c r="AD605" s="82"/>
    </row>
    <row r="606" spans="1:30" x14ac:dyDescent="0.2">
      <c r="A606" s="108"/>
      <c r="B606" s="109" t="s">
        <v>973</v>
      </c>
      <c r="C606" s="110" t="s">
        <v>974</v>
      </c>
      <c r="D606" s="110" t="s">
        <v>41</v>
      </c>
      <c r="E606" s="111">
        <v>1.1000000000000001</v>
      </c>
      <c r="F606" s="111">
        <v>63.291800000000002</v>
      </c>
      <c r="G606" s="77">
        <v>6.64</v>
      </c>
      <c r="H606" s="77">
        <v>6.64</v>
      </c>
      <c r="I606" s="77">
        <v>420.25755199999998</v>
      </c>
      <c r="J606" s="77">
        <v>420.25755199999998</v>
      </c>
      <c r="K606" s="77"/>
      <c r="L606" s="77"/>
      <c r="M606" s="77"/>
      <c r="N606" s="77"/>
      <c r="O606" s="77"/>
      <c r="P606" s="77"/>
      <c r="R606" s="77">
        <v>9.24</v>
      </c>
      <c r="S606" s="77">
        <v>584.81623200000001</v>
      </c>
      <c r="T606" s="80">
        <f t="shared" si="169"/>
        <v>1.3915662650602412</v>
      </c>
      <c r="U606" s="80">
        <f t="shared" si="170"/>
        <v>1.3659142535214079</v>
      </c>
      <c r="V606" s="81">
        <f t="shared" si="171"/>
        <v>9.0696706433821479</v>
      </c>
      <c r="W606" s="81">
        <f t="shared" si="172"/>
        <v>2.4296706433821482</v>
      </c>
      <c r="X606" s="81">
        <f t="shared" si="173"/>
        <v>153.77822842681425</v>
      </c>
      <c r="Y606" s="80">
        <f t="shared" si="174"/>
        <v>4.5848355451969969E-2</v>
      </c>
      <c r="Z606" s="80">
        <f t="shared" si="175"/>
        <v>1.1992624151289988E-2</v>
      </c>
      <c r="AA606" s="80">
        <f t="shared" si="176"/>
        <v>1.9115055013239957E-2</v>
      </c>
      <c r="AB606" s="80">
        <f t="shared" si="177"/>
        <v>2.5652011538833303E-2</v>
      </c>
      <c r="AD606" s="82"/>
    </row>
    <row r="607" spans="1:30" x14ac:dyDescent="0.2">
      <c r="A607" s="108"/>
      <c r="B607" s="109" t="s">
        <v>957</v>
      </c>
      <c r="C607" s="110" t="s">
        <v>958</v>
      </c>
      <c r="D607" s="110" t="s">
        <v>98</v>
      </c>
      <c r="E607" s="111">
        <v>1.1000000000000001</v>
      </c>
      <c r="F607" s="111">
        <v>63.291800000000002</v>
      </c>
      <c r="G607" s="77">
        <v>0.86</v>
      </c>
      <c r="H607" s="77">
        <v>0.86</v>
      </c>
      <c r="I607" s="77">
        <v>54.430948000000001</v>
      </c>
      <c r="J607" s="77">
        <v>54.430948000000001</v>
      </c>
      <c r="K607" s="77"/>
      <c r="L607" s="77"/>
      <c r="M607" s="77"/>
      <c r="N607" s="77"/>
      <c r="O607" s="77"/>
      <c r="P607" s="77"/>
      <c r="R607" s="77">
        <v>1.32</v>
      </c>
      <c r="S607" s="77">
        <v>83.545175999999998</v>
      </c>
      <c r="T607" s="80">
        <f t="shared" si="169"/>
        <v>1.5348837209302326</v>
      </c>
      <c r="U607" s="80">
        <f t="shared" si="170"/>
        <v>1.5092317093913994</v>
      </c>
      <c r="V607" s="81">
        <f t="shared" si="171"/>
        <v>1.2979392700766035</v>
      </c>
      <c r="W607" s="81">
        <f t="shared" si="172"/>
        <v>0.43793927007660349</v>
      </c>
      <c r="X607" s="81">
        <f t="shared" si="173"/>
        <v>27.717964693834375</v>
      </c>
      <c r="Y607" s="80">
        <f t="shared" si="174"/>
        <v>4.5848355451969969E-2</v>
      </c>
      <c r="Z607" s="80">
        <f t="shared" si="175"/>
        <v>1.1992624151289988E-2</v>
      </c>
      <c r="AA607" s="80">
        <f t="shared" si="176"/>
        <v>1.9115055013239957E-2</v>
      </c>
      <c r="AB607" s="80">
        <f t="shared" si="177"/>
        <v>2.5652011538833303E-2</v>
      </c>
      <c r="AD607" s="82"/>
    </row>
    <row r="608" spans="1:30" x14ac:dyDescent="0.2">
      <c r="A608" s="108"/>
      <c r="B608" s="109" t="s">
        <v>959</v>
      </c>
      <c r="C608" s="110" t="s">
        <v>960</v>
      </c>
      <c r="D608" s="110" t="s">
        <v>101</v>
      </c>
      <c r="E608" s="111">
        <v>0.3</v>
      </c>
      <c r="F608" s="111">
        <v>17.261399999999998</v>
      </c>
      <c r="G608" s="77">
        <v>35.299999999999997</v>
      </c>
      <c r="H608" s="77">
        <v>35.299999999999997</v>
      </c>
      <c r="I608" s="77">
        <v>609.32741999999996</v>
      </c>
      <c r="J608" s="77">
        <v>609.32741999999996</v>
      </c>
      <c r="K608" s="77"/>
      <c r="L608" s="77"/>
      <c r="M608" s="77"/>
      <c r="N608" s="77"/>
      <c r="O608" s="77"/>
      <c r="P608" s="77"/>
      <c r="R608" s="77">
        <v>51.8</v>
      </c>
      <c r="S608" s="77">
        <v>894.14052000000004</v>
      </c>
      <c r="T608" s="80">
        <f t="shared" si="169"/>
        <v>1.4674220963172806</v>
      </c>
      <c r="U608" s="80">
        <f t="shared" si="170"/>
        <v>1.4417700847784474</v>
      </c>
      <c r="V608" s="81">
        <f t="shared" si="171"/>
        <v>50.894483992679191</v>
      </c>
      <c r="W608" s="81">
        <f t="shared" si="172"/>
        <v>15.594483992679194</v>
      </c>
      <c r="X608" s="81">
        <f t="shared" si="173"/>
        <v>269.18262599123261</v>
      </c>
      <c r="Y608" s="80">
        <f t="shared" si="174"/>
        <v>4.5848355451969969E-2</v>
      </c>
      <c r="Z608" s="80">
        <f t="shared" si="175"/>
        <v>1.1992624151289988E-2</v>
      </c>
      <c r="AA608" s="80">
        <f t="shared" si="176"/>
        <v>1.9115055013239957E-2</v>
      </c>
      <c r="AB608" s="80">
        <f t="shared" si="177"/>
        <v>2.5652011538833303E-2</v>
      </c>
      <c r="AD608" s="82"/>
    </row>
    <row r="609" spans="1:30" ht="15" thickBot="1" x14ac:dyDescent="0.25">
      <c r="A609" s="108"/>
      <c r="B609" s="109" t="s">
        <v>961</v>
      </c>
      <c r="C609" s="110" t="s">
        <v>962</v>
      </c>
      <c r="D609" s="110" t="s">
        <v>101</v>
      </c>
      <c r="E609" s="111">
        <v>0.1</v>
      </c>
      <c r="F609" s="111">
        <v>5.7538</v>
      </c>
      <c r="G609" s="77">
        <v>32.1</v>
      </c>
      <c r="H609" s="77">
        <v>32.1</v>
      </c>
      <c r="I609" s="77">
        <v>184.69698</v>
      </c>
      <c r="J609" s="77">
        <v>184.69698</v>
      </c>
      <c r="K609" s="77"/>
      <c r="L609" s="77"/>
      <c r="M609" s="77"/>
      <c r="N609" s="77"/>
      <c r="O609" s="77"/>
      <c r="P609" s="77"/>
      <c r="R609" s="77">
        <v>32.4</v>
      </c>
      <c r="S609" s="77">
        <v>186.42312000000001</v>
      </c>
      <c r="T609" s="80">
        <f t="shared" si="169"/>
        <v>1.0093457943925233</v>
      </c>
      <c r="U609" s="80">
        <f t="shared" si="170"/>
        <v>0.98369378285368991</v>
      </c>
      <c r="V609" s="81">
        <f t="shared" si="171"/>
        <v>31.576570429603446</v>
      </c>
      <c r="W609" s="81">
        <f t="shared" si="172"/>
        <v>-0.52342957039655502</v>
      </c>
      <c r="X609" s="81">
        <f t="shared" si="173"/>
        <v>-3.0117090621476983</v>
      </c>
      <c r="Y609" s="80">
        <f t="shared" si="174"/>
        <v>4.5848355451969969E-2</v>
      </c>
      <c r="Z609" s="80">
        <f t="shared" si="175"/>
        <v>1.1992624151289988E-2</v>
      </c>
      <c r="AA609" s="80">
        <f t="shared" si="176"/>
        <v>1.9115055013239957E-2</v>
      </c>
      <c r="AB609" s="80">
        <f t="shared" si="177"/>
        <v>2.5652011538833303E-2</v>
      </c>
      <c r="AD609" s="82"/>
    </row>
    <row r="610" spans="1:30" ht="20.5" thickBot="1" x14ac:dyDescent="0.25">
      <c r="A610" s="96">
        <v>220</v>
      </c>
      <c r="B610" s="97" t="s">
        <v>975</v>
      </c>
      <c r="C610" s="99" t="s">
        <v>976</v>
      </c>
      <c r="D610" s="99" t="s">
        <v>38</v>
      </c>
      <c r="E610" s="100">
        <v>0</v>
      </c>
      <c r="F610" s="100">
        <v>192.9</v>
      </c>
      <c r="G610" s="101">
        <v>797.01</v>
      </c>
      <c r="H610" s="101">
        <v>693.74</v>
      </c>
      <c r="I610" s="101">
        <v>133822.45000000001</v>
      </c>
      <c r="J610" s="101">
        <v>46837.663200000003</v>
      </c>
      <c r="K610" s="101">
        <v>31333.672920000001</v>
      </c>
      <c r="L610" s="101">
        <v>0</v>
      </c>
      <c r="M610" s="101">
        <v>0</v>
      </c>
      <c r="N610" s="101">
        <v>10590.78144696</v>
      </c>
      <c r="O610" s="101">
        <v>34378.052580907199</v>
      </c>
      <c r="P610" s="102">
        <v>10682.350972701401</v>
      </c>
      <c r="R610" s="101">
        <v>887.1</v>
      </c>
      <c r="S610" s="101">
        <v>71774.270579999997</v>
      </c>
      <c r="T610" s="80"/>
      <c r="U610" s="80"/>
      <c r="V610" s="81"/>
      <c r="W610" s="81"/>
      <c r="X610" s="81"/>
      <c r="Y610" s="80"/>
      <c r="Z610" s="80"/>
      <c r="AA610" s="80"/>
      <c r="AB610" s="80"/>
      <c r="AD610" s="82"/>
    </row>
    <row r="611" spans="1:30" x14ac:dyDescent="0.2">
      <c r="A611" s="108"/>
      <c r="B611" s="109" t="s">
        <v>965</v>
      </c>
      <c r="C611" s="110" t="s">
        <v>966</v>
      </c>
      <c r="D611" s="110" t="s">
        <v>41</v>
      </c>
      <c r="E611" s="111">
        <v>0.6</v>
      </c>
      <c r="F611" s="111">
        <v>115.74</v>
      </c>
      <c r="G611" s="77">
        <v>4.3</v>
      </c>
      <c r="H611" s="77">
        <v>4.3</v>
      </c>
      <c r="I611" s="77">
        <v>497.68200000000002</v>
      </c>
      <c r="J611" s="77">
        <v>497.68200000000002</v>
      </c>
      <c r="K611" s="77"/>
      <c r="L611" s="77"/>
      <c r="M611" s="77"/>
      <c r="N611" s="77"/>
      <c r="O611" s="77"/>
      <c r="P611" s="77"/>
      <c r="R611" s="77">
        <v>6.16</v>
      </c>
      <c r="S611" s="77">
        <v>1307.0904</v>
      </c>
      <c r="T611" s="80">
        <f t="shared" si="169"/>
        <v>1.4325581395348839</v>
      </c>
      <c r="U611" s="80">
        <f t="shared" si="170"/>
        <v>1.4069061279960506</v>
      </c>
      <c r="V611" s="81">
        <f t="shared" si="171"/>
        <v>6.0496963503830177</v>
      </c>
      <c r="W611" s="81">
        <f t="shared" si="172"/>
        <v>1.7496963503830179</v>
      </c>
      <c r="X611" s="81">
        <f t="shared" si="173"/>
        <v>202.50985559333049</v>
      </c>
      <c r="Y611" s="80">
        <f t="shared" si="174"/>
        <v>4.5848355451969969E-2</v>
      </c>
      <c r="Z611" s="80">
        <f t="shared" si="175"/>
        <v>1.1992624151289988E-2</v>
      </c>
      <c r="AA611" s="80">
        <f t="shared" si="176"/>
        <v>1.9115055013239957E-2</v>
      </c>
      <c r="AB611" s="80">
        <f t="shared" si="177"/>
        <v>2.5652011538833303E-2</v>
      </c>
      <c r="AD611" s="82"/>
    </row>
    <row r="612" spans="1:30" x14ac:dyDescent="0.2">
      <c r="A612" s="108"/>
      <c r="B612" s="109" t="s">
        <v>967</v>
      </c>
      <c r="C612" s="110" t="s">
        <v>968</v>
      </c>
      <c r="D612" s="110" t="s">
        <v>41</v>
      </c>
      <c r="E612" s="111">
        <v>1.1000000000000001</v>
      </c>
      <c r="F612" s="111">
        <v>212.19</v>
      </c>
      <c r="G612" s="77">
        <v>4.47</v>
      </c>
      <c r="H612" s="77">
        <v>4.47</v>
      </c>
      <c r="I612" s="77">
        <v>948.48929999999996</v>
      </c>
      <c r="J612" s="77">
        <v>948.48929999999996</v>
      </c>
      <c r="K612" s="77"/>
      <c r="L612" s="77"/>
      <c r="M612" s="77"/>
      <c r="N612" s="77"/>
      <c r="O612" s="77"/>
      <c r="P612" s="77"/>
      <c r="R612" s="77">
        <v>94.4</v>
      </c>
      <c r="S612" s="77">
        <v>327.77568000000002</v>
      </c>
      <c r="T612" s="80">
        <f t="shared" si="169"/>
        <v>21.118568232662195</v>
      </c>
      <c r="U612" s="80">
        <f t="shared" si="170"/>
        <v>21.09291622112336</v>
      </c>
      <c r="V612" s="81">
        <f t="shared" si="171"/>
        <v>94.285335508421412</v>
      </c>
      <c r="W612" s="81">
        <f t="shared" si="172"/>
        <v>89.815335508421413</v>
      </c>
      <c r="X612" s="81">
        <f t="shared" si="173"/>
        <v>19057.916041531938</v>
      </c>
      <c r="Y612" s="80">
        <f t="shared" si="174"/>
        <v>4.5848355451969969E-2</v>
      </c>
      <c r="Z612" s="80">
        <f t="shared" si="175"/>
        <v>1.1992624151289988E-2</v>
      </c>
      <c r="AA612" s="80">
        <f t="shared" si="176"/>
        <v>1.9115055013239957E-2</v>
      </c>
      <c r="AB612" s="80">
        <f t="shared" si="177"/>
        <v>2.5652011538833303E-2</v>
      </c>
      <c r="AD612" s="82"/>
    </row>
    <row r="613" spans="1:30" x14ac:dyDescent="0.2">
      <c r="A613" s="108"/>
      <c r="B613" s="109" t="s">
        <v>969</v>
      </c>
      <c r="C613" s="110" t="s">
        <v>970</v>
      </c>
      <c r="D613" s="110" t="s">
        <v>286</v>
      </c>
      <c r="E613" s="111">
        <v>1.7999999999999999E-2</v>
      </c>
      <c r="F613" s="111">
        <v>3.4722</v>
      </c>
      <c r="G613" s="77">
        <v>75</v>
      </c>
      <c r="H613" s="77">
        <v>75</v>
      </c>
      <c r="I613" s="77">
        <v>260.41500000000002</v>
      </c>
      <c r="J613" s="77">
        <v>260.41500000000002</v>
      </c>
      <c r="K613" s="77"/>
      <c r="L613" s="77"/>
      <c r="M613" s="77"/>
      <c r="N613" s="77"/>
      <c r="O613" s="77"/>
      <c r="P613" s="77"/>
      <c r="R613" s="77">
        <v>117</v>
      </c>
      <c r="S613" s="77">
        <v>23697.764999999999</v>
      </c>
      <c r="T613" s="80">
        <f t="shared" si="169"/>
        <v>1.56</v>
      </c>
      <c r="U613" s="80">
        <f t="shared" si="170"/>
        <v>1.5343479884611668</v>
      </c>
      <c r="V613" s="81">
        <f t="shared" si="171"/>
        <v>115.07609913458751</v>
      </c>
      <c r="W613" s="81">
        <f t="shared" si="172"/>
        <v>40.076099134587508</v>
      </c>
      <c r="X613" s="81">
        <f t="shared" si="173"/>
        <v>139.15223141511476</v>
      </c>
      <c r="Y613" s="80">
        <f t="shared" si="174"/>
        <v>4.5848355451969969E-2</v>
      </c>
      <c r="Z613" s="80">
        <f t="shared" si="175"/>
        <v>1.1992624151289988E-2</v>
      </c>
      <c r="AA613" s="80">
        <f t="shared" si="176"/>
        <v>1.9115055013239957E-2</v>
      </c>
      <c r="AB613" s="80">
        <f t="shared" si="177"/>
        <v>2.5652011538833303E-2</v>
      </c>
      <c r="AD613" s="82"/>
    </row>
    <row r="614" spans="1:30" x14ac:dyDescent="0.2">
      <c r="A614" s="108"/>
      <c r="B614" s="109" t="s">
        <v>977</v>
      </c>
      <c r="C614" s="110" t="s">
        <v>978</v>
      </c>
      <c r="D614" s="110" t="s">
        <v>38</v>
      </c>
      <c r="E614" s="111">
        <v>1.05</v>
      </c>
      <c r="F614" s="111">
        <v>202.54499999999999</v>
      </c>
      <c r="G614" s="77">
        <v>101</v>
      </c>
      <c r="H614" s="77">
        <v>101</v>
      </c>
      <c r="I614" s="77">
        <v>20457.044999999998</v>
      </c>
      <c r="J614" s="77">
        <v>20457.044999999998</v>
      </c>
      <c r="K614" s="77"/>
      <c r="L614" s="77"/>
      <c r="M614" s="77"/>
      <c r="N614" s="77"/>
      <c r="O614" s="77"/>
      <c r="P614" s="77"/>
      <c r="R614" s="181">
        <v>117</v>
      </c>
      <c r="S614" s="77">
        <v>1111.6827000000001</v>
      </c>
      <c r="T614" s="80">
        <f t="shared" si="169"/>
        <v>1.1584158415841583</v>
      </c>
      <c r="U614" s="80">
        <f t="shared" si="170"/>
        <v>1.1327638300453251</v>
      </c>
      <c r="V614" s="81">
        <f t="shared" si="171"/>
        <v>114.40914683457784</v>
      </c>
      <c r="W614" s="81">
        <f t="shared" si="172"/>
        <v>13.40914683457784</v>
      </c>
      <c r="X614" s="81">
        <f t="shared" si="173"/>
        <v>2715.9556456095684</v>
      </c>
      <c r="Y614" s="80">
        <f t="shared" si="174"/>
        <v>4.5848355451969969E-2</v>
      </c>
      <c r="Z614" s="80">
        <f t="shared" si="175"/>
        <v>1.1992624151289988E-2</v>
      </c>
      <c r="AA614" s="80">
        <f t="shared" si="176"/>
        <v>1.9115055013239957E-2</v>
      </c>
      <c r="AB614" s="80">
        <f t="shared" si="177"/>
        <v>2.5652011538833303E-2</v>
      </c>
      <c r="AD614" s="82"/>
    </row>
    <row r="615" spans="1:30" x14ac:dyDescent="0.2">
      <c r="A615" s="108"/>
      <c r="B615" s="109" t="s">
        <v>937</v>
      </c>
      <c r="C615" s="110" t="s">
        <v>938</v>
      </c>
      <c r="D615" s="110" t="s">
        <v>286</v>
      </c>
      <c r="E615" s="111">
        <v>0.17</v>
      </c>
      <c r="F615" s="111">
        <v>32.792999999999999</v>
      </c>
      <c r="G615" s="77">
        <v>20.8</v>
      </c>
      <c r="H615" s="77">
        <v>20.8</v>
      </c>
      <c r="I615" s="77">
        <v>682.09439999999995</v>
      </c>
      <c r="J615" s="77">
        <v>682.09439999999995</v>
      </c>
      <c r="K615" s="77"/>
      <c r="L615" s="77"/>
      <c r="M615" s="77"/>
      <c r="N615" s="77"/>
      <c r="O615" s="77"/>
      <c r="P615" s="77"/>
      <c r="R615" s="77">
        <v>323</v>
      </c>
      <c r="S615" s="77">
        <v>685.37369999999999</v>
      </c>
      <c r="T615" s="80">
        <f t="shared" si="169"/>
        <v>15.528846153846153</v>
      </c>
      <c r="U615" s="80">
        <f t="shared" si="170"/>
        <v>15.50319414230732</v>
      </c>
      <c r="V615" s="81">
        <f t="shared" si="171"/>
        <v>322.46643815999226</v>
      </c>
      <c r="W615" s="81">
        <f t="shared" si="172"/>
        <v>301.66643815999225</v>
      </c>
      <c r="X615" s="81">
        <f t="shared" si="173"/>
        <v>9892.5475065806258</v>
      </c>
      <c r="Y615" s="80">
        <f t="shared" si="174"/>
        <v>4.5848355451969969E-2</v>
      </c>
      <c r="Z615" s="80">
        <f t="shared" si="175"/>
        <v>1.1992624151289988E-2</v>
      </c>
      <c r="AA615" s="80">
        <f t="shared" si="176"/>
        <v>1.9115055013239957E-2</v>
      </c>
      <c r="AB615" s="80">
        <f t="shared" si="177"/>
        <v>2.5652011538833303E-2</v>
      </c>
      <c r="AD615" s="82"/>
    </row>
    <row r="616" spans="1:30" x14ac:dyDescent="0.2">
      <c r="A616" s="108"/>
      <c r="B616" s="109" t="s">
        <v>939</v>
      </c>
      <c r="C616" s="110" t="s">
        <v>940</v>
      </c>
      <c r="D616" s="110" t="s">
        <v>286</v>
      </c>
      <c r="E616" s="111">
        <v>1.0999999999999999E-2</v>
      </c>
      <c r="F616" s="111">
        <v>2.1219000000000001</v>
      </c>
      <c r="G616" s="77">
        <v>284</v>
      </c>
      <c r="H616" s="77">
        <v>284</v>
      </c>
      <c r="I616" s="77">
        <v>602.61959999999999</v>
      </c>
      <c r="J616" s="77">
        <v>602.61959999999999</v>
      </c>
      <c r="K616" s="77"/>
      <c r="L616" s="77"/>
      <c r="M616" s="77"/>
      <c r="N616" s="77"/>
      <c r="O616" s="77"/>
      <c r="P616" s="77"/>
      <c r="R616" s="181">
        <v>323</v>
      </c>
      <c r="S616" s="77">
        <v>503.46899999999999</v>
      </c>
      <c r="T616" s="80">
        <f t="shared" si="169"/>
        <v>1.1373239436619718</v>
      </c>
      <c r="U616" s="80">
        <f t="shared" si="170"/>
        <v>1.1116719321231385</v>
      </c>
      <c r="V616" s="81">
        <f t="shared" si="171"/>
        <v>315.71482872297133</v>
      </c>
      <c r="W616" s="81">
        <f t="shared" si="172"/>
        <v>31.714828722971333</v>
      </c>
      <c r="X616" s="81">
        <f t="shared" si="173"/>
        <v>67.295695067272874</v>
      </c>
      <c r="Y616" s="80">
        <f t="shared" si="174"/>
        <v>4.5848355451969969E-2</v>
      </c>
      <c r="Z616" s="80">
        <f t="shared" si="175"/>
        <v>1.1992624151289988E-2</v>
      </c>
      <c r="AA616" s="80">
        <f t="shared" si="176"/>
        <v>1.9115055013239957E-2</v>
      </c>
      <c r="AB616" s="80">
        <f t="shared" si="177"/>
        <v>2.5652011538833303E-2</v>
      </c>
      <c r="AD616" s="82"/>
    </row>
    <row r="617" spans="1:30" x14ac:dyDescent="0.2">
      <c r="A617" s="108"/>
      <c r="B617" s="109" t="s">
        <v>941</v>
      </c>
      <c r="C617" s="110" t="s">
        <v>942</v>
      </c>
      <c r="D617" s="110" t="s">
        <v>98</v>
      </c>
      <c r="E617" s="111">
        <v>0.9</v>
      </c>
      <c r="F617" s="111">
        <v>173.61</v>
      </c>
      <c r="G617" s="77">
        <v>2.7</v>
      </c>
      <c r="H617" s="77">
        <v>2.7</v>
      </c>
      <c r="I617" s="77">
        <v>468.74700000000001</v>
      </c>
      <c r="J617" s="77">
        <v>468.74700000000001</v>
      </c>
      <c r="K617" s="77"/>
      <c r="L617" s="77"/>
      <c r="M617" s="77"/>
      <c r="N617" s="77"/>
      <c r="O617" s="77"/>
      <c r="P617" s="77"/>
      <c r="R617" s="77">
        <v>30.6</v>
      </c>
      <c r="S617" s="77">
        <v>5607.6030000000001</v>
      </c>
      <c r="T617" s="80">
        <f t="shared" si="169"/>
        <v>11.333333333333334</v>
      </c>
      <c r="U617" s="80">
        <f t="shared" si="170"/>
        <v>11.307681321794501</v>
      </c>
      <c r="V617" s="81">
        <f t="shared" si="171"/>
        <v>30.530739568845153</v>
      </c>
      <c r="W617" s="81">
        <f t="shared" si="172"/>
        <v>27.830739568845154</v>
      </c>
      <c r="X617" s="81">
        <f t="shared" si="173"/>
        <v>4831.6946965472071</v>
      </c>
      <c r="Y617" s="80">
        <f t="shared" si="174"/>
        <v>4.5848355451969969E-2</v>
      </c>
      <c r="Z617" s="80">
        <f t="shared" si="175"/>
        <v>1.1992624151289988E-2</v>
      </c>
      <c r="AA617" s="80">
        <f t="shared" si="176"/>
        <v>1.9115055013239957E-2</v>
      </c>
      <c r="AB617" s="80">
        <f t="shared" si="177"/>
        <v>2.5652011538833303E-2</v>
      </c>
      <c r="AD617" s="82"/>
    </row>
    <row r="618" spans="1:30" x14ac:dyDescent="0.2">
      <c r="A618" s="108"/>
      <c r="B618" s="109" t="s">
        <v>943</v>
      </c>
      <c r="C618" s="110" t="s">
        <v>944</v>
      </c>
      <c r="D618" s="110" t="s">
        <v>98</v>
      </c>
      <c r="E618" s="111">
        <v>0.95</v>
      </c>
      <c r="F618" s="111">
        <v>183.255</v>
      </c>
      <c r="G618" s="77">
        <v>14.4</v>
      </c>
      <c r="H618" s="77">
        <v>14.4</v>
      </c>
      <c r="I618" s="77">
        <v>2638.8719999999998</v>
      </c>
      <c r="J618" s="77">
        <v>2638.8719999999998</v>
      </c>
      <c r="K618" s="77"/>
      <c r="L618" s="77"/>
      <c r="M618" s="77"/>
      <c r="N618" s="77"/>
      <c r="O618" s="77"/>
      <c r="P618" s="77"/>
      <c r="R618" s="77">
        <v>42.7</v>
      </c>
      <c r="S618" s="77">
        <v>25946.014500000001</v>
      </c>
      <c r="T618" s="80">
        <f t="shared" si="169"/>
        <v>2.9652777777777781</v>
      </c>
      <c r="U618" s="80">
        <f t="shared" si="170"/>
        <v>2.9396257662389447</v>
      </c>
      <c r="V618" s="81">
        <f t="shared" si="171"/>
        <v>42.330611033840803</v>
      </c>
      <c r="W618" s="81">
        <f t="shared" si="172"/>
        <v>27.930611033840805</v>
      </c>
      <c r="X618" s="81">
        <f t="shared" si="173"/>
        <v>5118.424125006497</v>
      </c>
      <c r="Y618" s="80">
        <f t="shared" si="174"/>
        <v>4.5848355451969969E-2</v>
      </c>
      <c r="Z618" s="80">
        <f t="shared" si="175"/>
        <v>1.1992624151289988E-2</v>
      </c>
      <c r="AA618" s="80">
        <f t="shared" si="176"/>
        <v>1.9115055013239957E-2</v>
      </c>
      <c r="AB618" s="80">
        <f t="shared" si="177"/>
        <v>2.5652011538833303E-2</v>
      </c>
      <c r="AD618" s="82"/>
    </row>
    <row r="619" spans="1:30" x14ac:dyDescent="0.2">
      <c r="A619" s="108"/>
      <c r="B619" s="109" t="s">
        <v>945</v>
      </c>
      <c r="C619" s="110" t="s">
        <v>946</v>
      </c>
      <c r="D619" s="110" t="s">
        <v>98</v>
      </c>
      <c r="E619" s="111">
        <v>3.15</v>
      </c>
      <c r="F619" s="111">
        <v>607.63499999999999</v>
      </c>
      <c r="G619" s="77">
        <v>20.2</v>
      </c>
      <c r="H619" s="77">
        <v>20.2</v>
      </c>
      <c r="I619" s="77">
        <v>12274.227000000001</v>
      </c>
      <c r="J619" s="77">
        <v>12274.227000000001</v>
      </c>
      <c r="K619" s="77"/>
      <c r="L619" s="77"/>
      <c r="M619" s="77"/>
      <c r="N619" s="77"/>
      <c r="O619" s="77"/>
      <c r="P619" s="77"/>
      <c r="R619" s="181">
        <v>42.7</v>
      </c>
      <c r="S619" s="77">
        <v>3383.4659999999999</v>
      </c>
      <c r="T619" s="80">
        <f t="shared" si="169"/>
        <v>2.113861386138614</v>
      </c>
      <c r="U619" s="80">
        <f t="shared" si="170"/>
        <v>2.0882093745997805</v>
      </c>
      <c r="V619" s="81">
        <f t="shared" si="171"/>
        <v>42.181829366915565</v>
      </c>
      <c r="W619" s="81">
        <f t="shared" si="172"/>
        <v>21.981829366915566</v>
      </c>
      <c r="X619" s="81">
        <f t="shared" si="173"/>
        <v>13356.928887365739</v>
      </c>
      <c r="Y619" s="80">
        <f t="shared" si="174"/>
        <v>4.5848355451969969E-2</v>
      </c>
      <c r="Z619" s="80">
        <f t="shared" si="175"/>
        <v>1.1992624151289988E-2</v>
      </c>
      <c r="AA619" s="80">
        <f t="shared" si="176"/>
        <v>1.9115055013239957E-2</v>
      </c>
      <c r="AB619" s="80">
        <f t="shared" si="177"/>
        <v>2.5652011538833303E-2</v>
      </c>
      <c r="AD619" s="82"/>
    </row>
    <row r="620" spans="1:30" x14ac:dyDescent="0.2">
      <c r="A620" s="108"/>
      <c r="B620" s="109" t="s">
        <v>949</v>
      </c>
      <c r="C620" s="110" t="s">
        <v>950</v>
      </c>
      <c r="D620" s="110" t="s">
        <v>41</v>
      </c>
      <c r="E620" s="111">
        <v>2</v>
      </c>
      <c r="F620" s="111">
        <v>385.8</v>
      </c>
      <c r="G620" s="77">
        <v>5.71</v>
      </c>
      <c r="H620" s="77">
        <v>5.71</v>
      </c>
      <c r="I620" s="77">
        <v>2202.9180000000001</v>
      </c>
      <c r="J620" s="77">
        <v>2202.9180000000001</v>
      </c>
      <c r="K620" s="77"/>
      <c r="L620" s="77"/>
      <c r="M620" s="77"/>
      <c r="N620" s="77"/>
      <c r="O620" s="77"/>
      <c r="P620" s="77"/>
      <c r="R620" s="77">
        <v>10.6</v>
      </c>
      <c r="S620" s="77">
        <v>2249.2139999999999</v>
      </c>
      <c r="T620" s="80">
        <f t="shared" si="169"/>
        <v>1.8563922942206654</v>
      </c>
      <c r="U620" s="80">
        <f t="shared" si="170"/>
        <v>1.8307402826818322</v>
      </c>
      <c r="V620" s="81">
        <f t="shared" si="171"/>
        <v>10.453527014113261</v>
      </c>
      <c r="W620" s="81">
        <f t="shared" si="172"/>
        <v>4.7435270141132611</v>
      </c>
      <c r="X620" s="81">
        <f t="shared" si="173"/>
        <v>1830.0527220448962</v>
      </c>
      <c r="Y620" s="80">
        <f t="shared" si="174"/>
        <v>4.5848355451969969E-2</v>
      </c>
      <c r="Z620" s="80">
        <f t="shared" si="175"/>
        <v>1.1992624151289988E-2</v>
      </c>
      <c r="AA620" s="80">
        <f t="shared" si="176"/>
        <v>1.9115055013239957E-2</v>
      </c>
      <c r="AB620" s="80">
        <f t="shared" si="177"/>
        <v>2.5652011538833303E-2</v>
      </c>
      <c r="AD620" s="82"/>
    </row>
    <row r="621" spans="1:30" x14ac:dyDescent="0.2">
      <c r="A621" s="108"/>
      <c r="B621" s="109" t="s">
        <v>951</v>
      </c>
      <c r="C621" s="110" t="s">
        <v>952</v>
      </c>
      <c r="D621" s="110" t="s">
        <v>41</v>
      </c>
      <c r="E621" s="111">
        <v>1.1000000000000001</v>
      </c>
      <c r="F621" s="111">
        <v>212.19</v>
      </c>
      <c r="G621" s="77">
        <v>7.31</v>
      </c>
      <c r="H621" s="77">
        <v>7.31</v>
      </c>
      <c r="I621" s="77">
        <v>1551.1088999999999</v>
      </c>
      <c r="J621" s="77">
        <v>1551.1088999999999</v>
      </c>
      <c r="K621" s="77"/>
      <c r="L621" s="77"/>
      <c r="M621" s="77"/>
      <c r="N621" s="77"/>
      <c r="O621" s="77"/>
      <c r="P621" s="77"/>
      <c r="R621" s="77">
        <v>9.43</v>
      </c>
      <c r="S621" s="77">
        <v>1091.4282000000001</v>
      </c>
      <c r="T621" s="80">
        <f t="shared" si="169"/>
        <v>1.2900136798905608</v>
      </c>
      <c r="U621" s="80">
        <f t="shared" si="170"/>
        <v>1.2643616683517276</v>
      </c>
      <c r="V621" s="81">
        <f t="shared" si="171"/>
        <v>9.242483795651129</v>
      </c>
      <c r="W621" s="81">
        <f t="shared" si="172"/>
        <v>1.9324837956511294</v>
      </c>
      <c r="X621" s="81">
        <f t="shared" si="173"/>
        <v>410.05373659921315</v>
      </c>
      <c r="Y621" s="80">
        <f t="shared" si="174"/>
        <v>4.5848355451969969E-2</v>
      </c>
      <c r="Z621" s="80">
        <f t="shared" si="175"/>
        <v>1.1992624151289988E-2</v>
      </c>
      <c r="AA621" s="80">
        <f t="shared" si="176"/>
        <v>1.9115055013239957E-2</v>
      </c>
      <c r="AB621" s="80">
        <f t="shared" si="177"/>
        <v>2.5652011538833303E-2</v>
      </c>
      <c r="AD621" s="82"/>
    </row>
    <row r="622" spans="1:30" x14ac:dyDescent="0.2">
      <c r="A622" s="108"/>
      <c r="B622" s="109" t="s">
        <v>973</v>
      </c>
      <c r="C622" s="110" t="s">
        <v>974</v>
      </c>
      <c r="D622" s="110" t="s">
        <v>41</v>
      </c>
      <c r="E622" s="111">
        <v>1.1000000000000001</v>
      </c>
      <c r="F622" s="111">
        <v>212.19</v>
      </c>
      <c r="G622" s="77">
        <v>6.64</v>
      </c>
      <c r="H622" s="77">
        <v>6.64</v>
      </c>
      <c r="I622" s="77">
        <v>1408.9416000000001</v>
      </c>
      <c r="J622" s="77">
        <v>1408.9416000000001</v>
      </c>
      <c r="K622" s="77"/>
      <c r="L622" s="77"/>
      <c r="M622" s="77"/>
      <c r="N622" s="77"/>
      <c r="O622" s="77"/>
      <c r="P622" s="77"/>
      <c r="R622" s="77">
        <v>9.24</v>
      </c>
      <c r="S622" s="77">
        <v>1960.6356000000001</v>
      </c>
      <c r="T622" s="80">
        <f t="shared" si="169"/>
        <v>1.3915662650602412</v>
      </c>
      <c r="U622" s="80">
        <f t="shared" si="170"/>
        <v>1.3659142535214079</v>
      </c>
      <c r="V622" s="81">
        <f t="shared" si="171"/>
        <v>9.0696706433821479</v>
      </c>
      <c r="W622" s="81">
        <f t="shared" si="172"/>
        <v>2.4296706433821482</v>
      </c>
      <c r="X622" s="81">
        <f t="shared" si="173"/>
        <v>515.55181381925797</v>
      </c>
      <c r="Y622" s="80">
        <f t="shared" si="174"/>
        <v>4.5848355451969969E-2</v>
      </c>
      <c r="Z622" s="80">
        <f t="shared" si="175"/>
        <v>1.1992624151289988E-2</v>
      </c>
      <c r="AA622" s="80">
        <f t="shared" si="176"/>
        <v>1.9115055013239957E-2</v>
      </c>
      <c r="AB622" s="80">
        <f t="shared" si="177"/>
        <v>2.5652011538833303E-2</v>
      </c>
      <c r="AD622" s="82"/>
    </row>
    <row r="623" spans="1:30" x14ac:dyDescent="0.2">
      <c r="A623" s="108"/>
      <c r="B623" s="109" t="s">
        <v>957</v>
      </c>
      <c r="C623" s="110" t="s">
        <v>958</v>
      </c>
      <c r="D623" s="110" t="s">
        <v>98</v>
      </c>
      <c r="E623" s="111">
        <v>1.1000000000000001</v>
      </c>
      <c r="F623" s="111">
        <v>212.19</v>
      </c>
      <c r="G623" s="77">
        <v>0.86</v>
      </c>
      <c r="H623" s="77">
        <v>0.86</v>
      </c>
      <c r="I623" s="77">
        <v>182.48339999999999</v>
      </c>
      <c r="J623" s="77">
        <v>182.48339999999999</v>
      </c>
      <c r="K623" s="77"/>
      <c r="L623" s="77"/>
      <c r="M623" s="77"/>
      <c r="N623" s="77"/>
      <c r="O623" s="77"/>
      <c r="P623" s="77"/>
      <c r="R623" s="77">
        <v>1.32</v>
      </c>
      <c r="S623" s="77">
        <v>280.0908</v>
      </c>
      <c r="T623" s="80">
        <f t="shared" si="169"/>
        <v>1.5348837209302326</v>
      </c>
      <c r="U623" s="80">
        <f t="shared" si="170"/>
        <v>1.5092317093913994</v>
      </c>
      <c r="V623" s="81">
        <f t="shared" si="171"/>
        <v>1.2979392700766035</v>
      </c>
      <c r="W623" s="81">
        <f t="shared" si="172"/>
        <v>0.43793927007660349</v>
      </c>
      <c r="X623" s="81">
        <f t="shared" si="173"/>
        <v>92.926333717554499</v>
      </c>
      <c r="Y623" s="80">
        <f t="shared" si="174"/>
        <v>4.5848355451969969E-2</v>
      </c>
      <c r="Z623" s="80">
        <f t="shared" si="175"/>
        <v>1.1992624151289988E-2</v>
      </c>
      <c r="AA623" s="80">
        <f t="shared" si="176"/>
        <v>1.9115055013239957E-2</v>
      </c>
      <c r="AB623" s="80">
        <f t="shared" si="177"/>
        <v>2.5652011538833303E-2</v>
      </c>
      <c r="AD623" s="82"/>
    </row>
    <row r="624" spans="1:30" x14ac:dyDescent="0.2">
      <c r="A624" s="108"/>
      <c r="B624" s="109" t="s">
        <v>959</v>
      </c>
      <c r="C624" s="110" t="s">
        <v>960</v>
      </c>
      <c r="D624" s="110" t="s">
        <v>101</v>
      </c>
      <c r="E624" s="111">
        <v>0.3</v>
      </c>
      <c r="F624" s="111">
        <v>57.87</v>
      </c>
      <c r="G624" s="77">
        <v>35.299999999999997</v>
      </c>
      <c r="H624" s="77">
        <v>35.299999999999997</v>
      </c>
      <c r="I624" s="77">
        <v>2042.8109999999999</v>
      </c>
      <c r="J624" s="77">
        <v>2042.8109999999999</v>
      </c>
      <c r="K624" s="77"/>
      <c r="L624" s="77"/>
      <c r="M624" s="77"/>
      <c r="N624" s="77"/>
      <c r="O624" s="77"/>
      <c r="P624" s="77"/>
      <c r="R624" s="77">
        <v>51.8</v>
      </c>
      <c r="S624" s="77">
        <v>2997.6660000000002</v>
      </c>
      <c r="T624" s="80">
        <f t="shared" si="169"/>
        <v>1.4674220963172806</v>
      </c>
      <c r="U624" s="80">
        <f t="shared" si="170"/>
        <v>1.4417700847784474</v>
      </c>
      <c r="V624" s="81">
        <f t="shared" si="171"/>
        <v>50.894483992679191</v>
      </c>
      <c r="W624" s="81">
        <f t="shared" si="172"/>
        <v>15.594483992679194</v>
      </c>
      <c r="X624" s="81">
        <f t="shared" si="173"/>
        <v>902.45278865634498</v>
      </c>
      <c r="Y624" s="80">
        <f t="shared" si="174"/>
        <v>4.5848355451969969E-2</v>
      </c>
      <c r="Z624" s="80">
        <f t="shared" si="175"/>
        <v>1.1992624151289988E-2</v>
      </c>
      <c r="AA624" s="80">
        <f t="shared" si="176"/>
        <v>1.9115055013239957E-2</v>
      </c>
      <c r="AB624" s="80">
        <f t="shared" si="177"/>
        <v>2.5652011538833303E-2</v>
      </c>
      <c r="AD624" s="82"/>
    </row>
    <row r="625" spans="1:30" ht="15" thickBot="1" x14ac:dyDescent="0.25">
      <c r="A625" s="108"/>
      <c r="B625" s="109" t="s">
        <v>961</v>
      </c>
      <c r="C625" s="110" t="s">
        <v>962</v>
      </c>
      <c r="D625" s="110" t="s">
        <v>101</v>
      </c>
      <c r="E625" s="111">
        <v>0.1</v>
      </c>
      <c r="F625" s="111">
        <v>19.29</v>
      </c>
      <c r="G625" s="77">
        <v>32.1</v>
      </c>
      <c r="H625" s="77">
        <v>32.1</v>
      </c>
      <c r="I625" s="77">
        <v>619.20899999999995</v>
      </c>
      <c r="J625" s="77">
        <v>619.20899999999995</v>
      </c>
      <c r="K625" s="77"/>
      <c r="L625" s="77"/>
      <c r="M625" s="77"/>
      <c r="N625" s="77"/>
      <c r="O625" s="77"/>
      <c r="P625" s="77"/>
      <c r="R625" s="77">
        <v>32.4</v>
      </c>
      <c r="S625" s="77">
        <v>624.99599999999998</v>
      </c>
      <c r="T625" s="80">
        <f t="shared" si="169"/>
        <v>1.0093457943925233</v>
      </c>
      <c r="U625" s="80">
        <f t="shared" si="170"/>
        <v>0.98369378285368991</v>
      </c>
      <c r="V625" s="81">
        <f t="shared" si="171"/>
        <v>31.576570429603446</v>
      </c>
      <c r="W625" s="81">
        <f t="shared" si="172"/>
        <v>-0.52342957039655502</v>
      </c>
      <c r="X625" s="81">
        <f t="shared" si="173"/>
        <v>-10.096956412949545</v>
      </c>
      <c r="Y625" s="80">
        <f t="shared" si="174"/>
        <v>4.5848355451969969E-2</v>
      </c>
      <c r="Z625" s="80">
        <f t="shared" si="175"/>
        <v>1.1992624151289988E-2</v>
      </c>
      <c r="AA625" s="80">
        <f t="shared" si="176"/>
        <v>1.9115055013239957E-2</v>
      </c>
      <c r="AB625" s="80">
        <f t="shared" si="177"/>
        <v>2.5652011538833303E-2</v>
      </c>
      <c r="AD625" s="82"/>
    </row>
    <row r="626" spans="1:30" ht="15" thickBot="1" x14ac:dyDescent="0.25">
      <c r="A626" s="96">
        <v>221</v>
      </c>
      <c r="B626" s="97" t="s">
        <v>979</v>
      </c>
      <c r="C626" s="99" t="s">
        <v>980</v>
      </c>
      <c r="D626" s="99" t="s">
        <v>38</v>
      </c>
      <c r="E626" s="100">
        <v>0</v>
      </c>
      <c r="F626" s="100">
        <v>438.89800000000002</v>
      </c>
      <c r="G626" s="101">
        <v>29.9</v>
      </c>
      <c r="H626" s="101">
        <v>29.61</v>
      </c>
      <c r="I626" s="101">
        <v>12995.77</v>
      </c>
      <c r="J626" s="101">
        <v>4783.9881999999998</v>
      </c>
      <c r="K626" s="101">
        <v>2958.1725200000001</v>
      </c>
      <c r="L626" s="101">
        <v>0</v>
      </c>
      <c r="M626" s="101">
        <v>0</v>
      </c>
      <c r="N626" s="101">
        <v>999.86231176000001</v>
      </c>
      <c r="O626" s="101">
        <v>3245.5885620432</v>
      </c>
      <c r="P626" s="102">
        <v>1008.50727513245</v>
      </c>
      <c r="R626" s="101">
        <v>39.57</v>
      </c>
      <c r="S626" s="101">
        <v>7987.9435999999996</v>
      </c>
      <c r="T626" s="80"/>
      <c r="U626" s="80"/>
      <c r="V626" s="81"/>
      <c r="W626" s="81"/>
      <c r="X626" s="81"/>
      <c r="Y626" s="80"/>
      <c r="Z626" s="80"/>
      <c r="AA626" s="80"/>
      <c r="AB626" s="80"/>
      <c r="AD626" s="82"/>
    </row>
    <row r="627" spans="1:30" ht="15" thickBot="1" x14ac:dyDescent="0.25">
      <c r="A627" s="108"/>
      <c r="B627" s="109" t="s">
        <v>931</v>
      </c>
      <c r="C627" s="110" t="s">
        <v>932</v>
      </c>
      <c r="D627" s="110" t="s">
        <v>101</v>
      </c>
      <c r="E627" s="111">
        <v>0.1</v>
      </c>
      <c r="F627" s="111">
        <v>43.889800000000001</v>
      </c>
      <c r="G627" s="77">
        <v>109</v>
      </c>
      <c r="H627" s="77">
        <v>109</v>
      </c>
      <c r="I627" s="77">
        <v>4783.9881999999998</v>
      </c>
      <c r="J627" s="77">
        <v>4783.9881999999998</v>
      </c>
      <c r="K627" s="77"/>
      <c r="L627" s="77"/>
      <c r="M627" s="77"/>
      <c r="N627" s="77"/>
      <c r="O627" s="77"/>
      <c r="P627" s="77"/>
      <c r="R627" s="77">
        <v>182</v>
      </c>
      <c r="S627" s="77">
        <v>7987.9435999999996</v>
      </c>
      <c r="T627" s="80">
        <f t="shared" si="169"/>
        <v>1.6697247706422018</v>
      </c>
      <c r="U627" s="80">
        <f t="shared" si="170"/>
        <v>1.6440727591033686</v>
      </c>
      <c r="V627" s="81">
        <f t="shared" si="171"/>
        <v>179.20393074226718</v>
      </c>
      <c r="W627" s="81">
        <f t="shared" si="172"/>
        <v>70.203930742267175</v>
      </c>
      <c r="X627" s="81">
        <f t="shared" si="173"/>
        <v>3081.2364794919581</v>
      </c>
      <c r="Y627" s="80">
        <f t="shared" si="174"/>
        <v>4.5848355451969969E-2</v>
      </c>
      <c r="Z627" s="80">
        <f t="shared" si="175"/>
        <v>1.1992624151289988E-2</v>
      </c>
      <c r="AA627" s="80">
        <f t="shared" si="176"/>
        <v>1.9115055013239957E-2</v>
      </c>
      <c r="AB627" s="80">
        <f t="shared" si="177"/>
        <v>2.5652011538833303E-2</v>
      </c>
      <c r="AD627" s="82"/>
    </row>
    <row r="628" spans="1:30" ht="15" thickBot="1" x14ac:dyDescent="0.25">
      <c r="A628" s="96">
        <v>222</v>
      </c>
      <c r="B628" s="97" t="s">
        <v>981</v>
      </c>
      <c r="C628" s="99" t="s">
        <v>982</v>
      </c>
      <c r="D628" s="99" t="s">
        <v>98</v>
      </c>
      <c r="E628" s="100">
        <v>0</v>
      </c>
      <c r="F628" s="100">
        <v>9.6</v>
      </c>
      <c r="G628" s="101">
        <v>741.8</v>
      </c>
      <c r="H628" s="101">
        <v>272.3</v>
      </c>
      <c r="I628" s="101">
        <v>2614.08</v>
      </c>
      <c r="J628" s="101">
        <v>1042.3296</v>
      </c>
      <c r="K628" s="101">
        <v>566.16</v>
      </c>
      <c r="L628" s="101">
        <v>0</v>
      </c>
      <c r="M628" s="101">
        <v>0</v>
      </c>
      <c r="N628" s="101">
        <v>191.36207999999999</v>
      </c>
      <c r="O628" s="101">
        <v>621.16810559999999</v>
      </c>
      <c r="P628" s="102">
        <v>193.016625984</v>
      </c>
      <c r="R628" s="101">
        <v>364.84</v>
      </c>
      <c r="S628" s="101">
        <v>1707.6479999999999</v>
      </c>
      <c r="T628" s="80"/>
      <c r="U628" s="80"/>
      <c r="V628" s="81"/>
      <c r="W628" s="81"/>
      <c r="X628" s="81"/>
      <c r="Y628" s="80"/>
      <c r="Z628" s="80"/>
      <c r="AA628" s="80"/>
      <c r="AB628" s="80"/>
      <c r="AD628" s="82"/>
    </row>
    <row r="629" spans="1:30" x14ac:dyDescent="0.2">
      <c r="A629" s="108"/>
      <c r="B629" s="109" t="s">
        <v>935</v>
      </c>
      <c r="C629" s="110" t="s">
        <v>936</v>
      </c>
      <c r="D629" s="110" t="s">
        <v>38</v>
      </c>
      <c r="E629" s="111">
        <v>0.56999999999999995</v>
      </c>
      <c r="F629" s="111">
        <v>5.4720000000000004</v>
      </c>
      <c r="G629" s="77">
        <v>59.8</v>
      </c>
      <c r="H629" s="77">
        <v>59.8</v>
      </c>
      <c r="I629" s="77">
        <v>327.22559999999999</v>
      </c>
      <c r="J629" s="77">
        <v>327.22559999999999</v>
      </c>
      <c r="K629" s="77"/>
      <c r="L629" s="77"/>
      <c r="M629" s="77"/>
      <c r="N629" s="77"/>
      <c r="O629" s="77"/>
      <c r="P629" s="77"/>
      <c r="R629" s="77">
        <v>69</v>
      </c>
      <c r="S629" s="77">
        <v>377.56799999999998</v>
      </c>
      <c r="T629" s="80">
        <f t="shared" si="169"/>
        <v>1.153846153846154</v>
      </c>
      <c r="U629" s="80">
        <f t="shared" si="170"/>
        <v>1.1281941423073207</v>
      </c>
      <c r="V629" s="81">
        <f t="shared" si="171"/>
        <v>67.466009709977783</v>
      </c>
      <c r="W629" s="81">
        <f t="shared" si="172"/>
        <v>7.6660097099777857</v>
      </c>
      <c r="X629" s="81">
        <f t="shared" si="173"/>
        <v>41.948405132998445</v>
      </c>
      <c r="Y629" s="80">
        <f t="shared" si="174"/>
        <v>4.5848355451969969E-2</v>
      </c>
      <c r="Z629" s="80">
        <f t="shared" si="175"/>
        <v>1.1992624151289988E-2</v>
      </c>
      <c r="AA629" s="80">
        <f t="shared" si="176"/>
        <v>1.9115055013239957E-2</v>
      </c>
      <c r="AB629" s="80">
        <f t="shared" si="177"/>
        <v>2.5652011538833303E-2</v>
      </c>
      <c r="AD629" s="82"/>
    </row>
    <row r="630" spans="1:30" x14ac:dyDescent="0.2">
      <c r="A630" s="108"/>
      <c r="B630" s="109" t="s">
        <v>983</v>
      </c>
      <c r="C630" s="110" t="s">
        <v>984</v>
      </c>
      <c r="D630" s="110" t="s">
        <v>98</v>
      </c>
      <c r="E630" s="111">
        <v>1.1000000000000001</v>
      </c>
      <c r="F630" s="111">
        <v>10.56</v>
      </c>
      <c r="G630" s="77">
        <v>17.899999999999999</v>
      </c>
      <c r="H630" s="77">
        <v>17.899999999999999</v>
      </c>
      <c r="I630" s="77">
        <v>189.024</v>
      </c>
      <c r="J630" s="77">
        <v>189.024</v>
      </c>
      <c r="K630" s="77"/>
      <c r="L630" s="77"/>
      <c r="M630" s="77"/>
      <c r="N630" s="77"/>
      <c r="O630" s="77"/>
      <c r="P630" s="77"/>
      <c r="R630" s="77">
        <v>20.5</v>
      </c>
      <c r="S630" s="77">
        <v>216.48</v>
      </c>
      <c r="T630" s="80">
        <f t="shared" si="169"/>
        <v>1.1452513966480449</v>
      </c>
      <c r="U630" s="80">
        <f t="shared" si="170"/>
        <v>1.1195993851092116</v>
      </c>
      <c r="V630" s="81">
        <f t="shared" si="171"/>
        <v>20.040828993454888</v>
      </c>
      <c r="W630" s="81">
        <f t="shared" si="172"/>
        <v>2.140828993454889</v>
      </c>
      <c r="X630" s="81">
        <f t="shared" si="173"/>
        <v>22.607154170883629</v>
      </c>
      <c r="Y630" s="80">
        <f t="shared" si="174"/>
        <v>4.5848355451969969E-2</v>
      </c>
      <c r="Z630" s="80">
        <f t="shared" si="175"/>
        <v>1.1992624151289988E-2</v>
      </c>
      <c r="AA630" s="80">
        <f t="shared" si="176"/>
        <v>1.9115055013239957E-2</v>
      </c>
      <c r="AB630" s="80">
        <f t="shared" si="177"/>
        <v>2.5652011538833303E-2</v>
      </c>
      <c r="AD630" s="82"/>
    </row>
    <row r="631" spans="1:30" x14ac:dyDescent="0.2">
      <c r="A631" s="108"/>
      <c r="B631" s="109" t="s">
        <v>943</v>
      </c>
      <c r="C631" s="110" t="s">
        <v>944</v>
      </c>
      <c r="D631" s="110" t="s">
        <v>98</v>
      </c>
      <c r="E631" s="111">
        <v>1</v>
      </c>
      <c r="F631" s="111">
        <v>9.6</v>
      </c>
      <c r="G631" s="77">
        <v>14.4</v>
      </c>
      <c r="H631" s="77">
        <v>14.4</v>
      </c>
      <c r="I631" s="77">
        <v>138.24</v>
      </c>
      <c r="J631" s="77">
        <v>138.24</v>
      </c>
      <c r="K631" s="77"/>
      <c r="L631" s="77"/>
      <c r="M631" s="77"/>
      <c r="N631" s="77"/>
      <c r="O631" s="77"/>
      <c r="P631" s="77"/>
      <c r="R631" s="77">
        <v>30.6</v>
      </c>
      <c r="S631" s="77">
        <v>293.76</v>
      </c>
      <c r="T631" s="80">
        <f>R631/H631</f>
        <v>2.125</v>
      </c>
      <c r="U631" s="80">
        <f t="shared" si="170"/>
        <v>2.0993479884611665</v>
      </c>
      <c r="V631" s="81">
        <f t="shared" si="171"/>
        <v>30.230611033840798</v>
      </c>
      <c r="W631" s="81">
        <f t="shared" si="172"/>
        <v>15.830611033840798</v>
      </c>
      <c r="X631" s="81">
        <f t="shared" si="173"/>
        <v>151.97386592487166</v>
      </c>
      <c r="Y631" s="80">
        <f t="shared" si="174"/>
        <v>4.5848355451969969E-2</v>
      </c>
      <c r="Z631" s="80">
        <f t="shared" si="175"/>
        <v>1.1992624151289988E-2</v>
      </c>
      <c r="AA631" s="80">
        <f t="shared" si="176"/>
        <v>1.9115055013239957E-2</v>
      </c>
      <c r="AB631" s="80">
        <f t="shared" si="177"/>
        <v>2.5652011538833303E-2</v>
      </c>
      <c r="AD631" s="82"/>
    </row>
    <row r="632" spans="1:30" ht="15" thickBot="1" x14ac:dyDescent="0.25">
      <c r="A632" s="108"/>
      <c r="B632" s="109" t="s">
        <v>945</v>
      </c>
      <c r="C632" s="110" t="s">
        <v>946</v>
      </c>
      <c r="D632" s="110" t="s">
        <v>98</v>
      </c>
      <c r="E632" s="111">
        <v>2</v>
      </c>
      <c r="F632" s="111">
        <v>19.2</v>
      </c>
      <c r="G632" s="77">
        <v>20.2</v>
      </c>
      <c r="H632" s="77">
        <v>20.2</v>
      </c>
      <c r="I632" s="77">
        <v>387.84</v>
      </c>
      <c r="J632" s="77">
        <v>387.84</v>
      </c>
      <c r="K632" s="77"/>
      <c r="L632" s="77"/>
      <c r="M632" s="77"/>
      <c r="N632" s="77"/>
      <c r="O632" s="77"/>
      <c r="P632" s="77"/>
      <c r="R632" s="77">
        <v>42.7</v>
      </c>
      <c r="S632" s="77">
        <v>819.84</v>
      </c>
      <c r="T632" s="80">
        <f t="shared" si="169"/>
        <v>2.113861386138614</v>
      </c>
      <c r="U632" s="80">
        <f t="shared" si="170"/>
        <v>2.0882093745997805</v>
      </c>
      <c r="V632" s="81">
        <f t="shared" si="171"/>
        <v>42.181829366915565</v>
      </c>
      <c r="W632" s="81">
        <f t="shared" si="172"/>
        <v>21.981829366915566</v>
      </c>
      <c r="X632" s="81">
        <f t="shared" si="173"/>
        <v>422.05112384477883</v>
      </c>
      <c r="Y632" s="80">
        <f t="shared" si="174"/>
        <v>4.5848355451969969E-2</v>
      </c>
      <c r="Z632" s="80">
        <f t="shared" si="175"/>
        <v>1.1992624151289988E-2</v>
      </c>
      <c r="AA632" s="80">
        <f t="shared" si="176"/>
        <v>1.9115055013239957E-2</v>
      </c>
      <c r="AB632" s="80">
        <f t="shared" si="177"/>
        <v>2.5652011538833303E-2</v>
      </c>
      <c r="AD632" s="82"/>
    </row>
    <row r="633" spans="1:30" ht="15" thickBot="1" x14ac:dyDescent="0.25">
      <c r="A633" s="96">
        <v>223</v>
      </c>
      <c r="B633" s="97" t="s">
        <v>985</v>
      </c>
      <c r="C633" s="99" t="s">
        <v>986</v>
      </c>
      <c r="D633" s="99" t="s">
        <v>41</v>
      </c>
      <c r="E633" s="100">
        <v>0</v>
      </c>
      <c r="F633" s="100">
        <v>2</v>
      </c>
      <c r="G633" s="101">
        <v>518.69000000000005</v>
      </c>
      <c r="H633" s="101">
        <v>143.88999999999999</v>
      </c>
      <c r="I633" s="101">
        <v>287.77999999999997</v>
      </c>
      <c r="J633" s="101">
        <v>7.12</v>
      </c>
      <c r="K633" s="101">
        <v>101.1</v>
      </c>
      <c r="L633" s="101">
        <v>0</v>
      </c>
      <c r="M633" s="101">
        <v>0</v>
      </c>
      <c r="N633" s="101">
        <v>34.171799999999998</v>
      </c>
      <c r="O633" s="101">
        <v>110.922876</v>
      </c>
      <c r="P633" s="102">
        <v>34.46725464</v>
      </c>
      <c r="R633" s="101">
        <v>518.69000000000005</v>
      </c>
      <c r="S633" s="101">
        <v>0</v>
      </c>
      <c r="T633" s="80"/>
      <c r="U633" s="80"/>
      <c r="V633" s="81"/>
      <c r="W633" s="81"/>
      <c r="X633" s="81"/>
      <c r="Y633" s="80"/>
      <c r="Z633" s="80"/>
      <c r="AA633" s="80"/>
      <c r="AB633" s="80"/>
      <c r="AD633" s="82"/>
    </row>
    <row r="634" spans="1:30" x14ac:dyDescent="0.2">
      <c r="A634" s="108"/>
      <c r="B634" s="109" t="s">
        <v>987</v>
      </c>
      <c r="C634" s="110" t="s">
        <v>988</v>
      </c>
      <c r="D634" s="110" t="s">
        <v>286</v>
      </c>
      <c r="E634" s="111">
        <v>0.04</v>
      </c>
      <c r="F634" s="111">
        <v>0.08</v>
      </c>
      <c r="G634" s="77">
        <v>26.6</v>
      </c>
      <c r="H634" s="77">
        <v>26.6</v>
      </c>
      <c r="I634" s="77">
        <v>2.1280000000000001</v>
      </c>
      <c r="J634" s="77">
        <v>2.1280000000000001</v>
      </c>
      <c r="K634" s="77"/>
      <c r="L634" s="77"/>
      <c r="M634" s="77"/>
      <c r="N634" s="77"/>
      <c r="O634" s="77"/>
      <c r="P634" s="77"/>
      <c r="R634" s="77">
        <v>42.9</v>
      </c>
      <c r="S634" s="179"/>
      <c r="T634" s="80">
        <f t="shared" si="169"/>
        <v>1.612781954887218</v>
      </c>
      <c r="U634" s="80">
        <f t="shared" si="170"/>
        <v>1.5871299433483848</v>
      </c>
      <c r="V634" s="81">
        <f t="shared" si="171"/>
        <v>42.217656493067039</v>
      </c>
      <c r="W634" s="81">
        <f t="shared" si="172"/>
        <v>15.617656493067038</v>
      </c>
      <c r="X634" s="81">
        <f t="shared" si="173"/>
        <v>1.2494125194453631</v>
      </c>
      <c r="Y634" s="80">
        <f t="shared" ref="Y634:Y722" si="178">104.584835545197%-100%</f>
        <v>4.5848355451969969E-2</v>
      </c>
      <c r="Z634" s="80">
        <f t="shared" ref="Z634:Z722" si="179">101.199262415129%-100%</f>
        <v>1.1992624151289988E-2</v>
      </c>
      <c r="AA634" s="80">
        <f t="shared" ref="AA634:AA722" si="180">101.911505501324%-100%</f>
        <v>1.9115055013239957E-2</v>
      </c>
      <c r="AB634" s="80">
        <f t="shared" si="177"/>
        <v>2.5652011538833303E-2</v>
      </c>
      <c r="AD634" s="82"/>
    </row>
    <row r="635" spans="1:30" x14ac:dyDescent="0.2">
      <c r="A635" s="108"/>
      <c r="B635" s="109" t="s">
        <v>937</v>
      </c>
      <c r="C635" s="110" t="s">
        <v>938</v>
      </c>
      <c r="D635" s="110" t="s">
        <v>286</v>
      </c>
      <c r="E635" s="111">
        <v>0.12</v>
      </c>
      <c r="F635" s="111">
        <v>0.24</v>
      </c>
      <c r="G635" s="77">
        <v>20.8</v>
      </c>
      <c r="H635" s="77">
        <v>20.8</v>
      </c>
      <c r="I635" s="77">
        <v>4.992</v>
      </c>
      <c r="J635" s="77">
        <v>4.992</v>
      </c>
      <c r="K635" s="77"/>
      <c r="L635" s="77"/>
      <c r="M635" s="77"/>
      <c r="N635" s="77"/>
      <c r="O635" s="77"/>
      <c r="P635" s="77"/>
      <c r="R635" s="77">
        <v>33.9</v>
      </c>
      <c r="S635" s="180"/>
      <c r="T635" s="80">
        <f t="shared" ref="T635:T717" si="181">R635/H635</f>
        <v>1.6298076923076923</v>
      </c>
      <c r="U635" s="80">
        <f t="shared" ref="U635:U717" si="182">T635-AB635</f>
        <v>1.6041556807688591</v>
      </c>
      <c r="V635" s="81">
        <f t="shared" ref="V635:V722" si="183">G635*U635</f>
        <v>33.366438159992271</v>
      </c>
      <c r="W635" s="81">
        <f t="shared" ref="W635:W722" si="184">V635-G635</f>
        <v>12.56643815999227</v>
      </c>
      <c r="X635" s="81">
        <f t="shared" ref="X635:X722" si="185">F635*W635</f>
        <v>3.0159451583981447</v>
      </c>
      <c r="Y635" s="80">
        <f t="shared" si="178"/>
        <v>4.5848355451969969E-2</v>
      </c>
      <c r="Z635" s="80">
        <f t="shared" si="179"/>
        <v>1.1992624151289988E-2</v>
      </c>
      <c r="AA635" s="80">
        <f t="shared" si="180"/>
        <v>1.9115055013239957E-2</v>
      </c>
      <c r="AB635" s="80">
        <f t="shared" ref="AB635:AB722" si="186">AVERAGE(Y635:AA635)</f>
        <v>2.5652011538833303E-2</v>
      </c>
      <c r="AD635" s="82"/>
    </row>
    <row r="636" spans="1:30" ht="15" thickBot="1" x14ac:dyDescent="0.25">
      <c r="A636" s="103">
        <v>224</v>
      </c>
      <c r="B636" s="104" t="s">
        <v>989</v>
      </c>
      <c r="C636" s="105" t="s">
        <v>990</v>
      </c>
      <c r="D636" s="105" t="s">
        <v>41</v>
      </c>
      <c r="E636" s="106">
        <v>0</v>
      </c>
      <c r="F636" s="106">
        <v>2</v>
      </c>
      <c r="G636" s="107">
        <v>713.05</v>
      </c>
      <c r="H636" s="107">
        <v>703</v>
      </c>
      <c r="I636" s="107">
        <v>1406</v>
      </c>
      <c r="J636" s="107">
        <v>1406</v>
      </c>
      <c r="K636" s="107">
        <v>0</v>
      </c>
      <c r="L636" s="107">
        <v>0</v>
      </c>
      <c r="M636" s="107">
        <v>0</v>
      </c>
      <c r="N636" s="107">
        <v>0</v>
      </c>
      <c r="O636" s="107">
        <v>0</v>
      </c>
      <c r="P636" s="107">
        <v>0</v>
      </c>
      <c r="R636" s="107">
        <v>737</v>
      </c>
      <c r="S636" s="107">
        <v>1474</v>
      </c>
      <c r="T636" s="80">
        <f t="shared" si="181"/>
        <v>1.0483641536273116</v>
      </c>
      <c r="U636" s="80">
        <f t="shared" si="182"/>
        <v>1.0227121420884784</v>
      </c>
      <c r="V636" s="81">
        <f t="shared" si="183"/>
        <v>729.24489291618943</v>
      </c>
      <c r="W636" s="81">
        <f t="shared" si="184"/>
        <v>16.194892916189474</v>
      </c>
      <c r="X636" s="81">
        <f t="shared" si="185"/>
        <v>32.389785832378948</v>
      </c>
      <c r="Y636" s="80">
        <f t="shared" si="178"/>
        <v>4.5848355451969969E-2</v>
      </c>
      <c r="Z636" s="80">
        <f t="shared" si="179"/>
        <v>1.1992624151289988E-2</v>
      </c>
      <c r="AA636" s="80">
        <f t="shared" si="180"/>
        <v>1.9115055013239957E-2</v>
      </c>
      <c r="AB636" s="80">
        <f t="shared" si="186"/>
        <v>2.5652011538833303E-2</v>
      </c>
      <c r="AD636" s="82"/>
    </row>
    <row r="637" spans="1:30" ht="15" thickBot="1" x14ac:dyDescent="0.25">
      <c r="A637" s="96">
        <v>225</v>
      </c>
      <c r="B637" s="97" t="s">
        <v>991</v>
      </c>
      <c r="C637" s="99" t="s">
        <v>992</v>
      </c>
      <c r="D637" s="99" t="s">
        <v>41</v>
      </c>
      <c r="E637" s="100">
        <v>0</v>
      </c>
      <c r="F637" s="100">
        <v>4</v>
      </c>
      <c r="G637" s="101">
        <v>531.34</v>
      </c>
      <c r="H637" s="101">
        <v>314.10000000000002</v>
      </c>
      <c r="I637" s="101">
        <v>1256.4000000000001</v>
      </c>
      <c r="J637" s="101">
        <v>49.567999999999998</v>
      </c>
      <c r="K637" s="101">
        <v>434.73</v>
      </c>
      <c r="L637" s="101">
        <v>0</v>
      </c>
      <c r="M637" s="101">
        <v>0</v>
      </c>
      <c r="N637" s="101">
        <v>146.93874</v>
      </c>
      <c r="O637" s="101">
        <v>476.96836680000001</v>
      </c>
      <c r="P637" s="102">
        <v>148.20919495199999</v>
      </c>
      <c r="R637" s="101">
        <v>531.34</v>
      </c>
      <c r="S637" s="101">
        <v>0</v>
      </c>
      <c r="T637" s="80"/>
      <c r="U637" s="80"/>
      <c r="V637" s="81"/>
      <c r="W637" s="81"/>
      <c r="X637" s="81"/>
      <c r="Y637" s="80"/>
      <c r="Z637" s="80"/>
      <c r="AA637" s="80"/>
      <c r="AB637" s="80"/>
      <c r="AD637" s="82"/>
    </row>
    <row r="638" spans="1:30" x14ac:dyDescent="0.2">
      <c r="A638" s="108"/>
      <c r="B638" s="109" t="s">
        <v>993</v>
      </c>
      <c r="C638" s="110" t="s">
        <v>994</v>
      </c>
      <c r="D638" s="110" t="s">
        <v>286</v>
      </c>
      <c r="E638" s="111">
        <v>0.4</v>
      </c>
      <c r="F638" s="111">
        <v>1.6</v>
      </c>
      <c r="G638" s="77">
        <v>20</v>
      </c>
      <c r="H638" s="77">
        <v>20</v>
      </c>
      <c r="I638" s="77">
        <v>32</v>
      </c>
      <c r="J638" s="77">
        <v>32</v>
      </c>
      <c r="K638" s="77"/>
      <c r="L638" s="77"/>
      <c r="M638" s="77"/>
      <c r="N638" s="77"/>
      <c r="O638" s="77"/>
      <c r="P638" s="77"/>
      <c r="R638" s="77">
        <v>29.1</v>
      </c>
      <c r="S638" s="179"/>
      <c r="T638" s="80">
        <f>R638/H638</f>
        <v>1.4550000000000001</v>
      </c>
      <c r="U638" s="80">
        <f t="shared" si="182"/>
        <v>1.4293479884611668</v>
      </c>
      <c r="V638" s="81">
        <f t="shared" si="183"/>
        <v>28.586959769223338</v>
      </c>
      <c r="W638" s="81">
        <f t="shared" si="184"/>
        <v>8.5869597692233377</v>
      </c>
      <c r="X638" s="81">
        <f t="shared" si="185"/>
        <v>13.739135630757341</v>
      </c>
      <c r="Y638" s="80">
        <f t="shared" si="178"/>
        <v>4.5848355451969969E-2</v>
      </c>
      <c r="Z638" s="80">
        <f t="shared" si="179"/>
        <v>1.1992624151289988E-2</v>
      </c>
      <c r="AA638" s="80">
        <f t="shared" si="180"/>
        <v>1.9115055013239957E-2</v>
      </c>
      <c r="AB638" s="80">
        <f t="shared" si="186"/>
        <v>2.5652011538833303E-2</v>
      </c>
      <c r="AD638" s="82"/>
    </row>
    <row r="639" spans="1:30" x14ac:dyDescent="0.2">
      <c r="A639" s="108"/>
      <c r="B639" s="109" t="s">
        <v>987</v>
      </c>
      <c r="C639" s="110" t="s">
        <v>988</v>
      </c>
      <c r="D639" s="110" t="s">
        <v>286</v>
      </c>
      <c r="E639" s="111">
        <v>0.04</v>
      </c>
      <c r="F639" s="111">
        <v>0.16</v>
      </c>
      <c r="G639" s="77">
        <v>26.6</v>
      </c>
      <c r="H639" s="77">
        <v>26.6</v>
      </c>
      <c r="I639" s="77">
        <v>4.2560000000000002</v>
      </c>
      <c r="J639" s="77">
        <v>4.2560000000000002</v>
      </c>
      <c r="K639" s="77"/>
      <c r="L639" s="77"/>
      <c r="M639" s="77"/>
      <c r="N639" s="77"/>
      <c r="O639" s="77"/>
      <c r="P639" s="77"/>
      <c r="R639" s="77">
        <v>42.9</v>
      </c>
      <c r="S639" s="179"/>
      <c r="T639" s="80">
        <f t="shared" si="181"/>
        <v>1.612781954887218</v>
      </c>
      <c r="U639" s="80">
        <f t="shared" si="182"/>
        <v>1.5871299433483848</v>
      </c>
      <c r="V639" s="81">
        <f t="shared" si="183"/>
        <v>42.217656493067039</v>
      </c>
      <c r="W639" s="81">
        <f t="shared" si="184"/>
        <v>15.617656493067038</v>
      </c>
      <c r="X639" s="81">
        <f t="shared" si="185"/>
        <v>2.4988250388907263</v>
      </c>
      <c r="Y639" s="80">
        <f t="shared" si="178"/>
        <v>4.5848355451969969E-2</v>
      </c>
      <c r="Z639" s="80">
        <f t="shared" si="179"/>
        <v>1.1992624151289988E-2</v>
      </c>
      <c r="AA639" s="80">
        <f t="shared" si="180"/>
        <v>1.9115055013239957E-2</v>
      </c>
      <c r="AB639" s="80">
        <f t="shared" si="186"/>
        <v>2.5652011538833303E-2</v>
      </c>
      <c r="AD639" s="82"/>
    </row>
    <row r="640" spans="1:30" x14ac:dyDescent="0.2">
      <c r="A640" s="108"/>
      <c r="B640" s="109" t="s">
        <v>937</v>
      </c>
      <c r="C640" s="110" t="s">
        <v>938</v>
      </c>
      <c r="D640" s="110" t="s">
        <v>286</v>
      </c>
      <c r="E640" s="111">
        <v>0.16</v>
      </c>
      <c r="F640" s="111">
        <v>0.64</v>
      </c>
      <c r="G640" s="77">
        <v>20.8</v>
      </c>
      <c r="H640" s="77">
        <v>20.8</v>
      </c>
      <c r="I640" s="77">
        <v>13.311999999999999</v>
      </c>
      <c r="J640" s="77">
        <v>13.311999999999999</v>
      </c>
      <c r="K640" s="77"/>
      <c r="L640" s="77"/>
      <c r="M640" s="77"/>
      <c r="N640" s="77"/>
      <c r="O640" s="77"/>
      <c r="P640" s="77"/>
      <c r="R640" s="77">
        <v>33.9</v>
      </c>
      <c r="S640" s="180"/>
      <c r="T640" s="80">
        <f t="shared" si="181"/>
        <v>1.6298076923076923</v>
      </c>
      <c r="U640" s="80">
        <f t="shared" si="182"/>
        <v>1.6041556807688591</v>
      </c>
      <c r="V640" s="81">
        <f t="shared" si="183"/>
        <v>33.366438159992271</v>
      </c>
      <c r="W640" s="81">
        <f t="shared" si="184"/>
        <v>12.56643815999227</v>
      </c>
      <c r="X640" s="81">
        <f t="shared" si="185"/>
        <v>8.0425204223950537</v>
      </c>
      <c r="Y640" s="80">
        <f t="shared" si="178"/>
        <v>4.5848355451969969E-2</v>
      </c>
      <c r="Z640" s="80">
        <f t="shared" si="179"/>
        <v>1.1992624151289988E-2</v>
      </c>
      <c r="AA640" s="80">
        <f t="shared" si="180"/>
        <v>1.9115055013239957E-2</v>
      </c>
      <c r="AB640" s="80">
        <f t="shared" si="186"/>
        <v>2.5652011538833303E-2</v>
      </c>
      <c r="AD640" s="82"/>
    </row>
    <row r="641" spans="1:30" ht="15" thickBot="1" x14ac:dyDescent="0.25">
      <c r="A641" s="103">
        <v>226</v>
      </c>
      <c r="B641" s="104" t="s">
        <v>995</v>
      </c>
      <c r="C641" s="105" t="s">
        <v>996</v>
      </c>
      <c r="D641" s="105" t="s">
        <v>41</v>
      </c>
      <c r="E641" s="106">
        <v>0</v>
      </c>
      <c r="F641" s="106">
        <v>4</v>
      </c>
      <c r="G641" s="107">
        <v>897.06</v>
      </c>
      <c r="H641" s="107">
        <v>993</v>
      </c>
      <c r="I641" s="107">
        <v>3972</v>
      </c>
      <c r="J641" s="107">
        <v>3972</v>
      </c>
      <c r="K641" s="107">
        <v>0</v>
      </c>
      <c r="L641" s="107">
        <v>0</v>
      </c>
      <c r="M641" s="107">
        <v>0</v>
      </c>
      <c r="N641" s="107">
        <v>0</v>
      </c>
      <c r="O641" s="107">
        <v>0</v>
      </c>
      <c r="P641" s="107">
        <v>0</v>
      </c>
      <c r="R641" s="107">
        <v>1030</v>
      </c>
      <c r="S641" s="107">
        <v>4120</v>
      </c>
      <c r="T641" s="80">
        <f t="shared" si="181"/>
        <v>1.0372608257804632</v>
      </c>
      <c r="U641" s="80">
        <f t="shared" si="182"/>
        <v>1.01160881424163</v>
      </c>
      <c r="V641" s="81">
        <f t="shared" si="183"/>
        <v>907.47380290359649</v>
      </c>
      <c r="W641" s="81">
        <f t="shared" si="184"/>
        <v>10.413802903596547</v>
      </c>
      <c r="X641" s="81">
        <f t="shared" si="185"/>
        <v>41.655211614386189</v>
      </c>
      <c r="Y641" s="80">
        <f t="shared" si="178"/>
        <v>4.5848355451969969E-2</v>
      </c>
      <c r="Z641" s="80">
        <f t="shared" si="179"/>
        <v>1.1992624151289988E-2</v>
      </c>
      <c r="AA641" s="80">
        <f t="shared" si="180"/>
        <v>1.9115055013239957E-2</v>
      </c>
      <c r="AB641" s="80">
        <f t="shared" si="186"/>
        <v>2.5652011538833303E-2</v>
      </c>
      <c r="AD641" s="82"/>
    </row>
    <row r="642" spans="1:30" ht="20.5" thickBot="1" x14ac:dyDescent="0.25">
      <c r="A642" s="96">
        <v>227</v>
      </c>
      <c r="B642" s="97" t="s">
        <v>997</v>
      </c>
      <c r="C642" s="99" t="s">
        <v>998</v>
      </c>
      <c r="D642" s="99" t="s">
        <v>139</v>
      </c>
      <c r="E642" s="100">
        <v>0</v>
      </c>
      <c r="F642" s="100">
        <v>32</v>
      </c>
      <c r="G642" s="101">
        <v>4734.5</v>
      </c>
      <c r="H642" s="101"/>
      <c r="I642" s="101">
        <v>151504</v>
      </c>
      <c r="J642" s="101">
        <v>0</v>
      </c>
      <c r="K642" s="101">
        <v>0</v>
      </c>
      <c r="L642" s="101">
        <v>0</v>
      </c>
      <c r="M642" s="101">
        <v>0</v>
      </c>
      <c r="N642" s="101">
        <v>0</v>
      </c>
      <c r="O642" s="101">
        <v>0</v>
      </c>
      <c r="P642" s="102">
        <v>0</v>
      </c>
      <c r="R642" s="101"/>
      <c r="S642" s="101">
        <v>0</v>
      </c>
      <c r="T642" s="80"/>
      <c r="U642" s="80"/>
      <c r="V642" s="81"/>
      <c r="W642" s="81"/>
      <c r="X642" s="81"/>
      <c r="Y642" s="80"/>
      <c r="Z642" s="80"/>
      <c r="AA642" s="80"/>
      <c r="AB642" s="80"/>
      <c r="AD642" s="82"/>
    </row>
    <row r="643" spans="1:30" ht="30.5" thickBot="1" x14ac:dyDescent="0.25">
      <c r="A643" s="108"/>
      <c r="B643" s="109">
        <v>62432065</v>
      </c>
      <c r="C643" s="110" t="s">
        <v>3297</v>
      </c>
      <c r="D643" s="110" t="s">
        <v>38</v>
      </c>
      <c r="E643" s="111">
        <v>0.21479000000000001</v>
      </c>
      <c r="F643" s="111">
        <f>32*0.6*1.2*1.08</f>
        <v>24.883200000000002</v>
      </c>
      <c r="G643" s="77">
        <f t="shared" ref="G643" si="187">H643</f>
        <v>3240</v>
      </c>
      <c r="H643" s="77">
        <v>3240</v>
      </c>
      <c r="I643" s="77">
        <v>1044.845955</v>
      </c>
      <c r="J643" s="77">
        <v>1044.845955</v>
      </c>
      <c r="K643" s="77"/>
      <c r="L643" s="77"/>
      <c r="M643" s="77"/>
      <c r="N643" s="77"/>
      <c r="O643" s="77"/>
      <c r="P643" s="77"/>
      <c r="R643" s="77">
        <v>4960</v>
      </c>
      <c r="S643" s="77">
        <v>1378.3074300000001</v>
      </c>
      <c r="T643" s="80">
        <f t="shared" ref="T643" si="188">R643/H643</f>
        <v>1.5308641975308641</v>
      </c>
      <c r="U643" s="80">
        <f t="shared" ref="U643" si="189">T643-AB643</f>
        <v>1.5052121859920309</v>
      </c>
      <c r="V643" s="81">
        <f t="shared" ref="V643" si="190">G643*U643</f>
        <v>4876.88748261418</v>
      </c>
      <c r="W643" s="81">
        <f t="shared" ref="W643" si="191">V643-G643</f>
        <v>1636.88748261418</v>
      </c>
      <c r="X643" s="81">
        <f t="shared" ref="X643" si="192">F643*W643</f>
        <v>40730.998607385169</v>
      </c>
      <c r="Y643" s="80">
        <f t="shared" ref="Y643" si="193">104.584835545197%-100%</f>
        <v>4.5848355451969969E-2</v>
      </c>
      <c r="Z643" s="80">
        <f t="shared" ref="Z643" si="194">101.199262415129%-100%</f>
        <v>1.1992624151289988E-2</v>
      </c>
      <c r="AA643" s="80">
        <f t="shared" ref="AA643" si="195">101.911505501324%-100%</f>
        <v>1.9115055013239957E-2</v>
      </c>
      <c r="AB643" s="80">
        <f t="shared" ref="AB643" si="196">AVERAGE(Y643:AA643)</f>
        <v>2.5652011538833303E-2</v>
      </c>
      <c r="AC643" s="88" t="s">
        <v>3404</v>
      </c>
      <c r="AD643" s="82"/>
    </row>
    <row r="644" spans="1:30" ht="20.5" thickBot="1" x14ac:dyDescent="0.25">
      <c r="A644" s="96">
        <v>228</v>
      </c>
      <c r="B644" s="97" t="s">
        <v>999</v>
      </c>
      <c r="C644" s="99" t="s">
        <v>1000</v>
      </c>
      <c r="D644" s="99" t="s">
        <v>38</v>
      </c>
      <c r="E644" s="100">
        <v>0</v>
      </c>
      <c r="F644" s="100">
        <v>192.26</v>
      </c>
      <c r="G644" s="101">
        <v>414.03</v>
      </c>
      <c r="H644" s="101">
        <v>516.83000000000004</v>
      </c>
      <c r="I644" s="101">
        <v>99365.74</v>
      </c>
      <c r="J644" s="101">
        <v>27205.17452</v>
      </c>
      <c r="K644" s="101">
        <v>25993.705807999999</v>
      </c>
      <c r="L644" s="101">
        <v>0</v>
      </c>
      <c r="M644" s="101">
        <v>0</v>
      </c>
      <c r="N644" s="101">
        <v>8785.8725631039997</v>
      </c>
      <c r="O644" s="101">
        <v>28519.254264305298</v>
      </c>
      <c r="P644" s="102">
        <v>8861.8365689573002</v>
      </c>
      <c r="R644" s="101">
        <v>613.47</v>
      </c>
      <c r="S644" s="101">
        <v>36635.33526</v>
      </c>
      <c r="T644" s="80"/>
      <c r="U644" s="80"/>
      <c r="V644" s="81"/>
      <c r="W644" s="81"/>
      <c r="X644" s="81"/>
      <c r="Y644" s="80"/>
      <c r="Z644" s="80"/>
      <c r="AA644" s="80"/>
      <c r="AB644" s="80"/>
      <c r="AD644" s="82"/>
    </row>
    <row r="645" spans="1:30" x14ac:dyDescent="0.2">
      <c r="A645" s="108"/>
      <c r="B645" s="109" t="s">
        <v>1001</v>
      </c>
      <c r="C645" s="110" t="s">
        <v>1002</v>
      </c>
      <c r="D645" s="110" t="s">
        <v>98</v>
      </c>
      <c r="E645" s="111">
        <v>0.9</v>
      </c>
      <c r="F645" s="111">
        <v>173.03399999999999</v>
      </c>
      <c r="G645" s="77">
        <v>32.6</v>
      </c>
      <c r="H645" s="77">
        <v>32.6</v>
      </c>
      <c r="I645" s="77">
        <v>5640.9084000000003</v>
      </c>
      <c r="J645" s="77">
        <v>5640.9084000000003</v>
      </c>
      <c r="K645" s="77"/>
      <c r="L645" s="77"/>
      <c r="M645" s="77"/>
      <c r="N645" s="77"/>
      <c r="O645" s="77"/>
      <c r="P645" s="77"/>
      <c r="R645" s="77">
        <v>45.8</v>
      </c>
      <c r="S645" s="77">
        <v>7924.9571999999998</v>
      </c>
      <c r="T645" s="80">
        <f t="shared" si="181"/>
        <v>1.4049079754601226</v>
      </c>
      <c r="U645" s="80">
        <f t="shared" si="182"/>
        <v>1.3792559639212894</v>
      </c>
      <c r="V645" s="81">
        <f t="shared" si="183"/>
        <v>44.963744423834036</v>
      </c>
      <c r="W645" s="81">
        <f t="shared" si="184"/>
        <v>12.363744423834035</v>
      </c>
      <c r="X645" s="81">
        <f t="shared" si="185"/>
        <v>2139.3481526336982</v>
      </c>
      <c r="Y645" s="80">
        <f t="shared" si="178"/>
        <v>4.5848355451969969E-2</v>
      </c>
      <c r="Z645" s="80">
        <f t="shared" si="179"/>
        <v>1.1992624151289988E-2</v>
      </c>
      <c r="AA645" s="80">
        <f t="shared" si="180"/>
        <v>1.9115055013239957E-2</v>
      </c>
      <c r="AB645" s="80">
        <f t="shared" si="186"/>
        <v>2.5652011538833303E-2</v>
      </c>
      <c r="AD645" s="82"/>
    </row>
    <row r="646" spans="1:30" ht="18" x14ac:dyDescent="0.2">
      <c r="A646" s="108"/>
      <c r="B646" s="109" t="s">
        <v>1003</v>
      </c>
      <c r="C646" s="110" t="s">
        <v>1004</v>
      </c>
      <c r="D646" s="110" t="s">
        <v>98</v>
      </c>
      <c r="E646" s="111">
        <v>1.7</v>
      </c>
      <c r="F646" s="111">
        <v>326.84199999999998</v>
      </c>
      <c r="G646" s="77">
        <v>30.2</v>
      </c>
      <c r="H646" s="77">
        <v>30.2</v>
      </c>
      <c r="I646" s="77">
        <v>9870.6283999999996</v>
      </c>
      <c r="J646" s="77">
        <v>9870.6283999999996</v>
      </c>
      <c r="K646" s="77"/>
      <c r="L646" s="77"/>
      <c r="M646" s="77"/>
      <c r="N646" s="77"/>
      <c r="O646" s="77"/>
      <c r="P646" s="77"/>
      <c r="R646" s="77">
        <v>42.7</v>
      </c>
      <c r="S646" s="77">
        <v>13956.153399999999</v>
      </c>
      <c r="T646" s="80">
        <f t="shared" si="181"/>
        <v>1.4139072847682121</v>
      </c>
      <c r="U646" s="80">
        <f t="shared" si="182"/>
        <v>1.3882552732293789</v>
      </c>
      <c r="V646" s="81">
        <f t="shared" si="183"/>
        <v>41.925309251527246</v>
      </c>
      <c r="W646" s="81">
        <f t="shared" si="184"/>
        <v>11.725309251527246</v>
      </c>
      <c r="X646" s="81">
        <f t="shared" si="185"/>
        <v>3832.3235263876682</v>
      </c>
      <c r="Y646" s="80">
        <f t="shared" si="178"/>
        <v>4.5848355451969969E-2</v>
      </c>
      <c r="Z646" s="80">
        <f t="shared" si="179"/>
        <v>1.1992624151289988E-2</v>
      </c>
      <c r="AA646" s="80">
        <f t="shared" si="180"/>
        <v>1.9115055013239957E-2</v>
      </c>
      <c r="AB646" s="80">
        <f t="shared" si="186"/>
        <v>2.5652011538833303E-2</v>
      </c>
      <c r="AD646" s="82"/>
    </row>
    <row r="647" spans="1:30" ht="18" x14ac:dyDescent="0.2">
      <c r="A647" s="108"/>
      <c r="B647" s="109" t="s">
        <v>1005</v>
      </c>
      <c r="C647" s="110" t="s">
        <v>1006</v>
      </c>
      <c r="D647" s="110" t="s">
        <v>98</v>
      </c>
      <c r="E647" s="111">
        <v>0.9</v>
      </c>
      <c r="F647" s="111">
        <v>173.03399999999999</v>
      </c>
      <c r="G647" s="77">
        <v>30.2</v>
      </c>
      <c r="H647" s="77">
        <v>30.2</v>
      </c>
      <c r="I647" s="77">
        <v>5225.6268</v>
      </c>
      <c r="J647" s="77">
        <v>5225.6268</v>
      </c>
      <c r="K647" s="77"/>
      <c r="L647" s="77"/>
      <c r="M647" s="77"/>
      <c r="N647" s="77"/>
      <c r="O647" s="77"/>
      <c r="P647" s="77"/>
      <c r="R647" s="77">
        <v>42.7</v>
      </c>
      <c r="S647" s="77">
        <v>7388.5518000000002</v>
      </c>
      <c r="T647" s="80">
        <f t="shared" si="181"/>
        <v>1.4139072847682121</v>
      </c>
      <c r="U647" s="80">
        <f t="shared" si="182"/>
        <v>1.3882552732293789</v>
      </c>
      <c r="V647" s="81">
        <f t="shared" si="183"/>
        <v>41.925309251527246</v>
      </c>
      <c r="W647" s="81">
        <f t="shared" si="184"/>
        <v>11.725309251527246</v>
      </c>
      <c r="X647" s="81">
        <f t="shared" si="185"/>
        <v>2028.8771610287654</v>
      </c>
      <c r="Y647" s="80">
        <f t="shared" si="178"/>
        <v>4.5848355451969969E-2</v>
      </c>
      <c r="Z647" s="80">
        <f t="shared" si="179"/>
        <v>1.1992624151289988E-2</v>
      </c>
      <c r="AA647" s="80">
        <f t="shared" si="180"/>
        <v>1.9115055013239957E-2</v>
      </c>
      <c r="AB647" s="80">
        <f t="shared" si="186"/>
        <v>2.5652011538833303E-2</v>
      </c>
      <c r="AD647" s="82"/>
    </row>
    <row r="648" spans="1:30" x14ac:dyDescent="0.2">
      <c r="A648" s="108"/>
      <c r="B648" s="109" t="s">
        <v>1007</v>
      </c>
      <c r="C648" s="110" t="s">
        <v>1008</v>
      </c>
      <c r="D648" s="110" t="s">
        <v>41</v>
      </c>
      <c r="E648" s="111">
        <v>0.7</v>
      </c>
      <c r="F648" s="111">
        <v>134.58199999999999</v>
      </c>
      <c r="G648" s="77">
        <v>7.06</v>
      </c>
      <c r="H648" s="77">
        <v>7.06</v>
      </c>
      <c r="I648" s="77">
        <v>950.14891999999998</v>
      </c>
      <c r="J648" s="77">
        <v>950.14891999999998</v>
      </c>
      <c r="K648" s="77"/>
      <c r="L648" s="77"/>
      <c r="M648" s="77"/>
      <c r="N648" s="77"/>
      <c r="O648" s="77"/>
      <c r="P648" s="77"/>
      <c r="R648" s="77">
        <v>8.1300000000000008</v>
      </c>
      <c r="S648" s="77">
        <v>1094.15166</v>
      </c>
      <c r="T648" s="80">
        <f t="shared" si="181"/>
        <v>1.1515580736543911</v>
      </c>
      <c r="U648" s="80">
        <f t="shared" si="182"/>
        <v>1.1259060621155579</v>
      </c>
      <c r="V648" s="81">
        <f t="shared" si="183"/>
        <v>7.9488967985358379</v>
      </c>
      <c r="W648" s="81">
        <f t="shared" si="184"/>
        <v>0.88889679853583825</v>
      </c>
      <c r="X648" s="81">
        <f t="shared" si="185"/>
        <v>119.62950894055018</v>
      </c>
      <c r="Y648" s="80">
        <f t="shared" si="178"/>
        <v>4.5848355451969969E-2</v>
      </c>
      <c r="Z648" s="80">
        <f t="shared" si="179"/>
        <v>1.1992624151289988E-2</v>
      </c>
      <c r="AA648" s="80">
        <f t="shared" si="180"/>
        <v>1.9115055013239957E-2</v>
      </c>
      <c r="AB648" s="80">
        <f t="shared" si="186"/>
        <v>2.5652011538833303E-2</v>
      </c>
      <c r="AD648" s="82"/>
    </row>
    <row r="649" spans="1:30" x14ac:dyDescent="0.2">
      <c r="A649" s="108"/>
      <c r="B649" s="109" t="s">
        <v>1009</v>
      </c>
      <c r="C649" s="110" t="s">
        <v>1010</v>
      </c>
      <c r="D649" s="110" t="s">
        <v>41</v>
      </c>
      <c r="E649" s="111">
        <v>0.7</v>
      </c>
      <c r="F649" s="111">
        <v>134.58199999999999</v>
      </c>
      <c r="G649" s="77">
        <v>41</v>
      </c>
      <c r="H649" s="77">
        <v>41</v>
      </c>
      <c r="I649" s="77">
        <v>5517.8620000000001</v>
      </c>
      <c r="J649" s="77">
        <v>5517.8620000000001</v>
      </c>
      <c r="K649" s="77"/>
      <c r="L649" s="77"/>
      <c r="M649" s="77"/>
      <c r="N649" s="77"/>
      <c r="O649" s="77"/>
      <c r="P649" s="77"/>
      <c r="R649" s="77">
        <v>46.6</v>
      </c>
      <c r="S649" s="77">
        <v>6271.5212000000001</v>
      </c>
      <c r="T649" s="80">
        <f t="shared" si="181"/>
        <v>1.1365853658536587</v>
      </c>
      <c r="U649" s="80">
        <f t="shared" si="182"/>
        <v>1.1109333543148254</v>
      </c>
      <c r="V649" s="81">
        <f t="shared" si="183"/>
        <v>45.548267526907843</v>
      </c>
      <c r="W649" s="81">
        <f t="shared" si="184"/>
        <v>4.5482675269078428</v>
      </c>
      <c r="X649" s="81">
        <f t="shared" si="185"/>
        <v>612.11494030631127</v>
      </c>
      <c r="Y649" s="80">
        <f t="shared" si="178"/>
        <v>4.5848355451969969E-2</v>
      </c>
      <c r="Z649" s="80">
        <f t="shared" si="179"/>
        <v>1.1992624151289988E-2</v>
      </c>
      <c r="AA649" s="80">
        <f t="shared" si="180"/>
        <v>1.9115055013239957E-2</v>
      </c>
      <c r="AB649" s="80">
        <f t="shared" si="186"/>
        <v>2.5652011538833303E-2</v>
      </c>
      <c r="AD649" s="82"/>
    </row>
    <row r="650" spans="1:30" x14ac:dyDescent="0.2">
      <c r="A650" s="103">
        <v>229</v>
      </c>
      <c r="B650" s="104" t="s">
        <v>1011</v>
      </c>
      <c r="C650" s="105" t="s">
        <v>1012</v>
      </c>
      <c r="D650" s="105" t="s">
        <v>38</v>
      </c>
      <c r="E650" s="106">
        <v>0</v>
      </c>
      <c r="F650" s="106">
        <v>201.87299999999999</v>
      </c>
      <c r="G650" s="107">
        <v>460.03</v>
      </c>
      <c r="H650" s="107"/>
      <c r="I650" s="107"/>
      <c r="J650" s="107"/>
      <c r="K650" s="107"/>
      <c r="L650" s="107"/>
      <c r="M650" s="107"/>
      <c r="N650" s="107"/>
      <c r="O650" s="107"/>
      <c r="P650" s="107"/>
      <c r="R650" s="107"/>
      <c r="S650" s="107">
        <v>0</v>
      </c>
      <c r="T650" s="80">
        <f>T651</f>
        <v>1.2908366533864541</v>
      </c>
      <c r="U650" s="80">
        <f>U651</f>
        <v>1.2651846418476209</v>
      </c>
      <c r="V650" s="81">
        <f t="shared" si="183"/>
        <v>582.02289078916101</v>
      </c>
      <c r="W650" s="81">
        <f t="shared" si="184"/>
        <v>121.99289078916104</v>
      </c>
      <c r="X650" s="81">
        <f t="shared" si="185"/>
        <v>24627.070842280304</v>
      </c>
      <c r="Y650" s="80"/>
      <c r="Z650" s="80"/>
      <c r="AA650" s="80"/>
      <c r="AB650" s="80"/>
      <c r="AC650" s="88" t="s">
        <v>3407</v>
      </c>
      <c r="AD650" s="82"/>
    </row>
    <row r="651" spans="1:30" ht="15" thickBot="1" x14ac:dyDescent="0.25">
      <c r="A651" s="108"/>
      <c r="B651" s="109">
        <v>590030571</v>
      </c>
      <c r="C651" s="110" t="s">
        <v>3405</v>
      </c>
      <c r="D651" s="110" t="s">
        <v>38</v>
      </c>
      <c r="E651" s="111">
        <v>0.21479000000000001</v>
      </c>
      <c r="F651" s="111">
        <v>1</v>
      </c>
      <c r="G651" s="77"/>
      <c r="H651" s="77">
        <v>502</v>
      </c>
      <c r="I651" s="77">
        <v>1044.845955</v>
      </c>
      <c r="J651" s="77">
        <v>1044.845955</v>
      </c>
      <c r="K651" s="77"/>
      <c r="L651" s="77"/>
      <c r="M651" s="77"/>
      <c r="N651" s="77"/>
      <c r="O651" s="77"/>
      <c r="P651" s="77"/>
      <c r="R651" s="77">
        <v>648</v>
      </c>
      <c r="S651" s="77">
        <v>1378.3074300000001</v>
      </c>
      <c r="T651" s="80">
        <f t="shared" si="181"/>
        <v>1.2908366533864541</v>
      </c>
      <c r="U651" s="80">
        <f t="shared" si="182"/>
        <v>1.2651846418476209</v>
      </c>
      <c r="V651" s="81"/>
      <c r="W651" s="81"/>
      <c r="X651" s="81"/>
      <c r="Y651" s="80">
        <f t="shared" si="178"/>
        <v>4.5848355451969969E-2</v>
      </c>
      <c r="Z651" s="80">
        <f t="shared" si="179"/>
        <v>1.1992624151289988E-2</v>
      </c>
      <c r="AA651" s="80">
        <f t="shared" si="180"/>
        <v>1.9115055013239957E-2</v>
      </c>
      <c r="AB651" s="80">
        <f t="shared" si="186"/>
        <v>2.5652011538833303E-2</v>
      </c>
      <c r="AC651" s="88" t="s">
        <v>3406</v>
      </c>
      <c r="AD651" s="82"/>
    </row>
    <row r="652" spans="1:30" ht="20.5" thickBot="1" x14ac:dyDescent="0.25">
      <c r="A652" s="96">
        <v>230</v>
      </c>
      <c r="B652" s="97" t="s">
        <v>1013</v>
      </c>
      <c r="C652" s="99" t="s">
        <v>1014</v>
      </c>
      <c r="D652" s="99" t="s">
        <v>38</v>
      </c>
      <c r="E652" s="100">
        <v>0</v>
      </c>
      <c r="F652" s="100">
        <v>462.8</v>
      </c>
      <c r="G652" s="101">
        <v>360.55</v>
      </c>
      <c r="H652" s="101">
        <v>489.65</v>
      </c>
      <c r="I652" s="101">
        <v>226610.02</v>
      </c>
      <c r="J652" s="101">
        <v>52908.221599999997</v>
      </c>
      <c r="K652" s="101">
        <v>62570.930240000002</v>
      </c>
      <c r="L652" s="101">
        <v>0</v>
      </c>
      <c r="M652" s="101">
        <v>0</v>
      </c>
      <c r="N652" s="101">
        <v>21148.974421120001</v>
      </c>
      <c r="O652" s="101">
        <v>68650.321822118407</v>
      </c>
      <c r="P652" s="102">
        <v>21331.8317076534</v>
      </c>
      <c r="R652" s="101">
        <v>575.04</v>
      </c>
      <c r="S652" s="101">
        <v>70401.598800000007</v>
      </c>
      <c r="T652" s="80"/>
      <c r="U652" s="80"/>
      <c r="V652" s="81"/>
      <c r="W652" s="81"/>
      <c r="X652" s="81"/>
      <c r="Y652" s="80"/>
      <c r="Z652" s="80"/>
      <c r="AA652" s="80"/>
      <c r="AB652" s="80"/>
      <c r="AD652" s="82"/>
    </row>
    <row r="653" spans="1:30" x14ac:dyDescent="0.2">
      <c r="A653" s="108"/>
      <c r="B653" s="109" t="s">
        <v>1001</v>
      </c>
      <c r="C653" s="110" t="s">
        <v>1002</v>
      </c>
      <c r="D653" s="110" t="s">
        <v>98</v>
      </c>
      <c r="E653" s="111">
        <v>0.9</v>
      </c>
      <c r="F653" s="111">
        <v>416.52</v>
      </c>
      <c r="G653" s="77">
        <v>32.6</v>
      </c>
      <c r="H653" s="77">
        <v>32.6</v>
      </c>
      <c r="I653" s="77">
        <v>13578.552</v>
      </c>
      <c r="J653" s="77">
        <v>13578.552</v>
      </c>
      <c r="K653" s="77"/>
      <c r="L653" s="77"/>
      <c r="M653" s="77"/>
      <c r="N653" s="77"/>
      <c r="O653" s="77"/>
      <c r="P653" s="77"/>
      <c r="R653" s="77">
        <v>45.8</v>
      </c>
      <c r="S653" s="77">
        <v>19076.616000000002</v>
      </c>
      <c r="T653" s="80">
        <f t="shared" si="181"/>
        <v>1.4049079754601226</v>
      </c>
      <c r="U653" s="80">
        <f t="shared" si="182"/>
        <v>1.3792559639212894</v>
      </c>
      <c r="V653" s="81">
        <f t="shared" si="183"/>
        <v>44.963744423834036</v>
      </c>
      <c r="W653" s="81">
        <f t="shared" si="184"/>
        <v>12.363744423834035</v>
      </c>
      <c r="X653" s="81">
        <f t="shared" si="185"/>
        <v>5149.7468274153516</v>
      </c>
      <c r="Y653" s="80">
        <f t="shared" si="178"/>
        <v>4.5848355451969969E-2</v>
      </c>
      <c r="Z653" s="80">
        <f t="shared" si="179"/>
        <v>1.1992624151289988E-2</v>
      </c>
      <c r="AA653" s="80">
        <f t="shared" si="180"/>
        <v>1.9115055013239957E-2</v>
      </c>
      <c r="AB653" s="80">
        <f t="shared" si="186"/>
        <v>2.5652011538833303E-2</v>
      </c>
      <c r="AD653" s="82"/>
    </row>
    <row r="654" spans="1:30" ht="18" x14ac:dyDescent="0.2">
      <c r="A654" s="108"/>
      <c r="B654" s="109" t="s">
        <v>1003</v>
      </c>
      <c r="C654" s="110" t="s">
        <v>1004</v>
      </c>
      <c r="D654" s="110" t="s">
        <v>98</v>
      </c>
      <c r="E654" s="111">
        <v>1.7</v>
      </c>
      <c r="F654" s="111">
        <v>786.76</v>
      </c>
      <c r="G654" s="77">
        <v>30.2</v>
      </c>
      <c r="H654" s="77">
        <v>30.2</v>
      </c>
      <c r="I654" s="77">
        <v>23760.151999999998</v>
      </c>
      <c r="J654" s="77">
        <v>23760.151999999998</v>
      </c>
      <c r="K654" s="77"/>
      <c r="L654" s="77"/>
      <c r="M654" s="77"/>
      <c r="N654" s="77"/>
      <c r="O654" s="77"/>
      <c r="P654" s="77"/>
      <c r="R654" s="77">
        <v>42.7</v>
      </c>
      <c r="S654" s="77">
        <v>33594.652000000002</v>
      </c>
      <c r="T654" s="80">
        <f t="shared" si="181"/>
        <v>1.4139072847682121</v>
      </c>
      <c r="U654" s="80">
        <f t="shared" si="182"/>
        <v>1.3882552732293789</v>
      </c>
      <c r="V654" s="81">
        <f t="shared" si="183"/>
        <v>41.925309251527246</v>
      </c>
      <c r="W654" s="81">
        <f t="shared" si="184"/>
        <v>11.725309251527246</v>
      </c>
      <c r="X654" s="81">
        <f t="shared" si="185"/>
        <v>9225.0043067315764</v>
      </c>
      <c r="Y654" s="80">
        <f t="shared" si="178"/>
        <v>4.5848355451969969E-2</v>
      </c>
      <c r="Z654" s="80">
        <f t="shared" si="179"/>
        <v>1.1992624151289988E-2</v>
      </c>
      <c r="AA654" s="80">
        <f t="shared" si="180"/>
        <v>1.9115055013239957E-2</v>
      </c>
      <c r="AB654" s="80">
        <f t="shared" si="186"/>
        <v>2.5652011538833303E-2</v>
      </c>
      <c r="AD654" s="82"/>
    </row>
    <row r="655" spans="1:30" x14ac:dyDescent="0.2">
      <c r="A655" s="108"/>
      <c r="B655" s="109" t="s">
        <v>1007</v>
      </c>
      <c r="C655" s="110" t="s">
        <v>1008</v>
      </c>
      <c r="D655" s="110" t="s">
        <v>41</v>
      </c>
      <c r="E655" s="111">
        <v>0.7</v>
      </c>
      <c r="F655" s="111">
        <v>323.95999999999998</v>
      </c>
      <c r="G655" s="77">
        <v>7.06</v>
      </c>
      <c r="H655" s="77">
        <v>7.06</v>
      </c>
      <c r="I655" s="77">
        <v>2287.1576</v>
      </c>
      <c r="J655" s="77">
        <v>2287.1576</v>
      </c>
      <c r="K655" s="77"/>
      <c r="L655" s="77"/>
      <c r="M655" s="77"/>
      <c r="N655" s="77"/>
      <c r="O655" s="77"/>
      <c r="P655" s="77"/>
      <c r="R655" s="77">
        <v>8.1300000000000008</v>
      </c>
      <c r="S655" s="77">
        <v>2633.7948000000001</v>
      </c>
      <c r="T655" s="80">
        <f t="shared" si="181"/>
        <v>1.1515580736543911</v>
      </c>
      <c r="U655" s="80">
        <f t="shared" si="182"/>
        <v>1.1259060621155579</v>
      </c>
      <c r="V655" s="81">
        <f t="shared" si="183"/>
        <v>7.9488967985358379</v>
      </c>
      <c r="W655" s="81">
        <f t="shared" si="184"/>
        <v>0.88889679853583825</v>
      </c>
      <c r="X655" s="81">
        <f t="shared" si="185"/>
        <v>287.96700685367011</v>
      </c>
      <c r="Y655" s="80">
        <f t="shared" si="178"/>
        <v>4.5848355451969969E-2</v>
      </c>
      <c r="Z655" s="80">
        <f t="shared" si="179"/>
        <v>1.1992624151289988E-2</v>
      </c>
      <c r="AA655" s="80">
        <f t="shared" si="180"/>
        <v>1.9115055013239957E-2</v>
      </c>
      <c r="AB655" s="80">
        <f t="shared" si="186"/>
        <v>2.5652011538833303E-2</v>
      </c>
      <c r="AD655" s="82"/>
    </row>
    <row r="656" spans="1:30" x14ac:dyDescent="0.2">
      <c r="A656" s="108"/>
      <c r="B656" s="109" t="s">
        <v>1009</v>
      </c>
      <c r="C656" s="110" t="s">
        <v>1010</v>
      </c>
      <c r="D656" s="110" t="s">
        <v>41</v>
      </c>
      <c r="E656" s="111">
        <v>0.7</v>
      </c>
      <c r="F656" s="111">
        <v>323.95999999999998</v>
      </c>
      <c r="G656" s="77">
        <v>41</v>
      </c>
      <c r="H656" s="77">
        <v>41</v>
      </c>
      <c r="I656" s="77">
        <v>13282.36</v>
      </c>
      <c r="J656" s="77">
        <v>13282.36</v>
      </c>
      <c r="K656" s="77"/>
      <c r="L656" s="77"/>
      <c r="M656" s="77"/>
      <c r="N656" s="77"/>
      <c r="O656" s="77"/>
      <c r="P656" s="77"/>
      <c r="R656" s="77">
        <v>46.6</v>
      </c>
      <c r="S656" s="77">
        <v>15096.536</v>
      </c>
      <c r="T656" s="80">
        <f t="shared" si="181"/>
        <v>1.1365853658536587</v>
      </c>
      <c r="U656" s="80">
        <f t="shared" si="182"/>
        <v>1.1109333543148254</v>
      </c>
      <c r="V656" s="81">
        <f t="shared" si="183"/>
        <v>45.548267526907843</v>
      </c>
      <c r="W656" s="81">
        <f t="shared" si="184"/>
        <v>4.5482675269078428</v>
      </c>
      <c r="X656" s="81">
        <f t="shared" si="185"/>
        <v>1473.4567480170647</v>
      </c>
      <c r="Y656" s="80">
        <f t="shared" si="178"/>
        <v>4.5848355451969969E-2</v>
      </c>
      <c r="Z656" s="80">
        <f t="shared" si="179"/>
        <v>1.1992624151289988E-2</v>
      </c>
      <c r="AA656" s="80">
        <f t="shared" si="180"/>
        <v>1.9115055013239957E-2</v>
      </c>
      <c r="AB656" s="80">
        <f t="shared" si="186"/>
        <v>2.5652011538833303E-2</v>
      </c>
      <c r="AD656" s="82"/>
    </row>
    <row r="657" spans="1:30" x14ac:dyDescent="0.2">
      <c r="A657" s="103">
        <v>231</v>
      </c>
      <c r="B657" s="104" t="s">
        <v>1015</v>
      </c>
      <c r="C657" s="105" t="s">
        <v>1016</v>
      </c>
      <c r="D657" s="105" t="s">
        <v>38</v>
      </c>
      <c r="E657" s="106">
        <v>0</v>
      </c>
      <c r="F657" s="106">
        <v>485.94</v>
      </c>
      <c r="G657" s="113">
        <v>540.54</v>
      </c>
      <c r="H657" s="114"/>
      <c r="I657" s="114"/>
      <c r="J657" s="114"/>
      <c r="K657" s="114"/>
      <c r="L657" s="114"/>
      <c r="M657" s="114"/>
      <c r="N657" s="114"/>
      <c r="O657" s="114"/>
      <c r="P657" s="114"/>
      <c r="Q657" s="115"/>
      <c r="R657" s="114"/>
      <c r="S657" s="182">
        <v>0</v>
      </c>
      <c r="T657" s="80">
        <f>T658</f>
        <v>1.2908366533864541</v>
      </c>
      <c r="U657" s="80">
        <f>U658</f>
        <v>1.2651846418476209</v>
      </c>
      <c r="V657" s="81">
        <f t="shared" si="183"/>
        <v>683.882906304313</v>
      </c>
      <c r="W657" s="81">
        <f t="shared" si="184"/>
        <v>143.34290630431303</v>
      </c>
      <c r="X657" s="81">
        <f t="shared" si="185"/>
        <v>69656.051889517868</v>
      </c>
      <c r="Y657" s="80"/>
      <c r="Z657" s="80"/>
      <c r="AA657" s="80"/>
      <c r="AB657" s="80"/>
      <c r="AC657" s="88" t="s">
        <v>3407</v>
      </c>
      <c r="AD657" s="82"/>
    </row>
    <row r="658" spans="1:30" ht="15" thickBot="1" x14ac:dyDescent="0.25">
      <c r="A658" s="108"/>
      <c r="B658" s="109">
        <v>590030571</v>
      </c>
      <c r="C658" s="110" t="s">
        <v>3405</v>
      </c>
      <c r="D658" s="110" t="s">
        <v>38</v>
      </c>
      <c r="E658" s="111">
        <v>0.21479000000000001</v>
      </c>
      <c r="F658" s="111">
        <v>1</v>
      </c>
      <c r="G658" s="77"/>
      <c r="H658" s="77">
        <v>502</v>
      </c>
      <c r="I658" s="77">
        <v>1044.845955</v>
      </c>
      <c r="J658" s="77">
        <v>1044.845955</v>
      </c>
      <c r="K658" s="77"/>
      <c r="L658" s="77"/>
      <c r="M658" s="77"/>
      <c r="N658" s="77"/>
      <c r="O658" s="77"/>
      <c r="P658" s="77"/>
      <c r="R658" s="77">
        <v>648</v>
      </c>
      <c r="S658" s="77">
        <v>1378.3074300000001</v>
      </c>
      <c r="T658" s="80">
        <f t="shared" si="181"/>
        <v>1.2908366533864541</v>
      </c>
      <c r="U658" s="80">
        <f t="shared" si="182"/>
        <v>1.2651846418476209</v>
      </c>
      <c r="V658" s="81"/>
      <c r="W658" s="81"/>
      <c r="X658" s="81"/>
      <c r="Y658" s="80">
        <f t="shared" si="178"/>
        <v>4.5848355451969969E-2</v>
      </c>
      <c r="Z658" s="80">
        <f t="shared" si="179"/>
        <v>1.1992624151289988E-2</v>
      </c>
      <c r="AA658" s="80">
        <f t="shared" si="180"/>
        <v>1.9115055013239957E-2</v>
      </c>
      <c r="AB658" s="80">
        <f t="shared" si="186"/>
        <v>2.5652011538833303E-2</v>
      </c>
      <c r="AC658" s="88" t="s">
        <v>3602</v>
      </c>
      <c r="AD658" s="82"/>
    </row>
    <row r="659" spans="1:30" ht="20.5" thickBot="1" x14ac:dyDescent="0.25">
      <c r="A659" s="96">
        <v>232</v>
      </c>
      <c r="B659" s="97" t="s">
        <v>1017</v>
      </c>
      <c r="C659" s="99" t="s">
        <v>1018</v>
      </c>
      <c r="D659" s="99" t="s">
        <v>821</v>
      </c>
      <c r="E659" s="100">
        <v>0</v>
      </c>
      <c r="F659" s="100">
        <v>3</v>
      </c>
      <c r="G659" s="101">
        <v>11607.38</v>
      </c>
      <c r="H659" s="101"/>
      <c r="I659" s="101">
        <v>4.5599999999999996</v>
      </c>
      <c r="J659" s="101">
        <v>0</v>
      </c>
      <c r="K659" s="101">
        <v>0</v>
      </c>
      <c r="L659" s="101">
        <v>0</v>
      </c>
      <c r="M659" s="101">
        <v>0</v>
      </c>
      <c r="N659" s="101">
        <v>0</v>
      </c>
      <c r="O659" s="101">
        <v>0</v>
      </c>
      <c r="P659" s="102">
        <v>0</v>
      </c>
      <c r="R659" s="101"/>
      <c r="S659" s="101">
        <v>0</v>
      </c>
      <c r="T659" s="80"/>
      <c r="U659" s="80"/>
      <c r="V659" s="81"/>
      <c r="W659" s="81"/>
      <c r="X659" s="81"/>
      <c r="Y659" s="80"/>
      <c r="Z659" s="80"/>
      <c r="AA659" s="80"/>
      <c r="AB659" s="80"/>
      <c r="AD659" s="82"/>
    </row>
    <row r="660" spans="1:30" ht="15" thickBot="1" x14ac:dyDescent="0.35">
      <c r="A660" s="151"/>
      <c r="B660" s="152" t="s">
        <v>1019</v>
      </c>
      <c r="C660" s="153" t="s">
        <v>1020</v>
      </c>
      <c r="D660" s="153"/>
      <c r="E660" s="154"/>
      <c r="F660" s="154"/>
      <c r="G660" s="155"/>
      <c r="H660" s="155"/>
      <c r="I660" s="155">
        <v>311743.32</v>
      </c>
      <c r="J660" s="155">
        <v>94552.079400000002</v>
      </c>
      <c r="K660" s="155">
        <v>49391.364720999998</v>
      </c>
      <c r="L660" s="155">
        <v>0</v>
      </c>
      <c r="M660" s="155">
        <v>0</v>
      </c>
      <c r="N660" s="155">
        <v>16694.281275697998</v>
      </c>
      <c r="O660" s="155">
        <v>55030.0261338403</v>
      </c>
      <c r="P660" s="155">
        <v>17099.573974271399</v>
      </c>
      <c r="R660" s="155"/>
      <c r="S660" s="155">
        <v>112724.65488</v>
      </c>
      <c r="T660" s="80"/>
      <c r="U660" s="80"/>
      <c r="V660" s="81"/>
      <c r="W660" s="81"/>
      <c r="X660" s="81"/>
      <c r="Y660" s="80"/>
      <c r="Z660" s="80"/>
      <c r="AA660" s="80"/>
      <c r="AB660" s="80"/>
      <c r="AD660" s="82"/>
    </row>
    <row r="661" spans="1:30" ht="20.5" thickBot="1" x14ac:dyDescent="0.25">
      <c r="A661" s="96">
        <v>233</v>
      </c>
      <c r="B661" s="97" t="s">
        <v>1021</v>
      </c>
      <c r="C661" s="99" t="s">
        <v>1022</v>
      </c>
      <c r="D661" s="99" t="s">
        <v>38</v>
      </c>
      <c r="E661" s="100">
        <v>0</v>
      </c>
      <c r="F661" s="100">
        <v>195.58799999999999</v>
      </c>
      <c r="G661" s="101">
        <v>1725.12</v>
      </c>
      <c r="H661" s="101">
        <v>1126.74</v>
      </c>
      <c r="I661" s="101">
        <v>220376.82</v>
      </c>
      <c r="J661" s="101">
        <v>88690.356539999993</v>
      </c>
      <c r="K661" s="101">
        <v>46736.632746000003</v>
      </c>
      <c r="L661" s="101">
        <v>0</v>
      </c>
      <c r="M661" s="101">
        <v>0</v>
      </c>
      <c r="N661" s="101">
        <v>15796.981868147999</v>
      </c>
      <c r="O661" s="101">
        <v>52045.040733849302</v>
      </c>
      <c r="P661" s="102">
        <v>16172.0443646156</v>
      </c>
      <c r="R661" s="101">
        <v>1325.45</v>
      </c>
      <c r="S661" s="101">
        <v>105546.13038</v>
      </c>
      <c r="T661" s="80"/>
      <c r="U661" s="80"/>
      <c r="V661" s="81"/>
      <c r="W661" s="81"/>
      <c r="X661" s="81"/>
      <c r="Y661" s="80"/>
      <c r="Z661" s="80"/>
      <c r="AA661" s="80"/>
      <c r="AB661" s="80"/>
      <c r="AD661" s="82"/>
    </row>
    <row r="662" spans="1:30" x14ac:dyDescent="0.2">
      <c r="A662" s="108"/>
      <c r="B662" s="109" t="s">
        <v>1023</v>
      </c>
      <c r="C662" s="110" t="s">
        <v>1024</v>
      </c>
      <c r="D662" s="110" t="s">
        <v>286</v>
      </c>
      <c r="E662" s="111">
        <v>0.5</v>
      </c>
      <c r="F662" s="111">
        <v>97.793999999999997</v>
      </c>
      <c r="G662" s="77">
        <v>196</v>
      </c>
      <c r="H662" s="77">
        <v>196</v>
      </c>
      <c r="I662" s="77">
        <v>19167.624</v>
      </c>
      <c r="J662" s="77">
        <v>19167.624</v>
      </c>
      <c r="K662" s="77"/>
      <c r="L662" s="77"/>
      <c r="M662" s="77"/>
      <c r="N662" s="77"/>
      <c r="O662" s="77"/>
      <c r="P662" s="77"/>
      <c r="R662" s="77">
        <v>212</v>
      </c>
      <c r="S662" s="77">
        <v>20732.328000000001</v>
      </c>
      <c r="T662" s="80">
        <f t="shared" si="181"/>
        <v>1.0816326530612246</v>
      </c>
      <c r="U662" s="80">
        <f t="shared" si="182"/>
        <v>1.0559806415223914</v>
      </c>
      <c r="V662" s="81">
        <f t="shared" si="183"/>
        <v>206.97220573838871</v>
      </c>
      <c r="W662" s="81">
        <f t="shared" si="184"/>
        <v>10.972205738388709</v>
      </c>
      <c r="X662" s="81">
        <f t="shared" si="185"/>
        <v>1073.0158879799853</v>
      </c>
      <c r="Y662" s="80">
        <f t="shared" si="178"/>
        <v>4.5848355451969969E-2</v>
      </c>
      <c r="Z662" s="80">
        <f t="shared" si="179"/>
        <v>1.1992624151289988E-2</v>
      </c>
      <c r="AA662" s="80">
        <f t="shared" si="180"/>
        <v>1.9115055013239957E-2</v>
      </c>
      <c r="AB662" s="80">
        <f t="shared" si="186"/>
        <v>2.5652011538833303E-2</v>
      </c>
      <c r="AD662" s="82"/>
    </row>
    <row r="663" spans="1:30" x14ac:dyDescent="0.2">
      <c r="A663" s="108"/>
      <c r="B663" s="109" t="s">
        <v>1025</v>
      </c>
      <c r="C663" s="110" t="s">
        <v>1026</v>
      </c>
      <c r="D663" s="110" t="s">
        <v>286</v>
      </c>
      <c r="E663" s="111">
        <v>0.06</v>
      </c>
      <c r="F663" s="111">
        <v>11.735279999999999</v>
      </c>
      <c r="G663" s="77">
        <v>147</v>
      </c>
      <c r="H663" s="77">
        <v>147</v>
      </c>
      <c r="I663" s="77">
        <v>1725.0861600000001</v>
      </c>
      <c r="J663" s="77">
        <v>1725.0861600000001</v>
      </c>
      <c r="K663" s="77"/>
      <c r="L663" s="77"/>
      <c r="M663" s="77"/>
      <c r="N663" s="77"/>
      <c r="O663" s="77"/>
      <c r="P663" s="77"/>
      <c r="R663" s="77">
        <v>172</v>
      </c>
      <c r="S663" s="77">
        <v>2018.4681599999999</v>
      </c>
      <c r="T663" s="80">
        <f t="shared" si="181"/>
        <v>1.1700680272108843</v>
      </c>
      <c r="U663" s="80">
        <f t="shared" si="182"/>
        <v>1.1444160156720511</v>
      </c>
      <c r="V663" s="81">
        <f t="shared" si="183"/>
        <v>168.22915430379152</v>
      </c>
      <c r="W663" s="81">
        <f t="shared" si="184"/>
        <v>21.229154303791518</v>
      </c>
      <c r="X663" s="81">
        <f t="shared" si="185"/>
        <v>249.1300699181985</v>
      </c>
      <c r="Y663" s="80">
        <f t="shared" si="178"/>
        <v>4.5848355451969969E-2</v>
      </c>
      <c r="Z663" s="80">
        <f t="shared" si="179"/>
        <v>1.1992624151289988E-2</v>
      </c>
      <c r="AA663" s="80">
        <f t="shared" si="180"/>
        <v>1.9115055013239957E-2</v>
      </c>
      <c r="AB663" s="80">
        <f t="shared" si="186"/>
        <v>2.5652011538833303E-2</v>
      </c>
      <c r="AD663" s="82"/>
    </row>
    <row r="664" spans="1:30" x14ac:dyDescent="0.2">
      <c r="A664" s="108"/>
      <c r="B664" s="109" t="s">
        <v>1027</v>
      </c>
      <c r="C664" s="110" t="s">
        <v>1028</v>
      </c>
      <c r="D664" s="110" t="s">
        <v>38</v>
      </c>
      <c r="E664" s="111">
        <v>1.0349999999999999</v>
      </c>
      <c r="F664" s="111">
        <v>202.43358000000001</v>
      </c>
      <c r="G664" s="77">
        <v>293</v>
      </c>
      <c r="H664" s="77">
        <v>293</v>
      </c>
      <c r="I664" s="77">
        <v>59313.038939999999</v>
      </c>
      <c r="J664" s="77">
        <v>59313.038939999999</v>
      </c>
      <c r="K664" s="77"/>
      <c r="L664" s="77"/>
      <c r="M664" s="77"/>
      <c r="N664" s="77"/>
      <c r="O664" s="77"/>
      <c r="P664" s="77"/>
      <c r="R664" s="77">
        <v>365</v>
      </c>
      <c r="S664" s="77">
        <v>73888.256699999998</v>
      </c>
      <c r="T664" s="80">
        <f t="shared" si="181"/>
        <v>1.2457337883959045</v>
      </c>
      <c r="U664" s="80">
        <f t="shared" si="182"/>
        <v>1.2200817768570713</v>
      </c>
      <c r="V664" s="81">
        <f t="shared" si="183"/>
        <v>357.48396061912189</v>
      </c>
      <c r="W664" s="81">
        <f t="shared" si="184"/>
        <v>64.483960619121888</v>
      </c>
      <c r="X664" s="81">
        <f t="shared" si="185"/>
        <v>13053.719000707861</v>
      </c>
      <c r="Y664" s="80">
        <f t="shared" si="178"/>
        <v>4.5848355451969969E-2</v>
      </c>
      <c r="Z664" s="80">
        <f t="shared" si="179"/>
        <v>1.1992624151289988E-2</v>
      </c>
      <c r="AA664" s="80">
        <f t="shared" si="180"/>
        <v>1.9115055013239957E-2</v>
      </c>
      <c r="AB664" s="80">
        <f t="shared" si="186"/>
        <v>2.5652011538833303E-2</v>
      </c>
      <c r="AD664" s="82"/>
    </row>
    <row r="665" spans="1:30" ht="15" thickBot="1" x14ac:dyDescent="0.25">
      <c r="A665" s="108"/>
      <c r="B665" s="109" t="s">
        <v>1029</v>
      </c>
      <c r="C665" s="110" t="s">
        <v>1030</v>
      </c>
      <c r="D665" s="110" t="s">
        <v>286</v>
      </c>
      <c r="E665" s="111">
        <v>0.06</v>
      </c>
      <c r="F665" s="111">
        <v>11.735279999999999</v>
      </c>
      <c r="G665" s="77">
        <v>723</v>
      </c>
      <c r="H665" s="77">
        <v>723</v>
      </c>
      <c r="I665" s="77">
        <v>8484.6074399999998</v>
      </c>
      <c r="J665" s="77">
        <v>8484.6074399999998</v>
      </c>
      <c r="K665" s="77"/>
      <c r="L665" s="77"/>
      <c r="M665" s="77"/>
      <c r="N665" s="77"/>
      <c r="O665" s="77"/>
      <c r="P665" s="77"/>
      <c r="R665" s="77">
        <v>759</v>
      </c>
      <c r="S665" s="77">
        <v>8907.0775200000007</v>
      </c>
      <c r="T665" s="80">
        <f t="shared" si="181"/>
        <v>1.049792531120332</v>
      </c>
      <c r="U665" s="80">
        <f t="shared" si="182"/>
        <v>1.0241405195814988</v>
      </c>
      <c r="V665" s="81">
        <f t="shared" si="183"/>
        <v>740.45359565742365</v>
      </c>
      <c r="W665" s="81">
        <f t="shared" si="184"/>
        <v>17.453595657423648</v>
      </c>
      <c r="X665" s="81">
        <f t="shared" si="185"/>
        <v>204.82283204665057</v>
      </c>
      <c r="Y665" s="80">
        <f t="shared" si="178"/>
        <v>4.5848355451969969E-2</v>
      </c>
      <c r="Z665" s="80">
        <f t="shared" si="179"/>
        <v>1.1992624151289988E-2</v>
      </c>
      <c r="AA665" s="80">
        <f t="shared" si="180"/>
        <v>1.9115055013239957E-2</v>
      </c>
      <c r="AB665" s="80">
        <f t="shared" si="186"/>
        <v>2.5652011538833303E-2</v>
      </c>
      <c r="AD665" s="82"/>
    </row>
    <row r="666" spans="1:30" ht="20.5" thickBot="1" x14ac:dyDescent="0.25">
      <c r="A666" s="96">
        <v>234</v>
      </c>
      <c r="B666" s="97" t="s">
        <v>1031</v>
      </c>
      <c r="C666" s="99" t="s">
        <v>1032</v>
      </c>
      <c r="D666" s="99" t="s">
        <v>98</v>
      </c>
      <c r="E666" s="100">
        <v>0</v>
      </c>
      <c r="F666" s="100">
        <v>35.35</v>
      </c>
      <c r="G666" s="101">
        <v>690.05</v>
      </c>
      <c r="H666" s="101">
        <v>379.48</v>
      </c>
      <c r="I666" s="101">
        <v>13414.62</v>
      </c>
      <c r="J666" s="101">
        <v>5861.7228599999999</v>
      </c>
      <c r="K666" s="101">
        <v>2654.7319750000001</v>
      </c>
      <c r="L666" s="101">
        <v>0</v>
      </c>
      <c r="M666" s="101">
        <v>0</v>
      </c>
      <c r="N666" s="101">
        <v>897.29940754999996</v>
      </c>
      <c r="O666" s="101">
        <v>2984.9853999910001</v>
      </c>
      <c r="P666" s="102">
        <v>927.52960965574005</v>
      </c>
      <c r="R666" s="101">
        <v>452.53</v>
      </c>
      <c r="S666" s="101">
        <v>7178.5245000000004</v>
      </c>
      <c r="T666" s="80"/>
      <c r="U666" s="80"/>
      <c r="V666" s="81"/>
      <c r="W666" s="81"/>
      <c r="X666" s="81"/>
      <c r="Y666" s="80"/>
      <c r="Z666" s="80"/>
      <c r="AA666" s="80"/>
      <c r="AB666" s="80"/>
      <c r="AD666" s="82"/>
    </row>
    <row r="667" spans="1:30" x14ac:dyDescent="0.2">
      <c r="A667" s="108"/>
      <c r="B667" s="109" t="s">
        <v>1033</v>
      </c>
      <c r="C667" s="110" t="s">
        <v>1034</v>
      </c>
      <c r="D667" s="110" t="s">
        <v>402</v>
      </c>
      <c r="E667" s="111">
        <v>2.4799999999999999E-2</v>
      </c>
      <c r="F667" s="111">
        <v>0.87668000000000001</v>
      </c>
      <c r="G667" s="77">
        <v>377</v>
      </c>
      <c r="H667" s="77">
        <v>377</v>
      </c>
      <c r="I667" s="77">
        <v>330.50835999999998</v>
      </c>
      <c r="J667" s="77">
        <v>330.50835999999998</v>
      </c>
      <c r="K667" s="77"/>
      <c r="L667" s="77"/>
      <c r="M667" s="77"/>
      <c r="N667" s="77"/>
      <c r="O667" s="77"/>
      <c r="P667" s="77"/>
      <c r="R667" s="77">
        <v>500</v>
      </c>
      <c r="S667" s="77">
        <v>438.34</v>
      </c>
      <c r="T667" s="80">
        <f t="shared" si="181"/>
        <v>1.3262599469496021</v>
      </c>
      <c r="U667" s="80">
        <f t="shared" si="182"/>
        <v>1.3006079354107689</v>
      </c>
      <c r="V667" s="81">
        <f t="shared" si="183"/>
        <v>490.32919164985987</v>
      </c>
      <c r="W667" s="81">
        <f t="shared" si="184"/>
        <v>113.32919164985987</v>
      </c>
      <c r="X667" s="81">
        <f t="shared" si="185"/>
        <v>99.353435735599149</v>
      </c>
      <c r="Y667" s="80">
        <f t="shared" si="178"/>
        <v>4.5848355451969969E-2</v>
      </c>
      <c r="Z667" s="80">
        <f t="shared" si="179"/>
        <v>1.1992624151289988E-2</v>
      </c>
      <c r="AA667" s="80">
        <f t="shared" si="180"/>
        <v>1.9115055013239957E-2</v>
      </c>
      <c r="AB667" s="80">
        <f t="shared" si="186"/>
        <v>2.5652011538833303E-2</v>
      </c>
      <c r="AD667" s="82"/>
    </row>
    <row r="668" spans="1:30" x14ac:dyDescent="0.2">
      <c r="A668" s="108"/>
      <c r="B668" s="109" t="s">
        <v>1027</v>
      </c>
      <c r="C668" s="110" t="s">
        <v>1028</v>
      </c>
      <c r="D668" s="110" t="s">
        <v>38</v>
      </c>
      <c r="E668" s="111">
        <v>0.46</v>
      </c>
      <c r="F668" s="111">
        <v>16.260999999999999</v>
      </c>
      <c r="G668" s="77">
        <v>293</v>
      </c>
      <c r="H668" s="77">
        <v>293</v>
      </c>
      <c r="I668" s="77">
        <v>4764.473</v>
      </c>
      <c r="J668" s="77">
        <v>4764.473</v>
      </c>
      <c r="K668" s="77"/>
      <c r="L668" s="77"/>
      <c r="M668" s="77"/>
      <c r="N668" s="77"/>
      <c r="O668" s="77"/>
      <c r="P668" s="77"/>
      <c r="R668" s="77">
        <v>365</v>
      </c>
      <c r="S668" s="77">
        <v>5935.2650000000003</v>
      </c>
      <c r="T668" s="80">
        <f t="shared" si="181"/>
        <v>1.2457337883959045</v>
      </c>
      <c r="U668" s="80">
        <f t="shared" si="182"/>
        <v>1.2200817768570713</v>
      </c>
      <c r="V668" s="81">
        <f t="shared" si="183"/>
        <v>357.48396061912189</v>
      </c>
      <c r="W668" s="81">
        <f t="shared" si="184"/>
        <v>64.483960619121888</v>
      </c>
      <c r="X668" s="81">
        <f t="shared" si="185"/>
        <v>1048.573683627541</v>
      </c>
      <c r="Y668" s="80">
        <f t="shared" si="178"/>
        <v>4.5848355451969969E-2</v>
      </c>
      <c r="Z668" s="80">
        <f t="shared" si="179"/>
        <v>1.1992624151289988E-2</v>
      </c>
      <c r="AA668" s="80">
        <f t="shared" si="180"/>
        <v>1.9115055013239957E-2</v>
      </c>
      <c r="AB668" s="80">
        <f t="shared" si="186"/>
        <v>2.5652011538833303E-2</v>
      </c>
      <c r="AD668" s="82"/>
    </row>
    <row r="669" spans="1:30" ht="15" thickBot="1" x14ac:dyDescent="0.25">
      <c r="A669" s="108"/>
      <c r="B669" s="109" t="s">
        <v>1029</v>
      </c>
      <c r="C669" s="110" t="s">
        <v>1030</v>
      </c>
      <c r="D669" s="110" t="s">
        <v>286</v>
      </c>
      <c r="E669" s="111">
        <v>0.03</v>
      </c>
      <c r="F669" s="111">
        <v>1.0605</v>
      </c>
      <c r="G669" s="77">
        <v>723</v>
      </c>
      <c r="H669" s="77">
        <v>723</v>
      </c>
      <c r="I669" s="77">
        <v>766.74149999999997</v>
      </c>
      <c r="J669" s="77">
        <v>766.74149999999997</v>
      </c>
      <c r="K669" s="77"/>
      <c r="L669" s="77"/>
      <c r="M669" s="77"/>
      <c r="N669" s="77"/>
      <c r="O669" s="77"/>
      <c r="P669" s="77"/>
      <c r="R669" s="77">
        <v>759</v>
      </c>
      <c r="S669" s="77">
        <v>804.91949999999997</v>
      </c>
      <c r="T669" s="80">
        <f t="shared" si="181"/>
        <v>1.049792531120332</v>
      </c>
      <c r="U669" s="80">
        <f t="shared" si="182"/>
        <v>1.0241405195814988</v>
      </c>
      <c r="V669" s="81">
        <f t="shared" si="183"/>
        <v>740.45359565742365</v>
      </c>
      <c r="W669" s="81">
        <f t="shared" si="184"/>
        <v>17.453595657423648</v>
      </c>
      <c r="X669" s="81">
        <f t="shared" si="185"/>
        <v>18.509538194697779</v>
      </c>
      <c r="Y669" s="80">
        <f t="shared" si="178"/>
        <v>4.5848355451969969E-2</v>
      </c>
      <c r="Z669" s="80">
        <f t="shared" si="179"/>
        <v>1.1992624151289988E-2</v>
      </c>
      <c r="AA669" s="80">
        <f t="shared" si="180"/>
        <v>1.9115055013239957E-2</v>
      </c>
      <c r="AB669" s="80">
        <f t="shared" si="186"/>
        <v>2.5652011538833303E-2</v>
      </c>
      <c r="AD669" s="82"/>
    </row>
    <row r="670" spans="1:30" ht="20.5" thickBot="1" x14ac:dyDescent="0.25">
      <c r="A670" s="96">
        <v>235</v>
      </c>
      <c r="B670" s="97" t="s">
        <v>1035</v>
      </c>
      <c r="C670" s="99" t="s">
        <v>1036</v>
      </c>
      <c r="D670" s="99" t="s">
        <v>98</v>
      </c>
      <c r="E670" s="100">
        <v>0</v>
      </c>
      <c r="F670" s="100">
        <v>92.35</v>
      </c>
      <c r="G670" s="101">
        <v>589.99</v>
      </c>
      <c r="H670" s="101"/>
      <c r="I670" s="101">
        <v>54485.58</v>
      </c>
      <c r="J670" s="101">
        <v>0</v>
      </c>
      <c r="K670" s="101">
        <v>0</v>
      </c>
      <c r="L670" s="101">
        <v>0</v>
      </c>
      <c r="M670" s="101">
        <v>0</v>
      </c>
      <c r="N670" s="101">
        <v>0</v>
      </c>
      <c r="O670" s="101">
        <v>0</v>
      </c>
      <c r="P670" s="102">
        <v>0</v>
      </c>
      <c r="R670" s="101"/>
      <c r="S670" s="101">
        <v>0</v>
      </c>
      <c r="T670" s="80"/>
      <c r="U670" s="80"/>
      <c r="V670" s="81"/>
      <c r="W670" s="81"/>
      <c r="X670" s="81"/>
      <c r="Y670" s="80"/>
      <c r="Z670" s="80"/>
      <c r="AA670" s="80"/>
      <c r="AB670" s="80"/>
      <c r="AD670" s="82"/>
    </row>
    <row r="671" spans="1:30" ht="20" x14ac:dyDescent="0.2">
      <c r="A671" s="108"/>
      <c r="B671" s="109">
        <v>764216603</v>
      </c>
      <c r="C671" s="110" t="s">
        <v>3298</v>
      </c>
      <c r="D671" s="110"/>
      <c r="E671" s="111"/>
      <c r="F671" s="111"/>
      <c r="G671" s="77"/>
      <c r="H671" s="77"/>
      <c r="I671" s="77"/>
      <c r="J671" s="77"/>
      <c r="K671" s="77"/>
      <c r="L671" s="77"/>
      <c r="M671" s="77"/>
      <c r="N671" s="77"/>
      <c r="O671" s="77"/>
      <c r="P671" s="77"/>
      <c r="R671" s="77"/>
      <c r="S671" s="77">
        <v>1378.3074300000001</v>
      </c>
      <c r="T671" s="80"/>
      <c r="U671" s="80"/>
      <c r="V671" s="81"/>
      <c r="W671" s="81"/>
      <c r="X671" s="81"/>
      <c r="Y671" s="80"/>
      <c r="Z671" s="80"/>
      <c r="AA671" s="80"/>
      <c r="AB671" s="80"/>
      <c r="AC671" s="88" t="s">
        <v>3408</v>
      </c>
      <c r="AD671" s="82"/>
    </row>
    <row r="672" spans="1:30" ht="20.5" thickBot="1" x14ac:dyDescent="0.25">
      <c r="A672" s="108"/>
      <c r="B672" s="109">
        <v>55350263</v>
      </c>
      <c r="C672" s="110" t="s">
        <v>3299</v>
      </c>
      <c r="D672" s="110" t="s">
        <v>38</v>
      </c>
      <c r="E672" s="111">
        <v>0.21479000000000001</v>
      </c>
      <c r="F672" s="111">
        <f>0.2875*55.1</f>
        <v>15.841249999999999</v>
      </c>
      <c r="G672" s="77">
        <v>293</v>
      </c>
      <c r="H672" s="77">
        <v>293</v>
      </c>
      <c r="I672" s="77">
        <v>1044.845955</v>
      </c>
      <c r="J672" s="77">
        <v>1044.845955</v>
      </c>
      <c r="K672" s="77"/>
      <c r="L672" s="77"/>
      <c r="M672" s="77"/>
      <c r="N672" s="77"/>
      <c r="O672" s="77"/>
      <c r="P672" s="77"/>
      <c r="R672" s="77">
        <v>365</v>
      </c>
      <c r="S672" s="77">
        <v>1378.3074300000001</v>
      </c>
      <c r="T672" s="80">
        <f t="shared" ref="T672" si="197">R672/H672</f>
        <v>1.2457337883959045</v>
      </c>
      <c r="U672" s="80">
        <f t="shared" ref="U672" si="198">T672-AB672</f>
        <v>1.2200817768570713</v>
      </c>
      <c r="V672" s="81">
        <f t="shared" ref="V672" si="199">G672*U672</f>
        <v>357.48396061912189</v>
      </c>
      <c r="W672" s="81">
        <f t="shared" ref="W672" si="200">V672-G672</f>
        <v>64.483960619121888</v>
      </c>
      <c r="X672" s="81">
        <f t="shared" ref="X672" si="201">F672*W672</f>
        <v>1021.5065411576645</v>
      </c>
      <c r="Y672" s="80">
        <f t="shared" ref="Y672" si="202">104.584835545197%-100%</f>
        <v>4.5848355451969969E-2</v>
      </c>
      <c r="Z672" s="80">
        <f t="shared" ref="Z672" si="203">101.199262415129%-100%</f>
        <v>1.1992624151289988E-2</v>
      </c>
      <c r="AA672" s="80">
        <f t="shared" ref="AA672" si="204">101.911505501324%-100%</f>
        <v>1.9115055013239957E-2</v>
      </c>
      <c r="AB672" s="80">
        <f t="shared" ref="AB672" si="205">AVERAGE(Y672:AA672)</f>
        <v>2.5652011538833303E-2</v>
      </c>
      <c r="AC672" s="88" t="s">
        <v>3408</v>
      </c>
      <c r="AD672" s="82"/>
    </row>
    <row r="673" spans="1:30" ht="20.5" thickBot="1" x14ac:dyDescent="0.25">
      <c r="A673" s="96">
        <v>236</v>
      </c>
      <c r="B673" s="97" t="s">
        <v>1037</v>
      </c>
      <c r="C673" s="99" t="s">
        <v>1038</v>
      </c>
      <c r="D673" s="99" t="s">
        <v>41</v>
      </c>
      <c r="E673" s="100">
        <v>0</v>
      </c>
      <c r="F673" s="100">
        <v>2</v>
      </c>
      <c r="G673" s="101">
        <v>3220.23</v>
      </c>
      <c r="H673" s="101"/>
      <c r="I673" s="101">
        <v>6440.46</v>
      </c>
      <c r="J673" s="101">
        <v>0</v>
      </c>
      <c r="K673" s="101">
        <v>0</v>
      </c>
      <c r="L673" s="101">
        <v>0</v>
      </c>
      <c r="M673" s="101">
        <v>0</v>
      </c>
      <c r="N673" s="101">
        <v>0</v>
      </c>
      <c r="O673" s="101">
        <v>0</v>
      </c>
      <c r="P673" s="102">
        <v>0</v>
      </c>
      <c r="R673" s="101"/>
      <c r="S673" s="101">
        <v>0</v>
      </c>
      <c r="T673" s="80"/>
      <c r="U673" s="80"/>
      <c r="V673" s="81"/>
      <c r="W673" s="81"/>
      <c r="X673" s="81"/>
      <c r="Y673" s="80"/>
      <c r="Z673" s="80"/>
      <c r="AA673" s="80"/>
      <c r="AB673" s="80"/>
      <c r="AD673" s="82"/>
    </row>
    <row r="674" spans="1:30" s="84" customFormat="1" ht="20.5" thickBot="1" x14ac:dyDescent="0.4">
      <c r="A674" s="183"/>
      <c r="B674" s="184">
        <v>28342470</v>
      </c>
      <c r="C674" s="185" t="s">
        <v>3300</v>
      </c>
      <c r="D674" s="185"/>
      <c r="E674" s="186"/>
      <c r="F674" s="186">
        <f>F673</f>
        <v>2</v>
      </c>
      <c r="G674" s="83">
        <v>1350</v>
      </c>
      <c r="H674" s="83">
        <v>1350</v>
      </c>
      <c r="I674" s="83"/>
      <c r="J674" s="83"/>
      <c r="K674" s="83"/>
      <c r="L674" s="83"/>
      <c r="M674" s="83"/>
      <c r="N674" s="83"/>
      <c r="O674" s="83"/>
      <c r="P674" s="83"/>
      <c r="R674" s="83">
        <v>1570</v>
      </c>
      <c r="S674" s="83"/>
      <c r="T674" s="85">
        <f t="shared" ref="T674" si="206">R674/H674</f>
        <v>1.162962962962963</v>
      </c>
      <c r="U674" s="85">
        <f t="shared" ref="U674" si="207">T674-AB674</f>
        <v>1.1373109514241297</v>
      </c>
      <c r="V674" s="86">
        <f t="shared" ref="V674" si="208">G674*U674</f>
        <v>1535.3697844225751</v>
      </c>
      <c r="W674" s="86">
        <f t="shared" ref="W674" si="209">V674-G674</f>
        <v>185.36978442257509</v>
      </c>
      <c r="X674" s="86">
        <f t="shared" ref="X674" si="210">F674*W674</f>
        <v>370.73956884515019</v>
      </c>
      <c r="Y674" s="85">
        <f t="shared" ref="Y674" si="211">104.584835545197%-100%</f>
        <v>4.5848355451969969E-2</v>
      </c>
      <c r="Z674" s="85">
        <f t="shared" ref="Z674" si="212">101.199262415129%-100%</f>
        <v>1.1992624151289988E-2</v>
      </c>
      <c r="AA674" s="85">
        <f t="shared" ref="AA674" si="213">101.911505501324%-100%</f>
        <v>1.9115055013239957E-2</v>
      </c>
      <c r="AB674" s="85">
        <f t="shared" ref="AB674" si="214">AVERAGE(Y674:AA674)</f>
        <v>2.5652011538833303E-2</v>
      </c>
      <c r="AC674" s="88" t="s">
        <v>3438</v>
      </c>
      <c r="AD674" s="172"/>
    </row>
    <row r="675" spans="1:30" ht="20.5" thickBot="1" x14ac:dyDescent="0.25">
      <c r="A675" s="96">
        <v>237</v>
      </c>
      <c r="B675" s="97" t="s">
        <v>1039</v>
      </c>
      <c r="C675" s="99" t="s">
        <v>1040</v>
      </c>
      <c r="D675" s="99" t="s">
        <v>41</v>
      </c>
      <c r="E675" s="100">
        <v>0</v>
      </c>
      <c r="F675" s="100">
        <v>6</v>
      </c>
      <c r="G675" s="101">
        <v>920.06</v>
      </c>
      <c r="H675" s="101"/>
      <c r="I675" s="101">
        <v>5520.36</v>
      </c>
      <c r="J675" s="101">
        <v>0</v>
      </c>
      <c r="K675" s="101">
        <v>0</v>
      </c>
      <c r="L675" s="101">
        <v>0</v>
      </c>
      <c r="M675" s="101">
        <v>0</v>
      </c>
      <c r="N675" s="101">
        <v>0</v>
      </c>
      <c r="O675" s="101">
        <v>0</v>
      </c>
      <c r="P675" s="102">
        <v>0</v>
      </c>
      <c r="R675" s="101"/>
      <c r="S675" s="101">
        <v>0</v>
      </c>
      <c r="T675" s="80"/>
      <c r="U675" s="80"/>
      <c r="V675" s="81"/>
      <c r="W675" s="81"/>
      <c r="X675" s="81"/>
      <c r="Y675" s="80"/>
      <c r="Z675" s="80"/>
      <c r="AA675" s="80"/>
      <c r="AB675" s="80"/>
      <c r="AD675" s="82"/>
    </row>
    <row r="676" spans="1:30" s="84" customFormat="1" ht="20.5" thickBot="1" x14ac:dyDescent="0.4">
      <c r="A676" s="183"/>
      <c r="B676" s="184">
        <v>28342013</v>
      </c>
      <c r="C676" s="185" t="s">
        <v>3301</v>
      </c>
      <c r="D676" s="185"/>
      <c r="E676" s="186"/>
      <c r="F676" s="186">
        <f>F675</f>
        <v>6</v>
      </c>
      <c r="G676" s="83">
        <v>153</v>
      </c>
      <c r="H676" s="83">
        <v>153</v>
      </c>
      <c r="I676" s="83"/>
      <c r="J676" s="83"/>
      <c r="K676" s="83"/>
      <c r="L676" s="83"/>
      <c r="M676" s="83"/>
      <c r="N676" s="83"/>
      <c r="O676" s="83"/>
      <c r="P676" s="83"/>
      <c r="R676" s="83">
        <v>180</v>
      </c>
      <c r="S676" s="83"/>
      <c r="T676" s="85">
        <f t="shared" ref="T676" si="215">R676/H676</f>
        <v>1.1764705882352942</v>
      </c>
      <c r="U676" s="85">
        <f t="shared" ref="U676" si="216">T676-AB676</f>
        <v>1.1508185766964609</v>
      </c>
      <c r="V676" s="86">
        <f t="shared" ref="V676" si="217">G676*U676</f>
        <v>176.07524223455852</v>
      </c>
      <c r="W676" s="86">
        <f t="shared" ref="W676" si="218">V676-G676</f>
        <v>23.075242234558516</v>
      </c>
      <c r="X676" s="86">
        <f t="shared" ref="X676" si="219">F676*W676</f>
        <v>138.4514534073511</v>
      </c>
      <c r="Y676" s="85">
        <f t="shared" ref="Y676" si="220">104.584835545197%-100%</f>
        <v>4.5848355451969969E-2</v>
      </c>
      <c r="Z676" s="85">
        <f t="shared" ref="Z676" si="221">101.199262415129%-100%</f>
        <v>1.1992624151289988E-2</v>
      </c>
      <c r="AA676" s="85">
        <f t="shared" ref="AA676" si="222">101.911505501324%-100%</f>
        <v>1.9115055013239957E-2</v>
      </c>
      <c r="AB676" s="85">
        <f t="shared" ref="AB676" si="223">AVERAGE(Y676:AA676)</f>
        <v>2.5652011538833303E-2</v>
      </c>
      <c r="AC676" s="88" t="s">
        <v>3438</v>
      </c>
      <c r="AD676" s="172"/>
    </row>
    <row r="677" spans="1:30" ht="20.5" thickBot="1" x14ac:dyDescent="0.25">
      <c r="A677" s="96">
        <v>238</v>
      </c>
      <c r="B677" s="97" t="s">
        <v>1041</v>
      </c>
      <c r="C677" s="99" t="s">
        <v>1042</v>
      </c>
      <c r="D677" s="99" t="s">
        <v>41</v>
      </c>
      <c r="E677" s="100">
        <v>0</v>
      </c>
      <c r="F677" s="100">
        <v>5</v>
      </c>
      <c r="G677" s="101">
        <v>2300.16</v>
      </c>
      <c r="H677" s="101"/>
      <c r="I677" s="101">
        <v>11500.8</v>
      </c>
      <c r="J677" s="101">
        <v>0</v>
      </c>
      <c r="K677" s="101">
        <v>0</v>
      </c>
      <c r="L677" s="101">
        <v>0</v>
      </c>
      <c r="M677" s="101">
        <v>0</v>
      </c>
      <c r="N677" s="101">
        <v>0</v>
      </c>
      <c r="O677" s="101">
        <v>0</v>
      </c>
      <c r="P677" s="102">
        <v>0</v>
      </c>
      <c r="R677" s="101"/>
      <c r="S677" s="101">
        <v>0</v>
      </c>
      <c r="T677" s="80"/>
      <c r="U677" s="80"/>
      <c r="V677" s="81"/>
      <c r="W677" s="81"/>
      <c r="X677" s="81"/>
      <c r="Y677" s="80"/>
      <c r="Z677" s="80"/>
      <c r="AA677" s="80"/>
      <c r="AB677" s="80"/>
      <c r="AD677" s="82"/>
    </row>
    <row r="678" spans="1:30" s="84" customFormat="1" ht="20.5" thickBot="1" x14ac:dyDescent="0.4">
      <c r="A678" s="183"/>
      <c r="B678" s="184">
        <v>28342011</v>
      </c>
      <c r="C678" s="185" t="s">
        <v>3302</v>
      </c>
      <c r="D678" s="185"/>
      <c r="E678" s="186"/>
      <c r="F678" s="186">
        <f>F677</f>
        <v>5</v>
      </c>
      <c r="G678" s="83">
        <v>110</v>
      </c>
      <c r="H678" s="83">
        <v>110</v>
      </c>
      <c r="I678" s="83"/>
      <c r="J678" s="83"/>
      <c r="K678" s="83"/>
      <c r="L678" s="83"/>
      <c r="M678" s="83"/>
      <c r="N678" s="83"/>
      <c r="O678" s="83"/>
      <c r="P678" s="83"/>
      <c r="R678" s="83">
        <v>125</v>
      </c>
      <c r="S678" s="83"/>
      <c r="T678" s="85">
        <f t="shared" ref="T678" si="224">R678/H678</f>
        <v>1.1363636363636365</v>
      </c>
      <c r="U678" s="85">
        <f t="shared" ref="U678" si="225">T678-AB678</f>
        <v>1.1107116248248032</v>
      </c>
      <c r="V678" s="86">
        <f t="shared" ref="V678" si="226">G678*U678</f>
        <v>122.17827873072835</v>
      </c>
      <c r="W678" s="86">
        <f t="shared" ref="W678" si="227">V678-G678</f>
        <v>12.178278730728351</v>
      </c>
      <c r="X678" s="86">
        <f t="shared" ref="X678" si="228">F678*W678</f>
        <v>60.891393653641757</v>
      </c>
      <c r="Y678" s="85">
        <f t="shared" ref="Y678" si="229">104.584835545197%-100%</f>
        <v>4.5848355451969969E-2</v>
      </c>
      <c r="Z678" s="85">
        <f t="shared" ref="Z678" si="230">101.199262415129%-100%</f>
        <v>1.1992624151289988E-2</v>
      </c>
      <c r="AA678" s="85">
        <f t="shared" ref="AA678" si="231">101.911505501324%-100%</f>
        <v>1.9115055013239957E-2</v>
      </c>
      <c r="AB678" s="85">
        <f t="shared" ref="AB678" si="232">AVERAGE(Y678:AA678)</f>
        <v>2.5652011538833303E-2</v>
      </c>
      <c r="AC678" s="88" t="s">
        <v>3439</v>
      </c>
      <c r="AD678" s="172"/>
    </row>
    <row r="679" spans="1:30" ht="20.5" thickBot="1" x14ac:dyDescent="0.25">
      <c r="A679" s="96">
        <v>239</v>
      </c>
      <c r="B679" s="97" t="s">
        <v>1043</v>
      </c>
      <c r="C679" s="99" t="s">
        <v>1044</v>
      </c>
      <c r="D679" s="99" t="s">
        <v>821</v>
      </c>
      <c r="E679" s="100">
        <v>0</v>
      </c>
      <c r="F679" s="100">
        <v>3</v>
      </c>
      <c r="G679" s="101">
        <v>4397.54</v>
      </c>
      <c r="H679" s="101"/>
      <c r="I679" s="101">
        <v>4.68</v>
      </c>
      <c r="J679" s="101">
        <v>0</v>
      </c>
      <c r="K679" s="101">
        <v>0</v>
      </c>
      <c r="L679" s="101">
        <v>0</v>
      </c>
      <c r="M679" s="101">
        <v>0</v>
      </c>
      <c r="N679" s="101">
        <v>0</v>
      </c>
      <c r="O679" s="101">
        <v>0</v>
      </c>
      <c r="P679" s="102">
        <v>0</v>
      </c>
      <c r="R679" s="101"/>
      <c r="S679" s="101">
        <v>0</v>
      </c>
      <c r="T679" s="80"/>
      <c r="U679" s="80"/>
      <c r="V679" s="81"/>
      <c r="W679" s="81"/>
      <c r="X679" s="81"/>
      <c r="Y679" s="80"/>
      <c r="Z679" s="80"/>
      <c r="AA679" s="80"/>
      <c r="AB679" s="80"/>
      <c r="AD679" s="82"/>
    </row>
    <row r="680" spans="1:30" ht="15" thickBot="1" x14ac:dyDescent="0.35">
      <c r="A680" s="151"/>
      <c r="B680" s="152" t="s">
        <v>1045</v>
      </c>
      <c r="C680" s="153" t="s">
        <v>1046</v>
      </c>
      <c r="D680" s="153"/>
      <c r="E680" s="154"/>
      <c r="F680" s="154"/>
      <c r="G680" s="155"/>
      <c r="H680" s="155"/>
      <c r="I680" s="155">
        <v>6583101.1699999999</v>
      </c>
      <c r="J680" s="155">
        <v>236419.53398044</v>
      </c>
      <c r="K680" s="155">
        <v>95559.482467199996</v>
      </c>
      <c r="L680" s="155">
        <v>0</v>
      </c>
      <c r="M680" s="155">
        <v>0</v>
      </c>
      <c r="N680" s="155">
        <v>32299.105073913601</v>
      </c>
      <c r="O680" s="155">
        <v>104844.04178371299</v>
      </c>
      <c r="P680" s="155">
        <v>32578.3681054757</v>
      </c>
      <c r="R680" s="155"/>
      <c r="S680" s="155">
        <v>262124.67035823999</v>
      </c>
      <c r="T680" s="80"/>
      <c r="U680" s="80"/>
      <c r="V680" s="81"/>
      <c r="W680" s="81"/>
      <c r="X680" s="81"/>
      <c r="Y680" s="80"/>
      <c r="Z680" s="80"/>
      <c r="AA680" s="80"/>
      <c r="AB680" s="80"/>
      <c r="AD680" s="82"/>
    </row>
    <row r="681" spans="1:30" ht="15" thickBot="1" x14ac:dyDescent="0.25">
      <c r="A681" s="96">
        <v>240</v>
      </c>
      <c r="B681" s="97" t="s">
        <v>1047</v>
      </c>
      <c r="C681" s="99" t="s">
        <v>1048</v>
      </c>
      <c r="D681" s="99" t="s">
        <v>139</v>
      </c>
      <c r="E681" s="100">
        <v>0</v>
      </c>
      <c r="F681" s="100">
        <v>4</v>
      </c>
      <c r="G681" s="101">
        <v>420009.52</v>
      </c>
      <c r="H681" s="101"/>
      <c r="I681" s="101">
        <v>1680038.08</v>
      </c>
      <c r="J681" s="101">
        <v>0</v>
      </c>
      <c r="K681" s="101">
        <v>0</v>
      </c>
      <c r="L681" s="101">
        <v>0</v>
      </c>
      <c r="M681" s="101">
        <v>0</v>
      </c>
      <c r="N681" s="101">
        <v>0</v>
      </c>
      <c r="O681" s="101">
        <v>0</v>
      </c>
      <c r="P681" s="102">
        <v>0</v>
      </c>
      <c r="R681" s="101"/>
      <c r="S681" s="101">
        <v>0</v>
      </c>
      <c r="T681" s="80"/>
      <c r="U681" s="80"/>
      <c r="V681" s="81"/>
      <c r="W681" s="81"/>
      <c r="X681" s="81"/>
      <c r="Y681" s="80"/>
      <c r="Z681" s="80"/>
      <c r="AA681" s="80"/>
      <c r="AB681" s="80"/>
      <c r="AD681" s="82"/>
    </row>
    <row r="682" spans="1:30" s="84" customFormat="1" ht="20.5" thickBot="1" x14ac:dyDescent="0.4">
      <c r="A682" s="183"/>
      <c r="B682" s="184">
        <v>59054803</v>
      </c>
      <c r="C682" s="185" t="s">
        <v>3303</v>
      </c>
      <c r="D682" s="185" t="s">
        <v>38</v>
      </c>
      <c r="E682" s="186"/>
      <c r="F682" s="186">
        <f>4*7*3.05</f>
        <v>85.399999999999991</v>
      </c>
      <c r="G682" s="83">
        <v>10000</v>
      </c>
      <c r="H682" s="83">
        <v>10000</v>
      </c>
      <c r="I682" s="83"/>
      <c r="J682" s="83"/>
      <c r="K682" s="83"/>
      <c r="L682" s="83"/>
      <c r="M682" s="83"/>
      <c r="N682" s="83"/>
      <c r="O682" s="83"/>
      <c r="P682" s="83"/>
      <c r="R682" s="83">
        <v>12100</v>
      </c>
      <c r="S682" s="83"/>
      <c r="T682" s="85">
        <f t="shared" ref="T682" si="233">R682/H682</f>
        <v>1.21</v>
      </c>
      <c r="U682" s="85">
        <f t="shared" ref="U682" si="234">T682-AB682</f>
        <v>1.1843479884611667</v>
      </c>
      <c r="V682" s="86">
        <f t="shared" ref="V682" si="235">G682*U682</f>
        <v>11843.479884611668</v>
      </c>
      <c r="W682" s="86">
        <f t="shared" ref="W682" si="236">V682-G682</f>
        <v>1843.4798846116682</v>
      </c>
      <c r="X682" s="86">
        <f t="shared" ref="X682" si="237">F682*W682</f>
        <v>157433.18214583644</v>
      </c>
      <c r="Y682" s="85">
        <f t="shared" ref="Y682" si="238">104.584835545197%-100%</f>
        <v>4.5848355451969969E-2</v>
      </c>
      <c r="Z682" s="85">
        <f t="shared" ref="Z682" si="239">101.199262415129%-100%</f>
        <v>1.1992624151289988E-2</v>
      </c>
      <c r="AA682" s="85">
        <f t="shared" ref="AA682" si="240">101.911505501324%-100%</f>
        <v>1.9115055013239957E-2</v>
      </c>
      <c r="AB682" s="85">
        <f t="shared" ref="AB682" si="241">AVERAGE(Y682:AA682)</f>
        <v>2.5652011538833303E-2</v>
      </c>
      <c r="AC682" s="88" t="s">
        <v>3409</v>
      </c>
      <c r="AD682" s="172"/>
    </row>
    <row r="683" spans="1:30" ht="20.5" thickBot="1" x14ac:dyDescent="0.25">
      <c r="A683" s="96">
        <v>241</v>
      </c>
      <c r="B683" s="97" t="s">
        <v>1049</v>
      </c>
      <c r="C683" s="99" t="s">
        <v>1050</v>
      </c>
      <c r="D683" s="99" t="s">
        <v>38</v>
      </c>
      <c r="E683" s="100">
        <v>0</v>
      </c>
      <c r="F683" s="100">
        <v>32.625</v>
      </c>
      <c r="G683" s="101">
        <v>947.57</v>
      </c>
      <c r="H683" s="101">
        <v>703.39</v>
      </c>
      <c r="I683" s="101">
        <v>22948.1</v>
      </c>
      <c r="J683" s="101">
        <v>1317.4144650000001</v>
      </c>
      <c r="K683" s="101">
        <v>7791.7896000000001</v>
      </c>
      <c r="L683" s="101">
        <v>0</v>
      </c>
      <c r="M683" s="101">
        <v>0</v>
      </c>
      <c r="N683" s="101">
        <v>2633.6248848</v>
      </c>
      <c r="O683" s="101">
        <v>8548.8398775360001</v>
      </c>
      <c r="P683" s="102">
        <v>2656.3956107270401</v>
      </c>
      <c r="R683" s="101">
        <v>807.43</v>
      </c>
      <c r="S683" s="101">
        <v>1737.86589</v>
      </c>
      <c r="T683" s="80"/>
      <c r="U683" s="80"/>
      <c r="V683" s="81"/>
      <c r="W683" s="81"/>
      <c r="X683" s="81"/>
      <c r="Y683" s="80"/>
      <c r="Z683" s="80"/>
      <c r="AA683" s="80"/>
      <c r="AB683" s="80"/>
      <c r="AD683" s="82"/>
    </row>
    <row r="684" spans="1:30" x14ac:dyDescent="0.2">
      <c r="A684" s="108"/>
      <c r="B684" s="109" t="s">
        <v>1051</v>
      </c>
      <c r="C684" s="110" t="s">
        <v>1052</v>
      </c>
      <c r="D684" s="110" t="s">
        <v>402</v>
      </c>
      <c r="E684" s="111">
        <v>0.21479000000000001</v>
      </c>
      <c r="F684" s="111">
        <v>7.0075237499999998</v>
      </c>
      <c r="G684" s="77">
        <v>188</v>
      </c>
      <c r="H684" s="77">
        <v>188</v>
      </c>
      <c r="I684" s="77">
        <v>1317.4144650000001</v>
      </c>
      <c r="J684" s="77">
        <v>1317.4144650000001</v>
      </c>
      <c r="K684" s="77"/>
      <c r="L684" s="77"/>
      <c r="M684" s="77"/>
      <c r="N684" s="77"/>
      <c r="O684" s="77"/>
      <c r="P684" s="77"/>
      <c r="R684" s="77">
        <v>248</v>
      </c>
      <c r="S684" s="77">
        <v>1737.86589</v>
      </c>
      <c r="T684" s="80">
        <f t="shared" si="181"/>
        <v>1.3191489361702127</v>
      </c>
      <c r="U684" s="80">
        <f t="shared" si="182"/>
        <v>1.2934969246313794</v>
      </c>
      <c r="V684" s="81">
        <f t="shared" si="183"/>
        <v>243.17742183069933</v>
      </c>
      <c r="W684" s="81">
        <f t="shared" si="184"/>
        <v>55.17742183069933</v>
      </c>
      <c r="X684" s="81">
        <f t="shared" si="185"/>
        <v>386.65709394239406</v>
      </c>
      <c r="Y684" s="80">
        <f t="shared" si="178"/>
        <v>4.5848355451969969E-2</v>
      </c>
      <c r="Z684" s="80">
        <f t="shared" si="179"/>
        <v>1.1992624151289988E-2</v>
      </c>
      <c r="AA684" s="80">
        <f t="shared" si="180"/>
        <v>1.9115055013239957E-2</v>
      </c>
      <c r="AB684" s="80">
        <f t="shared" si="186"/>
        <v>2.5652011538833303E-2</v>
      </c>
      <c r="AD684" s="82"/>
    </row>
    <row r="685" spans="1:30" ht="30" x14ac:dyDescent="0.2">
      <c r="A685" s="103">
        <v>242</v>
      </c>
      <c r="B685" s="104" t="s">
        <v>1053</v>
      </c>
      <c r="C685" s="105" t="s">
        <v>1054</v>
      </c>
      <c r="D685" s="105" t="s">
        <v>41</v>
      </c>
      <c r="E685" s="106">
        <v>0</v>
      </c>
      <c r="F685" s="106">
        <v>10</v>
      </c>
      <c r="G685" s="107">
        <v>25647.66</v>
      </c>
      <c r="H685" s="107"/>
      <c r="I685" s="107">
        <v>256476.6</v>
      </c>
      <c r="J685" s="107">
        <v>0</v>
      </c>
      <c r="K685" s="107">
        <v>0</v>
      </c>
      <c r="L685" s="107">
        <v>0</v>
      </c>
      <c r="M685" s="107">
        <v>0</v>
      </c>
      <c r="N685" s="107">
        <v>0</v>
      </c>
      <c r="O685" s="107">
        <v>0</v>
      </c>
      <c r="P685" s="107">
        <v>0</v>
      </c>
      <c r="R685" s="107"/>
      <c r="S685" s="107">
        <v>0</v>
      </c>
      <c r="T685" s="80">
        <f>T686</f>
        <v>1.3878080415045395</v>
      </c>
      <c r="U685" s="80">
        <f>U686</f>
        <v>1.3621560299657063</v>
      </c>
      <c r="V685" s="81">
        <f t="shared" si="183"/>
        <v>34936.114723510247</v>
      </c>
      <c r="W685" s="81">
        <f t="shared" si="184"/>
        <v>9288.4547235102473</v>
      </c>
      <c r="X685" s="81">
        <f t="shared" si="185"/>
        <v>92884.54723510248</v>
      </c>
      <c r="Y685" s="80">
        <f t="shared" si="178"/>
        <v>4.5848355451969969E-2</v>
      </c>
      <c r="Z685" s="80">
        <f t="shared" si="179"/>
        <v>1.1992624151289988E-2</v>
      </c>
      <c r="AA685" s="80">
        <f t="shared" si="180"/>
        <v>1.9115055013239957E-2</v>
      </c>
      <c r="AB685" s="80">
        <f t="shared" si="186"/>
        <v>2.5652011538833303E-2</v>
      </c>
      <c r="AC685" s="187" t="s">
        <v>3305</v>
      </c>
      <c r="AD685" s="82"/>
    </row>
    <row r="686" spans="1:30" x14ac:dyDescent="0.2">
      <c r="A686" s="188"/>
      <c r="B686" s="189">
        <v>61110013</v>
      </c>
      <c r="C686" s="190" t="s">
        <v>3304</v>
      </c>
      <c r="D686" s="190" t="s">
        <v>38</v>
      </c>
      <c r="E686" s="191">
        <v>0.21479000000000001</v>
      </c>
      <c r="F686" s="191">
        <v>1</v>
      </c>
      <c r="G686" s="181"/>
      <c r="H686" s="181">
        <v>7710</v>
      </c>
      <c r="I686" s="181">
        <v>1044.845955</v>
      </c>
      <c r="J686" s="181">
        <v>1044.845955</v>
      </c>
      <c r="K686" s="181"/>
      <c r="L686" s="181"/>
      <c r="M686" s="181"/>
      <c r="N686" s="181"/>
      <c r="O686" s="181"/>
      <c r="P686" s="181"/>
      <c r="R686" s="181">
        <v>10700</v>
      </c>
      <c r="S686" s="181">
        <v>1378.3074300000001</v>
      </c>
      <c r="T686" s="85">
        <f t="shared" si="181"/>
        <v>1.3878080415045395</v>
      </c>
      <c r="U686" s="85">
        <f t="shared" si="182"/>
        <v>1.3621560299657063</v>
      </c>
      <c r="V686" s="86"/>
      <c r="W686" s="86"/>
      <c r="X686" s="86"/>
      <c r="Y686" s="85">
        <f t="shared" si="178"/>
        <v>4.5848355451969969E-2</v>
      </c>
      <c r="Z686" s="85">
        <f t="shared" si="179"/>
        <v>1.1992624151289988E-2</v>
      </c>
      <c r="AA686" s="85">
        <f t="shared" si="180"/>
        <v>1.9115055013239957E-2</v>
      </c>
      <c r="AB686" s="85">
        <f t="shared" si="186"/>
        <v>2.5652011538833303E-2</v>
      </c>
      <c r="AC686" s="88" t="s">
        <v>3410</v>
      </c>
      <c r="AD686" s="82"/>
    </row>
    <row r="687" spans="1:30" ht="30" x14ac:dyDescent="0.2">
      <c r="A687" s="103">
        <v>243</v>
      </c>
      <c r="B687" s="104" t="s">
        <v>1055</v>
      </c>
      <c r="C687" s="105" t="s">
        <v>1056</v>
      </c>
      <c r="D687" s="105" t="s">
        <v>41</v>
      </c>
      <c r="E687" s="106">
        <v>0</v>
      </c>
      <c r="F687" s="106">
        <v>8</v>
      </c>
      <c r="G687" s="107">
        <v>13784.56</v>
      </c>
      <c r="H687" s="107"/>
      <c r="I687" s="107">
        <v>110276.48</v>
      </c>
      <c r="J687" s="107">
        <v>0</v>
      </c>
      <c r="K687" s="107">
        <v>0</v>
      </c>
      <c r="L687" s="107">
        <v>0</v>
      </c>
      <c r="M687" s="107">
        <v>0</v>
      </c>
      <c r="N687" s="107">
        <v>0</v>
      </c>
      <c r="O687" s="107">
        <v>0</v>
      </c>
      <c r="P687" s="107">
        <v>0</v>
      </c>
      <c r="R687" s="107"/>
      <c r="S687" s="107">
        <v>0</v>
      </c>
      <c r="T687" s="80">
        <f>T688</f>
        <v>1.3878080415045395</v>
      </c>
      <c r="U687" s="80">
        <f>U688</f>
        <v>1.3621560299657063</v>
      </c>
      <c r="V687" s="81">
        <f t="shared" si="183"/>
        <v>18776.721524424076</v>
      </c>
      <c r="W687" s="81">
        <f t="shared" si="184"/>
        <v>4992.1615244240766</v>
      </c>
      <c r="X687" s="81">
        <f t="shared" si="185"/>
        <v>39937.292195392612</v>
      </c>
      <c r="Y687" s="80">
        <f t="shared" si="178"/>
        <v>4.5848355451969969E-2</v>
      </c>
      <c r="Z687" s="80">
        <f t="shared" si="179"/>
        <v>1.1992624151289988E-2</v>
      </c>
      <c r="AA687" s="80">
        <f t="shared" si="180"/>
        <v>1.9115055013239957E-2</v>
      </c>
      <c r="AB687" s="80">
        <f t="shared" si="186"/>
        <v>2.5652011538833303E-2</v>
      </c>
      <c r="AC687" s="187" t="s">
        <v>3305</v>
      </c>
      <c r="AD687" s="82"/>
    </row>
    <row r="688" spans="1:30" x14ac:dyDescent="0.2">
      <c r="A688" s="188"/>
      <c r="B688" s="189">
        <v>61110013</v>
      </c>
      <c r="C688" s="190" t="s">
        <v>3304</v>
      </c>
      <c r="D688" s="190" t="s">
        <v>38</v>
      </c>
      <c r="E688" s="191">
        <v>0.21479000000000001</v>
      </c>
      <c r="F688" s="191">
        <v>1</v>
      </c>
      <c r="G688" s="181"/>
      <c r="H688" s="181">
        <v>7710</v>
      </c>
      <c r="I688" s="181">
        <v>1044.845955</v>
      </c>
      <c r="J688" s="181">
        <v>1044.845955</v>
      </c>
      <c r="K688" s="181"/>
      <c r="L688" s="181"/>
      <c r="M688" s="181"/>
      <c r="N688" s="181"/>
      <c r="O688" s="181"/>
      <c r="P688" s="181"/>
      <c r="R688" s="181">
        <v>10700</v>
      </c>
      <c r="S688" s="181">
        <v>1378.3074300000001</v>
      </c>
      <c r="T688" s="85">
        <f t="shared" si="181"/>
        <v>1.3878080415045395</v>
      </c>
      <c r="U688" s="85">
        <f t="shared" si="182"/>
        <v>1.3621560299657063</v>
      </c>
      <c r="V688" s="86"/>
      <c r="W688" s="86"/>
      <c r="X688" s="86"/>
      <c r="Y688" s="85">
        <f t="shared" si="178"/>
        <v>4.5848355451969969E-2</v>
      </c>
      <c r="Z688" s="85">
        <f t="shared" si="179"/>
        <v>1.1992624151289988E-2</v>
      </c>
      <c r="AA688" s="85">
        <f t="shared" si="180"/>
        <v>1.9115055013239957E-2</v>
      </c>
      <c r="AB688" s="85">
        <f t="shared" si="186"/>
        <v>2.5652011538833303E-2</v>
      </c>
      <c r="AC688" s="88" t="s">
        <v>3410</v>
      </c>
      <c r="AD688" s="82"/>
    </row>
    <row r="689" spans="1:30" ht="30" x14ac:dyDescent="0.2">
      <c r="A689" s="103">
        <v>244</v>
      </c>
      <c r="B689" s="104" t="s">
        <v>1057</v>
      </c>
      <c r="C689" s="105" t="s">
        <v>1058</v>
      </c>
      <c r="D689" s="105" t="s">
        <v>41</v>
      </c>
      <c r="E689" s="106">
        <v>0</v>
      </c>
      <c r="F689" s="106">
        <v>2</v>
      </c>
      <c r="G689" s="107">
        <v>30226.28</v>
      </c>
      <c r="H689" s="107"/>
      <c r="I689" s="107">
        <v>60452.56</v>
      </c>
      <c r="J689" s="107">
        <v>0</v>
      </c>
      <c r="K689" s="107">
        <v>0</v>
      </c>
      <c r="L689" s="107">
        <v>0</v>
      </c>
      <c r="M689" s="107">
        <v>0</v>
      </c>
      <c r="N689" s="107">
        <v>0</v>
      </c>
      <c r="O689" s="107">
        <v>0</v>
      </c>
      <c r="P689" s="107">
        <v>0</v>
      </c>
      <c r="R689" s="107"/>
      <c r="S689" s="107">
        <v>0</v>
      </c>
      <c r="T689" s="80">
        <f>T690</f>
        <v>1.3878080415045395</v>
      </c>
      <c r="U689" s="80">
        <f>U690</f>
        <v>1.3621560299657063</v>
      </c>
      <c r="V689" s="81">
        <f t="shared" si="183"/>
        <v>41172.90956543183</v>
      </c>
      <c r="W689" s="81">
        <f t="shared" si="184"/>
        <v>10946.629565431831</v>
      </c>
      <c r="X689" s="81">
        <f t="shared" si="185"/>
        <v>21893.259130863662</v>
      </c>
      <c r="Y689" s="80">
        <f t="shared" si="178"/>
        <v>4.5848355451969969E-2</v>
      </c>
      <c r="Z689" s="80">
        <f t="shared" si="179"/>
        <v>1.1992624151289988E-2</v>
      </c>
      <c r="AA689" s="80">
        <f t="shared" si="180"/>
        <v>1.9115055013239957E-2</v>
      </c>
      <c r="AB689" s="80">
        <f t="shared" si="186"/>
        <v>2.5652011538833303E-2</v>
      </c>
      <c r="AC689" s="187" t="s">
        <v>3305</v>
      </c>
      <c r="AD689" s="82"/>
    </row>
    <row r="690" spans="1:30" ht="15" thickBot="1" x14ac:dyDescent="0.25">
      <c r="A690" s="188"/>
      <c r="B690" s="189">
        <v>61110013</v>
      </c>
      <c r="C690" s="190" t="s">
        <v>3304</v>
      </c>
      <c r="D690" s="190" t="s">
        <v>38</v>
      </c>
      <c r="E690" s="191">
        <v>0.21479000000000001</v>
      </c>
      <c r="F690" s="191">
        <v>1</v>
      </c>
      <c r="G690" s="181"/>
      <c r="H690" s="181">
        <v>7710</v>
      </c>
      <c r="I690" s="181">
        <v>1044.845955</v>
      </c>
      <c r="J690" s="181">
        <v>1044.845955</v>
      </c>
      <c r="K690" s="181"/>
      <c r="L690" s="181"/>
      <c r="M690" s="181"/>
      <c r="N690" s="181"/>
      <c r="O690" s="181"/>
      <c r="P690" s="181"/>
      <c r="R690" s="181">
        <v>10700</v>
      </c>
      <c r="S690" s="181">
        <v>1378.3074300000001</v>
      </c>
      <c r="T690" s="85">
        <f t="shared" si="181"/>
        <v>1.3878080415045395</v>
      </c>
      <c r="U690" s="85">
        <f t="shared" si="182"/>
        <v>1.3621560299657063</v>
      </c>
      <c r="V690" s="86"/>
      <c r="W690" s="86"/>
      <c r="X690" s="86"/>
      <c r="Y690" s="85">
        <f t="shared" si="178"/>
        <v>4.5848355451969969E-2</v>
      </c>
      <c r="Z690" s="85">
        <f t="shared" si="179"/>
        <v>1.1992624151289988E-2</v>
      </c>
      <c r="AA690" s="85">
        <f t="shared" si="180"/>
        <v>1.9115055013239957E-2</v>
      </c>
      <c r="AB690" s="85">
        <f t="shared" si="186"/>
        <v>2.5652011538833303E-2</v>
      </c>
      <c r="AC690" s="88" t="s">
        <v>3410</v>
      </c>
      <c r="AD690" s="82"/>
    </row>
    <row r="691" spans="1:30" ht="20.5" thickBot="1" x14ac:dyDescent="0.25">
      <c r="A691" s="96">
        <v>245</v>
      </c>
      <c r="B691" s="97" t="s">
        <v>1059</v>
      </c>
      <c r="C691" s="99" t="s">
        <v>1060</v>
      </c>
      <c r="D691" s="99" t="s">
        <v>38</v>
      </c>
      <c r="E691" s="100">
        <v>0</v>
      </c>
      <c r="F691" s="100">
        <v>141.38200000000001</v>
      </c>
      <c r="G691" s="101">
        <v>996.82</v>
      </c>
      <c r="H691" s="101">
        <v>720.45</v>
      </c>
      <c r="I691" s="101">
        <v>101858.66</v>
      </c>
      <c r="J691" s="101">
        <v>5537.6388654399998</v>
      </c>
      <c r="K691" s="101">
        <v>34696.500067200002</v>
      </c>
      <c r="L691" s="101">
        <v>0</v>
      </c>
      <c r="M691" s="101">
        <v>0</v>
      </c>
      <c r="N691" s="101">
        <v>11727.4170227136</v>
      </c>
      <c r="O691" s="101">
        <v>38067.6120137291</v>
      </c>
      <c r="P691" s="102">
        <v>11828.814074510001</v>
      </c>
      <c r="R691" s="101">
        <v>826.73</v>
      </c>
      <c r="S691" s="101">
        <v>7304.9704182400001</v>
      </c>
      <c r="T691" s="80"/>
      <c r="U691" s="80"/>
      <c r="V691" s="81"/>
      <c r="W691" s="81"/>
      <c r="X691" s="81"/>
      <c r="Y691" s="80"/>
      <c r="Z691" s="80"/>
      <c r="AA691" s="80"/>
      <c r="AB691" s="80"/>
      <c r="AD691" s="82"/>
    </row>
    <row r="692" spans="1:30" x14ac:dyDescent="0.2">
      <c r="A692" s="108"/>
      <c r="B692" s="109" t="s">
        <v>1051</v>
      </c>
      <c r="C692" s="110" t="s">
        <v>1052</v>
      </c>
      <c r="D692" s="110" t="s">
        <v>402</v>
      </c>
      <c r="E692" s="111">
        <v>0.20834</v>
      </c>
      <c r="F692" s="111">
        <v>29.45552588</v>
      </c>
      <c r="G692" s="77">
        <v>188</v>
      </c>
      <c r="H692" s="77">
        <v>188</v>
      </c>
      <c r="I692" s="77">
        <v>5537.6388654399998</v>
      </c>
      <c r="J692" s="77">
        <v>5537.6388654399998</v>
      </c>
      <c r="K692" s="77"/>
      <c r="L692" s="77"/>
      <c r="M692" s="77"/>
      <c r="N692" s="77"/>
      <c r="O692" s="77"/>
      <c r="P692" s="77"/>
      <c r="R692" s="77">
        <v>248</v>
      </c>
      <c r="S692" s="77">
        <v>7304.9704182400001</v>
      </c>
      <c r="T692" s="80">
        <f t="shared" si="181"/>
        <v>1.3191489361702127</v>
      </c>
      <c r="U692" s="80">
        <f t="shared" si="182"/>
        <v>1.2934969246313794</v>
      </c>
      <c r="V692" s="81">
        <f t="shared" si="183"/>
        <v>243.17742183069933</v>
      </c>
      <c r="W692" s="81">
        <f t="shared" si="184"/>
        <v>55.17742183069933</v>
      </c>
      <c r="X692" s="81">
        <f t="shared" si="185"/>
        <v>1625.2799767258412</v>
      </c>
      <c r="Y692" s="80">
        <f t="shared" si="178"/>
        <v>4.5848355451969969E-2</v>
      </c>
      <c r="Z692" s="80">
        <f t="shared" si="179"/>
        <v>1.1992624151289988E-2</v>
      </c>
      <c r="AA692" s="80">
        <f t="shared" si="180"/>
        <v>1.9115055013239957E-2</v>
      </c>
      <c r="AB692" s="80">
        <f t="shared" si="186"/>
        <v>2.5652011538833303E-2</v>
      </c>
      <c r="AD692" s="82"/>
    </row>
    <row r="693" spans="1:30" ht="30" x14ac:dyDescent="0.2">
      <c r="A693" s="103">
        <v>246</v>
      </c>
      <c r="B693" s="104" t="s">
        <v>1061</v>
      </c>
      <c r="C693" s="105" t="s">
        <v>1062</v>
      </c>
      <c r="D693" s="105" t="s">
        <v>41</v>
      </c>
      <c r="E693" s="106">
        <v>0</v>
      </c>
      <c r="F693" s="106">
        <v>8</v>
      </c>
      <c r="G693" s="107">
        <v>14424.18</v>
      </c>
      <c r="H693" s="107"/>
      <c r="I693" s="107">
        <v>115393.44</v>
      </c>
      <c r="J693" s="107">
        <v>0</v>
      </c>
      <c r="K693" s="107">
        <v>0</v>
      </c>
      <c r="L693" s="107">
        <v>0</v>
      </c>
      <c r="M693" s="107">
        <v>0</v>
      </c>
      <c r="N693" s="107">
        <v>0</v>
      </c>
      <c r="O693" s="107">
        <v>0</v>
      </c>
      <c r="P693" s="107">
        <v>0</v>
      </c>
      <c r="R693" s="107"/>
      <c r="S693" s="107">
        <v>0</v>
      </c>
      <c r="T693" s="80">
        <f>T694</f>
        <v>1.3845007451564828</v>
      </c>
      <c r="U693" s="80">
        <f>U694</f>
        <v>1.3588487336176496</v>
      </c>
      <c r="V693" s="81">
        <f t="shared" si="183"/>
        <v>19600.278726473029</v>
      </c>
      <c r="W693" s="81">
        <f t="shared" si="184"/>
        <v>5176.0987264730284</v>
      </c>
      <c r="X693" s="81">
        <f t="shared" si="185"/>
        <v>41408.789811784227</v>
      </c>
      <c r="Y693" s="80">
        <f t="shared" si="178"/>
        <v>4.5848355451969969E-2</v>
      </c>
      <c r="Z693" s="80">
        <f t="shared" si="179"/>
        <v>1.1992624151289988E-2</v>
      </c>
      <c r="AA693" s="80">
        <f t="shared" si="180"/>
        <v>1.9115055013239957E-2</v>
      </c>
      <c r="AB693" s="80">
        <f t="shared" si="186"/>
        <v>2.5652011538833303E-2</v>
      </c>
      <c r="AC693" s="187" t="s">
        <v>3305</v>
      </c>
      <c r="AD693" s="82"/>
    </row>
    <row r="694" spans="1:30" x14ac:dyDescent="0.2">
      <c r="A694" s="188"/>
      <c r="B694" s="189">
        <v>61110013</v>
      </c>
      <c r="C694" s="190" t="s">
        <v>3306</v>
      </c>
      <c r="D694" s="190" t="s">
        <v>38</v>
      </c>
      <c r="E694" s="191">
        <v>0.21479000000000001</v>
      </c>
      <c r="F694" s="191">
        <v>1</v>
      </c>
      <c r="G694" s="181"/>
      <c r="H694" s="181">
        <v>6710</v>
      </c>
      <c r="I694" s="181">
        <v>1044.845955</v>
      </c>
      <c r="J694" s="181">
        <v>1044.845955</v>
      </c>
      <c r="K694" s="181"/>
      <c r="L694" s="181"/>
      <c r="M694" s="181"/>
      <c r="N694" s="181"/>
      <c r="O694" s="181"/>
      <c r="P694" s="181"/>
      <c r="R694" s="181">
        <v>9290</v>
      </c>
      <c r="S694" s="181">
        <v>1378.3074300000001</v>
      </c>
      <c r="T694" s="85">
        <f t="shared" si="181"/>
        <v>1.3845007451564828</v>
      </c>
      <c r="U694" s="85">
        <f t="shared" si="182"/>
        <v>1.3588487336176496</v>
      </c>
      <c r="V694" s="86"/>
      <c r="W694" s="86"/>
      <c r="X694" s="86"/>
      <c r="Y694" s="85">
        <f t="shared" si="178"/>
        <v>4.5848355451969969E-2</v>
      </c>
      <c r="Z694" s="85">
        <f t="shared" si="179"/>
        <v>1.1992624151289988E-2</v>
      </c>
      <c r="AA694" s="85">
        <f t="shared" si="180"/>
        <v>1.9115055013239957E-2</v>
      </c>
      <c r="AB694" s="85">
        <f t="shared" si="186"/>
        <v>2.5652011538833303E-2</v>
      </c>
      <c r="AC694" s="88" t="s">
        <v>3410</v>
      </c>
      <c r="AD694" s="82"/>
    </row>
    <row r="695" spans="1:30" ht="30" x14ac:dyDescent="0.2">
      <c r="A695" s="103">
        <v>247</v>
      </c>
      <c r="B695" s="104" t="s">
        <v>1063</v>
      </c>
      <c r="C695" s="105" t="s">
        <v>1064</v>
      </c>
      <c r="D695" s="105" t="s">
        <v>41</v>
      </c>
      <c r="E695" s="106">
        <v>0</v>
      </c>
      <c r="F695" s="106">
        <v>6</v>
      </c>
      <c r="G695" s="107">
        <v>14711.08</v>
      </c>
      <c r="H695" s="107"/>
      <c r="I695" s="107">
        <v>88266.48</v>
      </c>
      <c r="J695" s="107">
        <v>0</v>
      </c>
      <c r="K695" s="107">
        <v>0</v>
      </c>
      <c r="L695" s="107">
        <v>0</v>
      </c>
      <c r="M695" s="107">
        <v>0</v>
      </c>
      <c r="N695" s="107">
        <v>0</v>
      </c>
      <c r="O695" s="107">
        <v>0</v>
      </c>
      <c r="P695" s="107">
        <v>0</v>
      </c>
      <c r="R695" s="107"/>
      <c r="S695" s="107">
        <v>0</v>
      </c>
      <c r="T695" s="80">
        <f>T696</f>
        <v>1.3845007451564828</v>
      </c>
      <c r="U695" s="80">
        <f>U696</f>
        <v>1.3588487336176496</v>
      </c>
      <c r="V695" s="81">
        <f t="shared" si="183"/>
        <v>19990.132428147932</v>
      </c>
      <c r="W695" s="81">
        <f t="shared" si="184"/>
        <v>5279.052428147932</v>
      </c>
      <c r="X695" s="81">
        <f t="shared" si="185"/>
        <v>31674.314568887592</v>
      </c>
      <c r="Y695" s="80">
        <f t="shared" si="178"/>
        <v>4.5848355451969969E-2</v>
      </c>
      <c r="Z695" s="80">
        <f t="shared" si="179"/>
        <v>1.1992624151289988E-2</v>
      </c>
      <c r="AA695" s="80">
        <f t="shared" si="180"/>
        <v>1.9115055013239957E-2</v>
      </c>
      <c r="AB695" s="80">
        <f t="shared" si="186"/>
        <v>2.5652011538833303E-2</v>
      </c>
      <c r="AC695" s="187" t="s">
        <v>3305</v>
      </c>
      <c r="AD695" s="82"/>
    </row>
    <row r="696" spans="1:30" x14ac:dyDescent="0.2">
      <c r="A696" s="188"/>
      <c r="B696" s="189">
        <v>61110013</v>
      </c>
      <c r="C696" s="190" t="s">
        <v>3306</v>
      </c>
      <c r="D696" s="190" t="s">
        <v>38</v>
      </c>
      <c r="E696" s="191">
        <v>0.21479000000000001</v>
      </c>
      <c r="F696" s="191">
        <v>1</v>
      </c>
      <c r="G696" s="181"/>
      <c r="H696" s="181">
        <v>6710</v>
      </c>
      <c r="I696" s="181">
        <v>1044.845955</v>
      </c>
      <c r="J696" s="181">
        <v>1044.845955</v>
      </c>
      <c r="K696" s="181"/>
      <c r="L696" s="181"/>
      <c r="M696" s="181"/>
      <c r="N696" s="181"/>
      <c r="O696" s="181"/>
      <c r="P696" s="181"/>
      <c r="R696" s="181">
        <v>9290</v>
      </c>
      <c r="S696" s="181">
        <v>1378.3074300000001</v>
      </c>
      <c r="T696" s="85">
        <f t="shared" ref="T696" si="242">R696/H696</f>
        <v>1.3845007451564828</v>
      </c>
      <c r="U696" s="85">
        <f t="shared" ref="U696" si="243">T696-AB696</f>
        <v>1.3588487336176496</v>
      </c>
      <c r="V696" s="86"/>
      <c r="W696" s="86"/>
      <c r="X696" s="86"/>
      <c r="Y696" s="85">
        <f t="shared" si="178"/>
        <v>4.5848355451969969E-2</v>
      </c>
      <c r="Z696" s="85">
        <f t="shared" si="179"/>
        <v>1.1992624151289988E-2</v>
      </c>
      <c r="AA696" s="85">
        <f t="shared" si="180"/>
        <v>1.9115055013239957E-2</v>
      </c>
      <c r="AB696" s="85">
        <f t="shared" ref="AB696" si="244">AVERAGE(Y696:AA696)</f>
        <v>2.5652011538833303E-2</v>
      </c>
      <c r="AC696" s="88" t="s">
        <v>3410</v>
      </c>
      <c r="AD696" s="82"/>
    </row>
    <row r="697" spans="1:30" ht="30" x14ac:dyDescent="0.2">
      <c r="A697" s="103">
        <v>248</v>
      </c>
      <c r="B697" s="104" t="s">
        <v>1065</v>
      </c>
      <c r="C697" s="105" t="s">
        <v>1066</v>
      </c>
      <c r="D697" s="105" t="s">
        <v>41</v>
      </c>
      <c r="E697" s="106">
        <v>0</v>
      </c>
      <c r="F697" s="106">
        <v>8</v>
      </c>
      <c r="G697" s="107">
        <v>15856.06</v>
      </c>
      <c r="H697" s="107"/>
      <c r="I697" s="107">
        <v>126848.48</v>
      </c>
      <c r="J697" s="107">
        <v>0</v>
      </c>
      <c r="K697" s="107">
        <v>0</v>
      </c>
      <c r="L697" s="107">
        <v>0</v>
      </c>
      <c r="M697" s="107">
        <v>0</v>
      </c>
      <c r="N697" s="107">
        <v>0</v>
      </c>
      <c r="O697" s="107">
        <v>0</v>
      </c>
      <c r="P697" s="107">
        <v>0</v>
      </c>
      <c r="R697" s="107"/>
      <c r="S697" s="107">
        <v>0</v>
      </c>
      <c r="T697" s="80">
        <f>T698</f>
        <v>1.3845007451564828</v>
      </c>
      <c r="U697" s="80">
        <f>U698</f>
        <v>1.3588487336176496</v>
      </c>
      <c r="V697" s="81">
        <f t="shared" si="183"/>
        <v>21545.987051165466</v>
      </c>
      <c r="W697" s="81">
        <f t="shared" si="184"/>
        <v>5689.9270511654668</v>
      </c>
      <c r="X697" s="81">
        <f t="shared" si="185"/>
        <v>45519.416409323734</v>
      </c>
      <c r="Y697" s="80">
        <f t="shared" si="178"/>
        <v>4.5848355451969969E-2</v>
      </c>
      <c r="Z697" s="80">
        <f t="shared" si="179"/>
        <v>1.1992624151289988E-2</v>
      </c>
      <c r="AA697" s="80">
        <f t="shared" si="180"/>
        <v>1.9115055013239957E-2</v>
      </c>
      <c r="AB697" s="80">
        <f t="shared" si="186"/>
        <v>2.5652011538833303E-2</v>
      </c>
      <c r="AC697" s="187" t="s">
        <v>3305</v>
      </c>
      <c r="AD697" s="82"/>
    </row>
    <row r="698" spans="1:30" x14ac:dyDescent="0.2">
      <c r="A698" s="188"/>
      <c r="B698" s="189">
        <v>61110013</v>
      </c>
      <c r="C698" s="190" t="s">
        <v>3306</v>
      </c>
      <c r="D698" s="190" t="s">
        <v>38</v>
      </c>
      <c r="E698" s="191">
        <v>0.21479000000000001</v>
      </c>
      <c r="F698" s="191">
        <v>1</v>
      </c>
      <c r="G698" s="181"/>
      <c r="H698" s="181">
        <v>6710</v>
      </c>
      <c r="I698" s="181">
        <v>1044.845955</v>
      </c>
      <c r="J698" s="181">
        <v>1044.845955</v>
      </c>
      <c r="K698" s="181"/>
      <c r="L698" s="181"/>
      <c r="M698" s="181"/>
      <c r="N698" s="181"/>
      <c r="O698" s="181"/>
      <c r="P698" s="181"/>
      <c r="R698" s="181">
        <v>9290</v>
      </c>
      <c r="S698" s="181">
        <v>1378.3074300000001</v>
      </c>
      <c r="T698" s="85">
        <f t="shared" si="181"/>
        <v>1.3845007451564828</v>
      </c>
      <c r="U698" s="85">
        <f t="shared" si="182"/>
        <v>1.3588487336176496</v>
      </c>
      <c r="V698" s="86"/>
      <c r="W698" s="86"/>
      <c r="X698" s="86"/>
      <c r="Y698" s="85">
        <f t="shared" si="178"/>
        <v>4.5848355451969969E-2</v>
      </c>
      <c r="Z698" s="85">
        <f t="shared" si="179"/>
        <v>1.1992624151289988E-2</v>
      </c>
      <c r="AA698" s="85">
        <f t="shared" si="180"/>
        <v>1.9115055013239957E-2</v>
      </c>
      <c r="AB698" s="85">
        <f t="shared" si="186"/>
        <v>2.5652011538833303E-2</v>
      </c>
      <c r="AC698" s="88" t="s">
        <v>3410</v>
      </c>
      <c r="AD698" s="82"/>
    </row>
    <row r="699" spans="1:30" ht="30" x14ac:dyDescent="0.2">
      <c r="A699" s="103">
        <v>249</v>
      </c>
      <c r="B699" s="104" t="s">
        <v>1067</v>
      </c>
      <c r="C699" s="105" t="s">
        <v>1068</v>
      </c>
      <c r="D699" s="105" t="s">
        <v>41</v>
      </c>
      <c r="E699" s="106">
        <v>0</v>
      </c>
      <c r="F699" s="106">
        <v>8</v>
      </c>
      <c r="G699" s="107">
        <v>34861.5</v>
      </c>
      <c r="H699" s="107"/>
      <c r="I699" s="107">
        <v>278892</v>
      </c>
      <c r="J699" s="107">
        <v>0</v>
      </c>
      <c r="K699" s="107">
        <v>0</v>
      </c>
      <c r="L699" s="107">
        <v>0</v>
      </c>
      <c r="M699" s="107">
        <v>0</v>
      </c>
      <c r="N699" s="107">
        <v>0</v>
      </c>
      <c r="O699" s="107">
        <v>0</v>
      </c>
      <c r="P699" s="107">
        <v>0</v>
      </c>
      <c r="R699" s="107"/>
      <c r="S699" s="107">
        <v>0</v>
      </c>
      <c r="T699" s="80">
        <f>T700</f>
        <v>1.3845007451564828</v>
      </c>
      <c r="U699" s="80">
        <f>U700</f>
        <v>1.3588487336176496</v>
      </c>
      <c r="V699" s="81">
        <f t="shared" si="183"/>
        <v>47371.505127011689</v>
      </c>
      <c r="W699" s="81">
        <f t="shared" si="184"/>
        <v>12510.005127011689</v>
      </c>
      <c r="X699" s="81">
        <f t="shared" si="185"/>
        <v>100080.04101609351</v>
      </c>
      <c r="Y699" s="80">
        <f t="shared" si="178"/>
        <v>4.5848355451969969E-2</v>
      </c>
      <c r="Z699" s="80">
        <f t="shared" si="179"/>
        <v>1.1992624151289988E-2</v>
      </c>
      <c r="AA699" s="80">
        <f t="shared" si="180"/>
        <v>1.9115055013239957E-2</v>
      </c>
      <c r="AB699" s="80">
        <f t="shared" si="186"/>
        <v>2.5652011538833303E-2</v>
      </c>
      <c r="AC699" s="187" t="s">
        <v>3305</v>
      </c>
      <c r="AD699" s="82"/>
    </row>
    <row r="700" spans="1:30" x14ac:dyDescent="0.2">
      <c r="A700" s="188"/>
      <c r="B700" s="189">
        <v>61110013</v>
      </c>
      <c r="C700" s="190" t="s">
        <v>3306</v>
      </c>
      <c r="D700" s="190" t="s">
        <v>38</v>
      </c>
      <c r="E700" s="191">
        <v>0.21479000000000001</v>
      </c>
      <c r="F700" s="191">
        <v>1</v>
      </c>
      <c r="G700" s="181"/>
      <c r="H700" s="181">
        <v>6710</v>
      </c>
      <c r="I700" s="181">
        <v>1044.845955</v>
      </c>
      <c r="J700" s="181">
        <v>1044.845955</v>
      </c>
      <c r="K700" s="181"/>
      <c r="L700" s="181"/>
      <c r="M700" s="181"/>
      <c r="N700" s="181"/>
      <c r="O700" s="181"/>
      <c r="P700" s="181"/>
      <c r="R700" s="181">
        <v>9290</v>
      </c>
      <c r="S700" s="181">
        <v>1378.3074300000001</v>
      </c>
      <c r="T700" s="85">
        <f t="shared" ref="T700" si="245">R700/H700</f>
        <v>1.3845007451564828</v>
      </c>
      <c r="U700" s="85">
        <f t="shared" ref="U700" si="246">T700-AB700</f>
        <v>1.3588487336176496</v>
      </c>
      <c r="V700" s="86"/>
      <c r="W700" s="86"/>
      <c r="X700" s="86"/>
      <c r="Y700" s="85">
        <f t="shared" si="178"/>
        <v>4.5848355451969969E-2</v>
      </c>
      <c r="Z700" s="85">
        <f t="shared" si="179"/>
        <v>1.1992624151289988E-2</v>
      </c>
      <c r="AA700" s="85">
        <f t="shared" si="180"/>
        <v>1.9115055013239957E-2</v>
      </c>
      <c r="AB700" s="85">
        <f t="shared" ref="AB700" si="247">AVERAGE(Y700:AA700)</f>
        <v>2.5652011538833303E-2</v>
      </c>
      <c r="AC700" s="88" t="s">
        <v>3410</v>
      </c>
      <c r="AD700" s="82"/>
    </row>
    <row r="701" spans="1:30" ht="30" x14ac:dyDescent="0.2">
      <c r="A701" s="103">
        <v>250</v>
      </c>
      <c r="B701" s="104" t="s">
        <v>1069</v>
      </c>
      <c r="C701" s="105" t="s">
        <v>1070</v>
      </c>
      <c r="D701" s="105" t="s">
        <v>41</v>
      </c>
      <c r="E701" s="106">
        <v>0</v>
      </c>
      <c r="F701" s="106">
        <v>8</v>
      </c>
      <c r="G701" s="107">
        <v>34861.5</v>
      </c>
      <c r="H701" s="107"/>
      <c r="I701" s="107">
        <v>278892</v>
      </c>
      <c r="J701" s="107">
        <v>0</v>
      </c>
      <c r="K701" s="107">
        <v>0</v>
      </c>
      <c r="L701" s="107">
        <v>0</v>
      </c>
      <c r="M701" s="107">
        <v>0</v>
      </c>
      <c r="N701" s="107">
        <v>0</v>
      </c>
      <c r="O701" s="107">
        <v>0</v>
      </c>
      <c r="P701" s="107">
        <v>0</v>
      </c>
      <c r="R701" s="107"/>
      <c r="S701" s="107">
        <v>0</v>
      </c>
      <c r="T701" s="80">
        <f>T702</f>
        <v>1.3845007451564828</v>
      </c>
      <c r="U701" s="80">
        <f>U702</f>
        <v>1.3588487336176496</v>
      </c>
      <c r="V701" s="81">
        <f t="shared" si="183"/>
        <v>47371.505127011689</v>
      </c>
      <c r="W701" s="81">
        <f t="shared" si="184"/>
        <v>12510.005127011689</v>
      </c>
      <c r="X701" s="81">
        <f t="shared" si="185"/>
        <v>100080.04101609351</v>
      </c>
      <c r="Y701" s="80">
        <f t="shared" si="178"/>
        <v>4.5848355451969969E-2</v>
      </c>
      <c r="Z701" s="80">
        <f t="shared" si="179"/>
        <v>1.1992624151289988E-2</v>
      </c>
      <c r="AA701" s="80">
        <f t="shared" si="180"/>
        <v>1.9115055013239957E-2</v>
      </c>
      <c r="AB701" s="80">
        <f t="shared" si="186"/>
        <v>2.5652011538833303E-2</v>
      </c>
      <c r="AC701" s="187" t="s">
        <v>3305</v>
      </c>
      <c r="AD701" s="82"/>
    </row>
    <row r="702" spans="1:30" x14ac:dyDescent="0.2">
      <c r="A702" s="188"/>
      <c r="B702" s="189">
        <v>61110013</v>
      </c>
      <c r="C702" s="190" t="s">
        <v>3306</v>
      </c>
      <c r="D702" s="190" t="s">
        <v>38</v>
      </c>
      <c r="E702" s="191">
        <v>0.21479000000000001</v>
      </c>
      <c r="F702" s="191">
        <v>1</v>
      </c>
      <c r="G702" s="181"/>
      <c r="H702" s="181">
        <v>6710</v>
      </c>
      <c r="I702" s="181">
        <v>1044.845955</v>
      </c>
      <c r="J702" s="181">
        <v>1044.845955</v>
      </c>
      <c r="K702" s="181"/>
      <c r="L702" s="181"/>
      <c r="M702" s="181"/>
      <c r="N702" s="181"/>
      <c r="O702" s="181"/>
      <c r="P702" s="181"/>
      <c r="R702" s="181">
        <v>9290</v>
      </c>
      <c r="S702" s="181">
        <v>1378.3074300000001</v>
      </c>
      <c r="T702" s="85">
        <f t="shared" si="181"/>
        <v>1.3845007451564828</v>
      </c>
      <c r="U702" s="85">
        <f t="shared" si="182"/>
        <v>1.3588487336176496</v>
      </c>
      <c r="V702" s="86"/>
      <c r="W702" s="86"/>
      <c r="X702" s="86"/>
      <c r="Y702" s="85">
        <f t="shared" si="178"/>
        <v>4.5848355451969969E-2</v>
      </c>
      <c r="Z702" s="85">
        <f t="shared" si="179"/>
        <v>1.1992624151289988E-2</v>
      </c>
      <c r="AA702" s="85">
        <f t="shared" si="180"/>
        <v>1.9115055013239957E-2</v>
      </c>
      <c r="AB702" s="85">
        <f t="shared" si="186"/>
        <v>2.5652011538833303E-2</v>
      </c>
      <c r="AC702" s="88" t="s">
        <v>3410</v>
      </c>
      <c r="AD702" s="82"/>
    </row>
    <row r="703" spans="1:30" ht="30" x14ac:dyDescent="0.2">
      <c r="A703" s="103">
        <v>251</v>
      </c>
      <c r="B703" s="104" t="s">
        <v>1071</v>
      </c>
      <c r="C703" s="105" t="s">
        <v>1072</v>
      </c>
      <c r="D703" s="105" t="s">
        <v>41</v>
      </c>
      <c r="E703" s="106">
        <v>0</v>
      </c>
      <c r="F703" s="106">
        <v>1</v>
      </c>
      <c r="G703" s="107">
        <v>34240.31</v>
      </c>
      <c r="H703" s="107"/>
      <c r="I703" s="107">
        <v>34240.31</v>
      </c>
      <c r="J703" s="107">
        <v>0</v>
      </c>
      <c r="K703" s="107">
        <v>0</v>
      </c>
      <c r="L703" s="107">
        <v>0</v>
      </c>
      <c r="M703" s="107">
        <v>0</v>
      </c>
      <c r="N703" s="107">
        <v>0</v>
      </c>
      <c r="O703" s="107">
        <v>0</v>
      </c>
      <c r="P703" s="107">
        <v>0</v>
      </c>
      <c r="R703" s="107"/>
      <c r="S703" s="107">
        <v>0</v>
      </c>
      <c r="T703" s="80">
        <f>T704</f>
        <v>1.3845007451564828</v>
      </c>
      <c r="U703" s="80">
        <f>U704</f>
        <v>1.3588487336176496</v>
      </c>
      <c r="V703" s="81">
        <f t="shared" si="183"/>
        <v>46527.401882175742</v>
      </c>
      <c r="W703" s="81">
        <f t="shared" si="184"/>
        <v>12287.091882175744</v>
      </c>
      <c r="X703" s="81">
        <f t="shared" si="185"/>
        <v>12287.091882175744</v>
      </c>
      <c r="Y703" s="80">
        <f t="shared" si="178"/>
        <v>4.5848355451969969E-2</v>
      </c>
      <c r="Z703" s="80">
        <f t="shared" si="179"/>
        <v>1.1992624151289988E-2</v>
      </c>
      <c r="AA703" s="80">
        <f t="shared" si="180"/>
        <v>1.9115055013239957E-2</v>
      </c>
      <c r="AB703" s="80">
        <f t="shared" si="186"/>
        <v>2.5652011538833303E-2</v>
      </c>
      <c r="AC703" s="187" t="s">
        <v>3305</v>
      </c>
      <c r="AD703" s="82"/>
    </row>
    <row r="704" spans="1:30" x14ac:dyDescent="0.2">
      <c r="A704" s="188"/>
      <c r="B704" s="189">
        <v>61110013</v>
      </c>
      <c r="C704" s="190" t="s">
        <v>3306</v>
      </c>
      <c r="D704" s="190" t="s">
        <v>38</v>
      </c>
      <c r="E704" s="191">
        <v>0.21479000000000001</v>
      </c>
      <c r="F704" s="191">
        <v>1</v>
      </c>
      <c r="G704" s="181"/>
      <c r="H704" s="181">
        <v>6710</v>
      </c>
      <c r="I704" s="181">
        <v>1044.845955</v>
      </c>
      <c r="J704" s="181">
        <v>1044.845955</v>
      </c>
      <c r="K704" s="181"/>
      <c r="L704" s="181"/>
      <c r="M704" s="181"/>
      <c r="N704" s="181"/>
      <c r="O704" s="181"/>
      <c r="P704" s="181"/>
      <c r="R704" s="181">
        <v>9290</v>
      </c>
      <c r="S704" s="181">
        <v>1378.3074300000001</v>
      </c>
      <c r="T704" s="85">
        <f t="shared" ref="T704" si="248">R704/H704</f>
        <v>1.3845007451564828</v>
      </c>
      <c r="U704" s="85">
        <f t="shared" ref="U704" si="249">T704-AB704</f>
        <v>1.3588487336176496</v>
      </c>
      <c r="V704" s="86"/>
      <c r="W704" s="86"/>
      <c r="X704" s="86"/>
      <c r="Y704" s="85">
        <f t="shared" si="178"/>
        <v>4.5848355451969969E-2</v>
      </c>
      <c r="Z704" s="85">
        <f t="shared" si="179"/>
        <v>1.1992624151289988E-2</v>
      </c>
      <c r="AA704" s="85">
        <f t="shared" si="180"/>
        <v>1.9115055013239957E-2</v>
      </c>
      <c r="AB704" s="85">
        <f t="shared" ref="AB704" si="250">AVERAGE(Y704:AA704)</f>
        <v>2.5652011538833303E-2</v>
      </c>
      <c r="AC704" s="88" t="s">
        <v>3410</v>
      </c>
      <c r="AD704" s="82"/>
    </row>
    <row r="705" spans="1:30" ht="30" x14ac:dyDescent="0.2">
      <c r="A705" s="103">
        <v>252</v>
      </c>
      <c r="B705" s="104" t="s">
        <v>1073</v>
      </c>
      <c r="C705" s="105" t="s">
        <v>1074</v>
      </c>
      <c r="D705" s="105" t="s">
        <v>41</v>
      </c>
      <c r="E705" s="106">
        <v>0</v>
      </c>
      <c r="F705" s="106">
        <v>2</v>
      </c>
      <c r="G705" s="107">
        <v>15167.76</v>
      </c>
      <c r="H705" s="107"/>
      <c r="I705" s="107">
        <v>30335.52</v>
      </c>
      <c r="J705" s="107">
        <v>0</v>
      </c>
      <c r="K705" s="107">
        <v>0</v>
      </c>
      <c r="L705" s="107">
        <v>0</v>
      </c>
      <c r="M705" s="107">
        <v>0</v>
      </c>
      <c r="N705" s="107">
        <v>0</v>
      </c>
      <c r="O705" s="107">
        <v>0</v>
      </c>
      <c r="P705" s="107">
        <v>0</v>
      </c>
      <c r="R705" s="107"/>
      <c r="S705" s="107">
        <v>0</v>
      </c>
      <c r="T705" s="80">
        <f>T706</f>
        <v>1.3845007451564828</v>
      </c>
      <c r="U705" s="80">
        <f>U706</f>
        <v>1.3588487336176496</v>
      </c>
      <c r="V705" s="81">
        <f t="shared" si="183"/>
        <v>20610.691467816439</v>
      </c>
      <c r="W705" s="81">
        <f t="shared" si="184"/>
        <v>5442.9314678164392</v>
      </c>
      <c r="X705" s="81">
        <f t="shared" si="185"/>
        <v>10885.862935632878</v>
      </c>
      <c r="Y705" s="80">
        <f t="shared" si="178"/>
        <v>4.5848355451969969E-2</v>
      </c>
      <c r="Z705" s="80">
        <f t="shared" si="179"/>
        <v>1.1992624151289988E-2</v>
      </c>
      <c r="AA705" s="80">
        <f t="shared" si="180"/>
        <v>1.9115055013239957E-2</v>
      </c>
      <c r="AB705" s="80">
        <f t="shared" si="186"/>
        <v>2.5652011538833303E-2</v>
      </c>
      <c r="AC705" s="187" t="s">
        <v>3305</v>
      </c>
      <c r="AD705" s="82"/>
    </row>
    <row r="706" spans="1:30" x14ac:dyDescent="0.2">
      <c r="A706" s="188"/>
      <c r="B706" s="189">
        <v>61110013</v>
      </c>
      <c r="C706" s="190" t="s">
        <v>3306</v>
      </c>
      <c r="D706" s="190" t="s">
        <v>38</v>
      </c>
      <c r="E706" s="191">
        <v>0.21479000000000001</v>
      </c>
      <c r="F706" s="191">
        <v>1</v>
      </c>
      <c r="G706" s="181"/>
      <c r="H706" s="181">
        <v>6710</v>
      </c>
      <c r="I706" s="181">
        <v>1044.845955</v>
      </c>
      <c r="J706" s="181">
        <v>1044.845955</v>
      </c>
      <c r="K706" s="181"/>
      <c r="L706" s="181"/>
      <c r="M706" s="181"/>
      <c r="N706" s="181"/>
      <c r="O706" s="181"/>
      <c r="P706" s="181"/>
      <c r="R706" s="181">
        <v>9290</v>
      </c>
      <c r="S706" s="181">
        <v>1378.3074300000001</v>
      </c>
      <c r="T706" s="85">
        <f t="shared" ref="T706" si="251">R706/H706</f>
        <v>1.3845007451564828</v>
      </c>
      <c r="U706" s="85">
        <f t="shared" ref="U706" si="252">T706-AB706</f>
        <v>1.3588487336176496</v>
      </c>
      <c r="V706" s="86"/>
      <c r="W706" s="86"/>
      <c r="X706" s="86"/>
      <c r="Y706" s="85">
        <f t="shared" si="178"/>
        <v>4.5848355451969969E-2</v>
      </c>
      <c r="Z706" s="85">
        <f t="shared" si="179"/>
        <v>1.1992624151289988E-2</v>
      </c>
      <c r="AA706" s="85">
        <f t="shared" si="180"/>
        <v>1.9115055013239957E-2</v>
      </c>
      <c r="AB706" s="85">
        <f t="shared" ref="AB706" si="253">AVERAGE(Y706:AA706)</f>
        <v>2.5652011538833303E-2</v>
      </c>
      <c r="AC706" s="88" t="s">
        <v>3410</v>
      </c>
      <c r="AD706" s="82"/>
    </row>
    <row r="707" spans="1:30" ht="20" x14ac:dyDescent="0.2">
      <c r="A707" s="103">
        <v>253</v>
      </c>
      <c r="B707" s="104" t="s">
        <v>1075</v>
      </c>
      <c r="C707" s="105" t="s">
        <v>1076</v>
      </c>
      <c r="D707" s="105" t="s">
        <v>41</v>
      </c>
      <c r="E707" s="106">
        <v>0</v>
      </c>
      <c r="F707" s="106">
        <v>4</v>
      </c>
      <c r="G707" s="107">
        <v>45892.83</v>
      </c>
      <c r="H707" s="107"/>
      <c r="I707" s="107">
        <v>183571.32</v>
      </c>
      <c r="J707" s="107">
        <v>0</v>
      </c>
      <c r="K707" s="107">
        <v>0</v>
      </c>
      <c r="L707" s="107">
        <v>0</v>
      </c>
      <c r="M707" s="107">
        <v>0</v>
      </c>
      <c r="N707" s="107">
        <v>0</v>
      </c>
      <c r="O707" s="107">
        <v>0</v>
      </c>
      <c r="P707" s="107">
        <v>0</v>
      </c>
      <c r="R707" s="107"/>
      <c r="S707" s="107">
        <v>0</v>
      </c>
      <c r="T707" s="80">
        <f>T708</f>
        <v>1.3855999999999999</v>
      </c>
      <c r="U707" s="80">
        <f>U708</f>
        <v>1.3599479884611667</v>
      </c>
      <c r="V707" s="81">
        <f t="shared" si="183"/>
        <v>62411.861843290288</v>
      </c>
      <c r="W707" s="81">
        <f t="shared" si="184"/>
        <v>16519.031843290286</v>
      </c>
      <c r="X707" s="81">
        <f t="shared" si="185"/>
        <v>66076.127373161144</v>
      </c>
      <c r="Y707" s="80">
        <f t="shared" si="178"/>
        <v>4.5848355451969969E-2</v>
      </c>
      <c r="Z707" s="80">
        <f t="shared" si="179"/>
        <v>1.1992624151289988E-2</v>
      </c>
      <c r="AA707" s="80">
        <f t="shared" si="180"/>
        <v>1.9115055013239957E-2</v>
      </c>
      <c r="AB707" s="80">
        <f t="shared" si="186"/>
        <v>2.5652011538833303E-2</v>
      </c>
      <c r="AC707" s="187" t="s">
        <v>3308</v>
      </c>
      <c r="AD707" s="82"/>
    </row>
    <row r="708" spans="1:30" ht="15" thickBot="1" x14ac:dyDescent="0.25">
      <c r="A708" s="188"/>
      <c r="B708" s="189">
        <v>61110010</v>
      </c>
      <c r="C708" s="190" t="s">
        <v>3307</v>
      </c>
      <c r="D708" s="190" t="s">
        <v>38</v>
      </c>
      <c r="E708" s="191">
        <v>0.21479000000000001</v>
      </c>
      <c r="F708" s="191">
        <v>1</v>
      </c>
      <c r="G708" s="181"/>
      <c r="H708" s="181">
        <v>6250</v>
      </c>
      <c r="I708" s="181">
        <v>1044.845955</v>
      </c>
      <c r="J708" s="181">
        <v>1044.845955</v>
      </c>
      <c r="K708" s="181"/>
      <c r="L708" s="181"/>
      <c r="M708" s="181"/>
      <c r="N708" s="181"/>
      <c r="O708" s="181"/>
      <c r="P708" s="181"/>
      <c r="R708" s="181">
        <v>8660</v>
      </c>
      <c r="S708" s="181">
        <v>1378.3074300000001</v>
      </c>
      <c r="T708" s="85">
        <f t="shared" si="181"/>
        <v>1.3855999999999999</v>
      </c>
      <c r="U708" s="85">
        <f>T708-AB708</f>
        <v>1.3599479884611667</v>
      </c>
      <c r="V708" s="86"/>
      <c r="W708" s="86"/>
      <c r="X708" s="86"/>
      <c r="Y708" s="85">
        <f t="shared" si="178"/>
        <v>4.5848355451969969E-2</v>
      </c>
      <c r="Z708" s="85">
        <f t="shared" si="179"/>
        <v>1.1992624151289988E-2</v>
      </c>
      <c r="AA708" s="85">
        <f t="shared" si="180"/>
        <v>1.9115055013239957E-2</v>
      </c>
      <c r="AB708" s="85">
        <f>AVERAGE(Y708:AA708)</f>
        <v>2.5652011538833303E-2</v>
      </c>
      <c r="AC708" s="88" t="s">
        <v>3411</v>
      </c>
      <c r="AD708" s="82"/>
    </row>
    <row r="709" spans="1:30" ht="15" thickBot="1" x14ac:dyDescent="0.25">
      <c r="A709" s="96">
        <v>254</v>
      </c>
      <c r="B709" s="97" t="s">
        <v>1077</v>
      </c>
      <c r="C709" s="99" t="s">
        <v>1078</v>
      </c>
      <c r="D709" s="99" t="s">
        <v>41</v>
      </c>
      <c r="E709" s="100">
        <v>0</v>
      </c>
      <c r="F709" s="100">
        <v>23</v>
      </c>
      <c r="G709" s="101">
        <v>14824.26</v>
      </c>
      <c r="H709" s="101"/>
      <c r="I709" s="101">
        <v>340957.98</v>
      </c>
      <c r="J709" s="101">
        <v>0</v>
      </c>
      <c r="K709" s="101">
        <v>0</v>
      </c>
      <c r="L709" s="101">
        <v>0</v>
      </c>
      <c r="M709" s="101">
        <v>0</v>
      </c>
      <c r="N709" s="101">
        <v>0</v>
      </c>
      <c r="O709" s="101">
        <v>0</v>
      </c>
      <c r="P709" s="102">
        <v>0</v>
      </c>
      <c r="R709" s="101"/>
      <c r="S709" s="101">
        <v>0</v>
      </c>
      <c r="T709" s="80"/>
      <c r="U709" s="80"/>
      <c r="V709" s="81"/>
      <c r="W709" s="81"/>
      <c r="X709" s="81"/>
      <c r="Y709" s="85"/>
      <c r="Z709" s="85"/>
      <c r="AA709" s="85"/>
      <c r="AB709" s="85"/>
      <c r="AC709" s="187"/>
      <c r="AD709" s="82"/>
    </row>
    <row r="710" spans="1:30" ht="20.5" thickBot="1" x14ac:dyDescent="0.25">
      <c r="A710" s="108"/>
      <c r="B710" s="109">
        <v>61110000</v>
      </c>
      <c r="C710" s="110" t="s">
        <v>3309</v>
      </c>
      <c r="D710" s="110" t="s">
        <v>38</v>
      </c>
      <c r="E710" s="111">
        <v>0.21479000000000001</v>
      </c>
      <c r="F710" s="111">
        <f>F709</f>
        <v>23</v>
      </c>
      <c r="G710" s="77">
        <v>4640</v>
      </c>
      <c r="H710" s="77">
        <v>4640</v>
      </c>
      <c r="I710" s="77">
        <v>1044.845955</v>
      </c>
      <c r="J710" s="77">
        <v>1044.845955</v>
      </c>
      <c r="K710" s="77"/>
      <c r="L710" s="77"/>
      <c r="M710" s="77"/>
      <c r="N710" s="77"/>
      <c r="O710" s="77"/>
      <c r="P710" s="77"/>
      <c r="R710" s="77">
        <v>6410</v>
      </c>
      <c r="S710" s="77">
        <v>1378.3074300000001</v>
      </c>
      <c r="T710" s="80">
        <f t="shared" ref="T710" si="254">R710/H710</f>
        <v>1.3814655172413792</v>
      </c>
      <c r="U710" s="80">
        <f t="shared" ref="U710" si="255">T710-AB710</f>
        <v>1.355813505702546</v>
      </c>
      <c r="V710" s="81">
        <f t="shared" ref="V710" si="256">G710*U710</f>
        <v>6290.9746664598133</v>
      </c>
      <c r="W710" s="81">
        <f t="shared" ref="W710" si="257">V710-G710</f>
        <v>1650.9746664598133</v>
      </c>
      <c r="X710" s="81">
        <f t="shared" ref="X710" si="258">F710*W710</f>
        <v>37972.417328575706</v>
      </c>
      <c r="Y710" s="80">
        <f t="shared" ref="Y710" si="259">104.584835545197%-100%</f>
        <v>4.5848355451969969E-2</v>
      </c>
      <c r="Z710" s="80">
        <f t="shared" ref="Z710" si="260">101.199262415129%-100%</f>
        <v>1.1992624151289988E-2</v>
      </c>
      <c r="AA710" s="80">
        <f t="shared" ref="AA710" si="261">101.911505501324%-100%</f>
        <v>1.9115055013239957E-2</v>
      </c>
      <c r="AB710" s="80">
        <f t="shared" ref="AB710" si="262">AVERAGE(Y710:AA710)</f>
        <v>2.5652011538833303E-2</v>
      </c>
      <c r="AC710" s="88" t="s">
        <v>3463</v>
      </c>
      <c r="AD710" s="82"/>
    </row>
    <row r="711" spans="1:30" ht="20.5" thickBot="1" x14ac:dyDescent="0.25">
      <c r="A711" s="96">
        <v>255</v>
      </c>
      <c r="B711" s="97" t="s">
        <v>1079</v>
      </c>
      <c r="C711" s="99" t="s">
        <v>1080</v>
      </c>
      <c r="D711" s="99" t="s">
        <v>41</v>
      </c>
      <c r="E711" s="100">
        <v>0</v>
      </c>
      <c r="F711" s="100">
        <v>4</v>
      </c>
      <c r="G711" s="101">
        <v>19606.88</v>
      </c>
      <c r="H711" s="101"/>
      <c r="I711" s="101">
        <v>78427.520000000004</v>
      </c>
      <c r="J711" s="101">
        <v>0</v>
      </c>
      <c r="K711" s="101">
        <v>0</v>
      </c>
      <c r="L711" s="101">
        <v>0</v>
      </c>
      <c r="M711" s="101">
        <v>0</v>
      </c>
      <c r="N711" s="101">
        <v>0</v>
      </c>
      <c r="O711" s="101">
        <v>0</v>
      </c>
      <c r="P711" s="102">
        <v>0</v>
      </c>
      <c r="R711" s="101"/>
      <c r="S711" s="101">
        <v>0</v>
      </c>
      <c r="T711" s="80"/>
      <c r="U711" s="80"/>
      <c r="V711" s="81"/>
      <c r="W711" s="81"/>
      <c r="X711" s="81"/>
      <c r="Y711" s="85"/>
      <c r="Z711" s="85"/>
      <c r="AA711" s="85"/>
      <c r="AB711" s="85"/>
      <c r="AC711" s="187"/>
      <c r="AD711" s="82"/>
    </row>
    <row r="712" spans="1:30" ht="20.5" thickBot="1" x14ac:dyDescent="0.25">
      <c r="A712" s="108"/>
      <c r="B712" s="109">
        <v>61110000</v>
      </c>
      <c r="C712" s="110" t="s">
        <v>3309</v>
      </c>
      <c r="D712" s="110" t="s">
        <v>38</v>
      </c>
      <c r="E712" s="111">
        <v>0.21479000000000001</v>
      </c>
      <c r="F712" s="111">
        <f>F711</f>
        <v>4</v>
      </c>
      <c r="G712" s="77">
        <v>4640</v>
      </c>
      <c r="H712" s="77">
        <v>4640</v>
      </c>
      <c r="I712" s="77">
        <v>1044.845955</v>
      </c>
      <c r="J712" s="77">
        <v>1044.845955</v>
      </c>
      <c r="K712" s="77"/>
      <c r="L712" s="77"/>
      <c r="M712" s="77"/>
      <c r="N712" s="77"/>
      <c r="O712" s="77"/>
      <c r="P712" s="77"/>
      <c r="R712" s="77">
        <v>6410</v>
      </c>
      <c r="S712" s="77">
        <v>1378.3074300000001</v>
      </c>
      <c r="T712" s="80">
        <f t="shared" ref="T712" si="263">R712/H712</f>
        <v>1.3814655172413792</v>
      </c>
      <c r="U712" s="80">
        <f t="shared" ref="U712" si="264">T712-AB712</f>
        <v>1.355813505702546</v>
      </c>
      <c r="V712" s="81">
        <f t="shared" ref="V712" si="265">G712*U712</f>
        <v>6290.9746664598133</v>
      </c>
      <c r="W712" s="81">
        <f t="shared" ref="W712" si="266">V712-G712</f>
        <v>1650.9746664598133</v>
      </c>
      <c r="X712" s="81">
        <f t="shared" ref="X712" si="267">F712*W712</f>
        <v>6603.8986658392532</v>
      </c>
      <c r="Y712" s="80">
        <f t="shared" ref="Y712" si="268">104.584835545197%-100%</f>
        <v>4.5848355451969969E-2</v>
      </c>
      <c r="Z712" s="80">
        <f t="shared" ref="Z712" si="269">101.199262415129%-100%</f>
        <v>1.1992624151289988E-2</v>
      </c>
      <c r="AA712" s="80">
        <f t="shared" ref="AA712" si="270">101.911505501324%-100%</f>
        <v>1.9115055013239957E-2</v>
      </c>
      <c r="AB712" s="80">
        <f t="shared" ref="AB712" si="271">AVERAGE(Y712:AA712)</f>
        <v>2.5652011538833303E-2</v>
      </c>
      <c r="AC712" s="88" t="s">
        <v>3463</v>
      </c>
      <c r="AD712" s="82"/>
    </row>
    <row r="713" spans="1:30" ht="20.5" thickBot="1" x14ac:dyDescent="0.25">
      <c r="A713" s="96">
        <v>256</v>
      </c>
      <c r="B713" s="97" t="s">
        <v>1081</v>
      </c>
      <c r="C713" s="99" t="s">
        <v>1082</v>
      </c>
      <c r="D713" s="99" t="s">
        <v>41</v>
      </c>
      <c r="E713" s="100">
        <v>0</v>
      </c>
      <c r="F713" s="100">
        <v>24</v>
      </c>
      <c r="G713" s="101">
        <v>559.32000000000005</v>
      </c>
      <c r="H713" s="101">
        <v>708.44</v>
      </c>
      <c r="I713" s="101">
        <v>17002.560000000001</v>
      </c>
      <c r="J713" s="101">
        <v>0</v>
      </c>
      <c r="K713" s="101">
        <v>6124.6440000000002</v>
      </c>
      <c r="L713" s="101">
        <v>0</v>
      </c>
      <c r="M713" s="101">
        <v>0</v>
      </c>
      <c r="N713" s="101">
        <v>2070.129672</v>
      </c>
      <c r="O713" s="101">
        <v>6719.7144110400004</v>
      </c>
      <c r="P713" s="102">
        <v>2088.0283316256</v>
      </c>
      <c r="R713" s="101">
        <v>805.94</v>
      </c>
      <c r="S713" s="101">
        <v>0</v>
      </c>
      <c r="T713" s="80"/>
      <c r="U713" s="80"/>
      <c r="V713" s="81"/>
      <c r="W713" s="81"/>
      <c r="X713" s="81"/>
      <c r="Y713" s="80"/>
      <c r="Z713" s="80"/>
      <c r="AA713" s="80"/>
      <c r="AB713" s="80"/>
      <c r="AD713" s="82"/>
    </row>
    <row r="714" spans="1:30" x14ac:dyDescent="0.2">
      <c r="A714" s="103">
        <v>257</v>
      </c>
      <c r="B714" s="104" t="s">
        <v>1083</v>
      </c>
      <c r="C714" s="105" t="s">
        <v>1084</v>
      </c>
      <c r="D714" s="105" t="s">
        <v>41</v>
      </c>
      <c r="E714" s="106">
        <v>0</v>
      </c>
      <c r="F714" s="106">
        <v>7</v>
      </c>
      <c r="G714" s="107">
        <v>10157.51</v>
      </c>
      <c r="H714" s="107"/>
      <c r="I714" s="107"/>
      <c r="J714" s="107"/>
      <c r="K714" s="107"/>
      <c r="L714" s="107"/>
      <c r="M714" s="107"/>
      <c r="N714" s="107"/>
      <c r="O714" s="107"/>
      <c r="P714" s="107"/>
      <c r="R714" s="107"/>
      <c r="S714" s="107">
        <v>0</v>
      </c>
      <c r="T714" s="80">
        <f>T715</f>
        <v>1.2407407407407407</v>
      </c>
      <c r="U714" s="80">
        <f>U715</f>
        <v>1.2150887292019075</v>
      </c>
      <c r="V714" s="81">
        <f t="shared" ref="V714" si="272">G714*U714</f>
        <v>12342.275917755667</v>
      </c>
      <c r="W714" s="81">
        <f t="shared" ref="W714" si="273">V714-G714</f>
        <v>2184.765917755667</v>
      </c>
      <c r="X714" s="81">
        <f t="shared" ref="X714" si="274">F714*W714</f>
        <v>15293.361424289669</v>
      </c>
      <c r="Y714" s="80"/>
      <c r="Z714" s="80"/>
      <c r="AA714" s="80"/>
      <c r="AB714" s="80"/>
      <c r="AC714" s="88" t="s">
        <v>3413</v>
      </c>
      <c r="AD714" s="82"/>
    </row>
    <row r="715" spans="1:30" x14ac:dyDescent="0.2">
      <c r="A715" s="108"/>
      <c r="B715" s="109">
        <v>61162085</v>
      </c>
      <c r="C715" s="110" t="s">
        <v>3412</v>
      </c>
      <c r="D715" s="110" t="s">
        <v>41</v>
      </c>
      <c r="E715" s="111">
        <v>0.21479000000000001</v>
      </c>
      <c r="F715" s="111"/>
      <c r="G715" s="77"/>
      <c r="H715" s="77">
        <v>3240</v>
      </c>
      <c r="I715" s="77">
        <v>1044.845955</v>
      </c>
      <c r="J715" s="77">
        <v>1044.845955</v>
      </c>
      <c r="K715" s="77"/>
      <c r="L715" s="77"/>
      <c r="M715" s="77"/>
      <c r="N715" s="77"/>
      <c r="O715" s="77"/>
      <c r="P715" s="77"/>
      <c r="R715" s="77">
        <v>4020</v>
      </c>
      <c r="S715" s="77">
        <v>1378.3074300000001</v>
      </c>
      <c r="T715" s="80">
        <f t="shared" si="181"/>
        <v>1.2407407407407407</v>
      </c>
      <c r="U715" s="80">
        <f t="shared" si="182"/>
        <v>1.2150887292019075</v>
      </c>
      <c r="V715" s="81"/>
      <c r="W715" s="81"/>
      <c r="X715" s="81"/>
      <c r="Y715" s="80">
        <f t="shared" si="178"/>
        <v>4.5848355451969969E-2</v>
      </c>
      <c r="Z715" s="80">
        <f t="shared" si="179"/>
        <v>1.1992624151289988E-2</v>
      </c>
      <c r="AA715" s="80">
        <f t="shared" si="180"/>
        <v>1.9115055013239957E-2</v>
      </c>
      <c r="AB715" s="80">
        <f t="shared" si="186"/>
        <v>2.5652011538833303E-2</v>
      </c>
      <c r="AC715" s="88" t="s">
        <v>3414</v>
      </c>
      <c r="AD715" s="82"/>
    </row>
    <row r="716" spans="1:30" x14ac:dyDescent="0.2">
      <c r="A716" s="103">
        <v>258</v>
      </c>
      <c r="B716" s="104" t="s">
        <v>1085</v>
      </c>
      <c r="C716" s="105" t="s">
        <v>1086</v>
      </c>
      <c r="D716" s="105" t="s">
        <v>41</v>
      </c>
      <c r="E716" s="106">
        <v>0</v>
      </c>
      <c r="F716" s="106">
        <v>17</v>
      </c>
      <c r="G716" s="107">
        <v>4005.05</v>
      </c>
      <c r="H716" s="107"/>
      <c r="I716" s="107"/>
      <c r="J716" s="107"/>
      <c r="K716" s="107"/>
      <c r="L716" s="107"/>
      <c r="M716" s="107"/>
      <c r="N716" s="107"/>
      <c r="O716" s="107"/>
      <c r="P716" s="107"/>
      <c r="R716" s="107"/>
      <c r="S716" s="107">
        <v>0</v>
      </c>
      <c r="T716" s="80">
        <f>T717</f>
        <v>1.2493074792243768</v>
      </c>
      <c r="U716" s="80">
        <f>U717</f>
        <v>1.2236554676855436</v>
      </c>
      <c r="V716" s="81">
        <f t="shared" ref="V716" si="275">G716*U716</f>
        <v>4900.8013308539867</v>
      </c>
      <c r="W716" s="81">
        <f t="shared" ref="W716" si="276">V716-G716</f>
        <v>895.75133085398647</v>
      </c>
      <c r="X716" s="81">
        <f t="shared" ref="X716" si="277">F716*W716</f>
        <v>15227.772624517769</v>
      </c>
      <c r="Y716" s="80"/>
      <c r="Z716" s="80"/>
      <c r="AA716" s="80"/>
      <c r="AB716" s="80"/>
      <c r="AC716" s="88" t="s">
        <v>3416</v>
      </c>
      <c r="AD716" s="82"/>
    </row>
    <row r="717" spans="1:30" ht="15" thickBot="1" x14ac:dyDescent="0.25">
      <c r="A717" s="108"/>
      <c r="B717" s="109">
        <v>61162086</v>
      </c>
      <c r="C717" s="110" t="s">
        <v>3415</v>
      </c>
      <c r="D717" s="110" t="s">
        <v>41</v>
      </c>
      <c r="E717" s="111">
        <v>0.21479000000000001</v>
      </c>
      <c r="F717" s="111"/>
      <c r="G717" s="77"/>
      <c r="H717" s="77">
        <v>3610</v>
      </c>
      <c r="I717" s="77">
        <v>1044.845955</v>
      </c>
      <c r="J717" s="77">
        <v>1044.845955</v>
      </c>
      <c r="K717" s="77"/>
      <c r="L717" s="77"/>
      <c r="M717" s="77"/>
      <c r="N717" s="77"/>
      <c r="O717" s="77"/>
      <c r="P717" s="77"/>
      <c r="R717" s="77">
        <v>4510</v>
      </c>
      <c r="S717" s="77">
        <v>1378.3074300000001</v>
      </c>
      <c r="T717" s="80">
        <f t="shared" si="181"/>
        <v>1.2493074792243768</v>
      </c>
      <c r="U717" s="80">
        <f t="shared" si="182"/>
        <v>1.2236554676855436</v>
      </c>
      <c r="V717" s="81"/>
      <c r="W717" s="81"/>
      <c r="X717" s="81"/>
      <c r="Y717" s="80">
        <f t="shared" si="178"/>
        <v>4.5848355451969969E-2</v>
      </c>
      <c r="Z717" s="80">
        <f t="shared" si="179"/>
        <v>1.1992624151289988E-2</v>
      </c>
      <c r="AA717" s="80">
        <f t="shared" si="180"/>
        <v>1.9115055013239957E-2</v>
      </c>
      <c r="AB717" s="80">
        <f t="shared" si="186"/>
        <v>2.5652011538833303E-2</v>
      </c>
      <c r="AC717" s="88" t="s">
        <v>3417</v>
      </c>
      <c r="AD717" s="82"/>
    </row>
    <row r="718" spans="1:30" ht="20.5" thickBot="1" x14ac:dyDescent="0.25">
      <c r="A718" s="96">
        <v>259</v>
      </c>
      <c r="B718" s="97" t="s">
        <v>1087</v>
      </c>
      <c r="C718" s="99" t="s">
        <v>1088</v>
      </c>
      <c r="D718" s="99" t="s">
        <v>41</v>
      </c>
      <c r="E718" s="100">
        <v>0</v>
      </c>
      <c r="F718" s="100">
        <v>13</v>
      </c>
      <c r="G718" s="101">
        <v>492.15</v>
      </c>
      <c r="H718" s="101">
        <v>753.75</v>
      </c>
      <c r="I718" s="101">
        <v>9798.75</v>
      </c>
      <c r="J718" s="101">
        <v>0</v>
      </c>
      <c r="K718" s="101">
        <v>3529.7028</v>
      </c>
      <c r="L718" s="101">
        <v>0</v>
      </c>
      <c r="M718" s="101">
        <v>0</v>
      </c>
      <c r="N718" s="101">
        <v>1193.0395464000001</v>
      </c>
      <c r="O718" s="101">
        <v>3872.6487240480001</v>
      </c>
      <c r="P718" s="102">
        <v>1203.3547498627199</v>
      </c>
      <c r="R718" s="101">
        <v>860.43</v>
      </c>
      <c r="S718" s="101">
        <v>0</v>
      </c>
      <c r="T718" s="80"/>
      <c r="U718" s="80"/>
      <c r="V718" s="81"/>
      <c r="W718" s="81"/>
      <c r="X718" s="81"/>
      <c r="Y718" s="80"/>
      <c r="Z718" s="80"/>
      <c r="AA718" s="80"/>
      <c r="AB718" s="80"/>
      <c r="AD718" s="82"/>
    </row>
    <row r="719" spans="1:30" x14ac:dyDescent="0.2">
      <c r="A719" s="103">
        <v>260</v>
      </c>
      <c r="B719" s="104" t="s">
        <v>1089</v>
      </c>
      <c r="C719" s="105" t="s">
        <v>1090</v>
      </c>
      <c r="D719" s="105" t="s">
        <v>41</v>
      </c>
      <c r="E719" s="106">
        <v>0</v>
      </c>
      <c r="F719" s="106">
        <v>13</v>
      </c>
      <c r="G719" s="107">
        <v>3801.99</v>
      </c>
      <c r="H719" s="107"/>
      <c r="I719" s="107"/>
      <c r="J719" s="107"/>
      <c r="K719" s="107"/>
      <c r="L719" s="107"/>
      <c r="M719" s="107"/>
      <c r="N719" s="107"/>
      <c r="O719" s="107"/>
      <c r="P719" s="107"/>
      <c r="R719" s="107"/>
      <c r="S719" s="107">
        <v>0</v>
      </c>
      <c r="T719" s="80">
        <f>T720</f>
        <v>1.2493074792243768</v>
      </c>
      <c r="U719" s="80">
        <f>U720</f>
        <v>1.2236554676855436</v>
      </c>
      <c r="V719" s="81">
        <f t="shared" ref="V719" si="278">G719*U719</f>
        <v>4652.3258515857597</v>
      </c>
      <c r="W719" s="81">
        <f t="shared" ref="W719" si="279">V719-G719</f>
        <v>850.33585158575988</v>
      </c>
      <c r="X719" s="81">
        <f t="shared" ref="X719" si="280">F719*W719</f>
        <v>11054.366070614878</v>
      </c>
      <c r="Y719" s="80"/>
      <c r="Z719" s="80"/>
      <c r="AA719" s="80"/>
      <c r="AB719" s="80"/>
      <c r="AC719" s="88" t="s">
        <v>3419</v>
      </c>
      <c r="AD719" s="82"/>
    </row>
    <row r="720" spans="1:30" ht="15" thickBot="1" x14ac:dyDescent="0.25">
      <c r="A720" s="108"/>
      <c r="B720" s="109">
        <v>61162087</v>
      </c>
      <c r="C720" s="110" t="s">
        <v>3415</v>
      </c>
      <c r="D720" s="110" t="s">
        <v>41</v>
      </c>
      <c r="E720" s="111">
        <v>0.21479000000000001</v>
      </c>
      <c r="F720" s="111"/>
      <c r="G720" s="77"/>
      <c r="H720" s="77">
        <v>3610</v>
      </c>
      <c r="I720" s="77">
        <v>1044.845955</v>
      </c>
      <c r="J720" s="77">
        <v>1044.845955</v>
      </c>
      <c r="K720" s="77"/>
      <c r="L720" s="77"/>
      <c r="M720" s="77"/>
      <c r="N720" s="77"/>
      <c r="O720" s="77"/>
      <c r="P720" s="77"/>
      <c r="R720" s="77">
        <v>4510</v>
      </c>
      <c r="S720" s="77">
        <v>1378.3074300000001</v>
      </c>
      <c r="T720" s="80">
        <f t="shared" ref="T720" si="281">R720/H720</f>
        <v>1.2493074792243768</v>
      </c>
      <c r="U720" s="80">
        <f t="shared" ref="U720" si="282">T720-AB720</f>
        <v>1.2236554676855436</v>
      </c>
      <c r="V720" s="81"/>
      <c r="W720" s="81"/>
      <c r="X720" s="81"/>
      <c r="Y720" s="80">
        <f t="shared" si="178"/>
        <v>4.5848355451969969E-2</v>
      </c>
      <c r="Z720" s="80">
        <f t="shared" si="179"/>
        <v>1.1992624151289988E-2</v>
      </c>
      <c r="AA720" s="80">
        <f t="shared" si="180"/>
        <v>1.9115055013239957E-2</v>
      </c>
      <c r="AB720" s="80">
        <f t="shared" si="186"/>
        <v>2.5652011538833303E-2</v>
      </c>
      <c r="AC720" s="88" t="s">
        <v>3418</v>
      </c>
      <c r="AD720" s="82"/>
    </row>
    <row r="721" spans="1:30" ht="20.5" thickBot="1" x14ac:dyDescent="0.25">
      <c r="A721" s="96">
        <v>261</v>
      </c>
      <c r="B721" s="97" t="s">
        <v>1091</v>
      </c>
      <c r="C721" s="99" t="s">
        <v>1092</v>
      </c>
      <c r="D721" s="99" t="s">
        <v>41</v>
      </c>
      <c r="E721" s="100">
        <v>0</v>
      </c>
      <c r="F721" s="100">
        <v>5</v>
      </c>
      <c r="G721" s="101">
        <v>809.66</v>
      </c>
      <c r="H721" s="101">
        <v>1195.1600000000001</v>
      </c>
      <c r="I721" s="101">
        <v>5975.8</v>
      </c>
      <c r="J721" s="101">
        <v>0</v>
      </c>
      <c r="K721" s="101">
        <v>2152.5974999999999</v>
      </c>
      <c r="L721" s="101">
        <v>0</v>
      </c>
      <c r="M721" s="101">
        <v>0</v>
      </c>
      <c r="N721" s="101">
        <v>727.57795499999997</v>
      </c>
      <c r="O721" s="101">
        <v>2361.7438731000002</v>
      </c>
      <c r="P721" s="102">
        <v>733.86870593399999</v>
      </c>
      <c r="R721" s="101">
        <v>1359.65</v>
      </c>
      <c r="S721" s="101">
        <v>0</v>
      </c>
      <c r="T721" s="80"/>
      <c r="U721" s="80"/>
      <c r="V721" s="81"/>
      <c r="W721" s="81"/>
      <c r="X721" s="81"/>
      <c r="Y721" s="80"/>
      <c r="Z721" s="80"/>
      <c r="AA721" s="80"/>
      <c r="AB721" s="80"/>
      <c r="AD721" s="82"/>
    </row>
    <row r="722" spans="1:30" ht="20" x14ac:dyDescent="0.2">
      <c r="A722" s="103">
        <v>262</v>
      </c>
      <c r="B722" s="104" t="s">
        <v>1093</v>
      </c>
      <c r="C722" s="105" t="s">
        <v>1094</v>
      </c>
      <c r="D722" s="105" t="s">
        <v>41</v>
      </c>
      <c r="E722" s="106">
        <v>0</v>
      </c>
      <c r="F722" s="106">
        <v>5</v>
      </c>
      <c r="G722" s="107">
        <v>11920.59</v>
      </c>
      <c r="H722" s="107"/>
      <c r="I722" s="107">
        <v>59602.95</v>
      </c>
      <c r="J722" s="107">
        <v>0</v>
      </c>
      <c r="K722" s="107">
        <v>0</v>
      </c>
      <c r="L722" s="107">
        <v>0</v>
      </c>
      <c r="M722" s="107">
        <v>0</v>
      </c>
      <c r="N722" s="107">
        <v>0</v>
      </c>
      <c r="O722" s="107">
        <v>0</v>
      </c>
      <c r="P722" s="107">
        <v>0</v>
      </c>
      <c r="R722" s="107"/>
      <c r="S722" s="107">
        <v>0</v>
      </c>
      <c r="T722" s="85">
        <v>1.2085769980506822</v>
      </c>
      <c r="U722" s="85">
        <v>1.182924986511849</v>
      </c>
      <c r="V722" s="81">
        <f t="shared" si="183"/>
        <v>14101.163764963281</v>
      </c>
      <c r="W722" s="81">
        <f t="shared" si="184"/>
        <v>2180.5737649632811</v>
      </c>
      <c r="X722" s="81">
        <f t="shared" si="185"/>
        <v>10902.868824816405</v>
      </c>
      <c r="Y722" s="80">
        <f t="shared" si="178"/>
        <v>4.5848355451969969E-2</v>
      </c>
      <c r="Z722" s="80">
        <f t="shared" si="179"/>
        <v>1.1992624151289988E-2</v>
      </c>
      <c r="AA722" s="80">
        <f t="shared" si="180"/>
        <v>1.9115055013239957E-2</v>
      </c>
      <c r="AB722" s="80">
        <f t="shared" si="186"/>
        <v>2.5652011538833303E-2</v>
      </c>
      <c r="AC722" s="88" t="s">
        <v>3311</v>
      </c>
      <c r="AD722" s="82"/>
    </row>
    <row r="723" spans="1:30" ht="18.5" thickBot="1" x14ac:dyDescent="0.25">
      <c r="A723" s="188"/>
      <c r="B723" s="189">
        <v>61162098</v>
      </c>
      <c r="C723" s="190" t="s">
        <v>3310</v>
      </c>
      <c r="D723" s="190" t="s">
        <v>41</v>
      </c>
      <c r="E723" s="191">
        <v>0.21479000000000001</v>
      </c>
      <c r="F723" s="191"/>
      <c r="G723" s="181"/>
      <c r="H723" s="181">
        <v>5130</v>
      </c>
      <c r="I723" s="181">
        <v>1044.845955</v>
      </c>
      <c r="J723" s="181">
        <v>1044.845955</v>
      </c>
      <c r="K723" s="181"/>
      <c r="L723" s="181"/>
      <c r="M723" s="181"/>
      <c r="N723" s="181"/>
      <c r="O723" s="181"/>
      <c r="P723" s="181"/>
      <c r="R723" s="181">
        <v>6200</v>
      </c>
      <c r="S723" s="181">
        <v>1378.3074300000001</v>
      </c>
      <c r="T723" s="85">
        <f t="shared" ref="T723" si="283">R723/H723</f>
        <v>1.2085769980506822</v>
      </c>
      <c r="U723" s="85">
        <f t="shared" ref="U723" si="284">T723-AB723</f>
        <v>1.182924986511849</v>
      </c>
      <c r="V723" s="86"/>
      <c r="W723" s="86"/>
      <c r="X723" s="86"/>
      <c r="Y723" s="85">
        <f t="shared" ref="Y723" si="285">104.584835545197%-100%</f>
        <v>4.5848355451969969E-2</v>
      </c>
      <c r="Z723" s="85">
        <f t="shared" ref="Z723" si="286">101.199262415129%-100%</f>
        <v>1.1992624151289988E-2</v>
      </c>
      <c r="AA723" s="85">
        <f t="shared" ref="AA723" si="287">101.911505501324%-100%</f>
        <v>1.9115055013239957E-2</v>
      </c>
      <c r="AB723" s="85">
        <f t="shared" ref="AB723" si="288">AVERAGE(Y723:AA723)</f>
        <v>2.5652011538833303E-2</v>
      </c>
      <c r="AC723" s="88" t="s">
        <v>3420</v>
      </c>
      <c r="AD723" s="82"/>
    </row>
    <row r="724" spans="1:30" ht="20.5" thickBot="1" x14ac:dyDescent="0.25">
      <c r="A724" s="96">
        <v>263</v>
      </c>
      <c r="B724" s="97" t="s">
        <v>1095</v>
      </c>
      <c r="C724" s="99" t="s">
        <v>1096</v>
      </c>
      <c r="D724" s="99" t="s">
        <v>41</v>
      </c>
      <c r="E724" s="100">
        <v>0</v>
      </c>
      <c r="F724" s="100">
        <v>17</v>
      </c>
      <c r="G724" s="101">
        <v>865.6</v>
      </c>
      <c r="H724" s="101">
        <v>1354.15</v>
      </c>
      <c r="I724" s="101">
        <v>23020.55</v>
      </c>
      <c r="J724" s="101">
        <v>0</v>
      </c>
      <c r="K724" s="101">
        <v>8292.4878000000008</v>
      </c>
      <c r="L724" s="101">
        <v>0</v>
      </c>
      <c r="M724" s="101">
        <v>0</v>
      </c>
      <c r="N724" s="101">
        <v>2802.8608764000001</v>
      </c>
      <c r="O724" s="101">
        <v>9098.1859146480001</v>
      </c>
      <c r="P724" s="102">
        <v>2827.0948427467201</v>
      </c>
      <c r="R724" s="101">
        <v>1545.81</v>
      </c>
      <c r="S724" s="101">
        <v>0</v>
      </c>
      <c r="T724" s="80"/>
      <c r="U724" s="80"/>
      <c r="V724" s="81"/>
      <c r="W724" s="81"/>
      <c r="X724" s="81"/>
      <c r="Y724" s="80"/>
      <c r="Z724" s="80"/>
      <c r="AA724" s="80"/>
      <c r="AB724" s="80"/>
      <c r="AD724" s="82"/>
    </row>
    <row r="725" spans="1:30" ht="20" x14ac:dyDescent="0.2">
      <c r="A725" s="103">
        <v>264</v>
      </c>
      <c r="B725" s="104" t="s">
        <v>1097</v>
      </c>
      <c r="C725" s="105" t="s">
        <v>1098</v>
      </c>
      <c r="D725" s="105" t="s">
        <v>41</v>
      </c>
      <c r="E725" s="106">
        <v>0</v>
      </c>
      <c r="F725" s="106">
        <v>12</v>
      </c>
      <c r="G725" s="107">
        <v>12441.86</v>
      </c>
      <c r="H725" s="107"/>
      <c r="I725" s="107">
        <v>149302.32</v>
      </c>
      <c r="J725" s="107">
        <v>0</v>
      </c>
      <c r="K725" s="107">
        <v>0</v>
      </c>
      <c r="L725" s="107">
        <v>0</v>
      </c>
      <c r="M725" s="107">
        <v>0</v>
      </c>
      <c r="N725" s="107">
        <v>0</v>
      </c>
      <c r="O725" s="107">
        <v>0</v>
      </c>
      <c r="P725" s="107">
        <v>0</v>
      </c>
      <c r="R725" s="107"/>
      <c r="S725" s="107">
        <v>0</v>
      </c>
      <c r="T725" s="80">
        <v>1.2026266416510318</v>
      </c>
      <c r="U725" s="80">
        <v>1.1769746301121986</v>
      </c>
      <c r="V725" s="81">
        <f t="shared" ref="V725:V801" si="289">G725*U725</f>
        <v>14643.75357140776</v>
      </c>
      <c r="W725" s="81">
        <f t="shared" ref="W725:W801" si="290">V725-G725</f>
        <v>2201.8935714077597</v>
      </c>
      <c r="X725" s="81">
        <f t="shared" ref="X725:X801" si="291">F725*W725</f>
        <v>26422.722856893117</v>
      </c>
      <c r="Y725" s="80">
        <f t="shared" ref="Y725:Y802" si="292">104.584835545197%-100%</f>
        <v>4.5848355451969969E-2</v>
      </c>
      <c r="Z725" s="80">
        <f t="shared" ref="Z725:Z802" si="293">101.199262415129%-100%</f>
        <v>1.1992624151289988E-2</v>
      </c>
      <c r="AA725" s="80">
        <f t="shared" ref="AA725:AA802" si="294">101.911505501324%-100%</f>
        <v>1.9115055013239957E-2</v>
      </c>
      <c r="AB725" s="80">
        <f t="shared" ref="AB725:AB800" si="295">AVERAGE(Y725:AA725)</f>
        <v>2.5652011538833303E-2</v>
      </c>
      <c r="AC725" s="88" t="s">
        <v>3313</v>
      </c>
      <c r="AD725" s="82"/>
    </row>
    <row r="726" spans="1:30" ht="18" x14ac:dyDescent="0.2">
      <c r="A726" s="188"/>
      <c r="B726" s="189">
        <v>61165314</v>
      </c>
      <c r="C726" s="190" t="s">
        <v>3312</v>
      </c>
      <c r="D726" s="190" t="s">
        <v>41</v>
      </c>
      <c r="E726" s="191">
        <v>0.21479000000000001</v>
      </c>
      <c r="F726" s="191"/>
      <c r="G726" s="181"/>
      <c r="H726" s="181">
        <v>5330</v>
      </c>
      <c r="I726" s="181">
        <v>1044.845955</v>
      </c>
      <c r="J726" s="181">
        <v>1044.845955</v>
      </c>
      <c r="K726" s="181"/>
      <c r="L726" s="181"/>
      <c r="M726" s="181"/>
      <c r="N726" s="181"/>
      <c r="O726" s="181"/>
      <c r="P726" s="181"/>
      <c r="R726" s="181">
        <v>6410</v>
      </c>
      <c r="S726" s="181">
        <v>1378.3074300000001</v>
      </c>
      <c r="T726" s="85">
        <f t="shared" ref="T726:T800" si="296">R726/H726</f>
        <v>1.2026266416510318</v>
      </c>
      <c r="U726" s="85">
        <f t="shared" ref="U726:U800" si="297">T726-AB726</f>
        <v>1.1769746301121986</v>
      </c>
      <c r="V726" s="86"/>
      <c r="W726" s="86"/>
      <c r="X726" s="86"/>
      <c r="Y726" s="85">
        <f t="shared" si="292"/>
        <v>4.5848355451969969E-2</v>
      </c>
      <c r="Z726" s="85">
        <f t="shared" si="293"/>
        <v>1.1992624151289988E-2</v>
      </c>
      <c r="AA726" s="85">
        <f t="shared" si="294"/>
        <v>1.9115055013239957E-2</v>
      </c>
      <c r="AB726" s="85">
        <f t="shared" si="295"/>
        <v>2.5652011538833303E-2</v>
      </c>
      <c r="AC726" s="88" t="s">
        <v>3421</v>
      </c>
      <c r="AD726" s="82"/>
    </row>
    <row r="727" spans="1:30" ht="20" x14ac:dyDescent="0.2">
      <c r="A727" s="103">
        <v>265</v>
      </c>
      <c r="B727" s="104" t="s">
        <v>1099</v>
      </c>
      <c r="C727" s="105" t="s">
        <v>1100</v>
      </c>
      <c r="D727" s="105" t="s">
        <v>41</v>
      </c>
      <c r="E727" s="106">
        <v>0</v>
      </c>
      <c r="F727" s="106">
        <v>4</v>
      </c>
      <c r="G727" s="107">
        <v>14005.68</v>
      </c>
      <c r="H727" s="107"/>
      <c r="I727" s="107">
        <v>56022.720000000001</v>
      </c>
      <c r="J727" s="107">
        <v>0</v>
      </c>
      <c r="K727" s="107">
        <v>0</v>
      </c>
      <c r="L727" s="107">
        <v>0</v>
      </c>
      <c r="M727" s="107">
        <v>0</v>
      </c>
      <c r="N727" s="107">
        <v>0</v>
      </c>
      <c r="O727" s="107">
        <v>0</v>
      </c>
      <c r="P727" s="107">
        <v>0</v>
      </c>
      <c r="R727" s="107"/>
      <c r="S727" s="107">
        <v>0</v>
      </c>
      <c r="T727" s="80">
        <v>1.2026266416510318</v>
      </c>
      <c r="U727" s="80">
        <v>1.1769746301121986</v>
      </c>
      <c r="V727" s="81">
        <f t="shared" si="289"/>
        <v>16484.330037469819</v>
      </c>
      <c r="W727" s="81">
        <f t="shared" si="290"/>
        <v>2478.6500374698189</v>
      </c>
      <c r="X727" s="81">
        <f t="shared" si="291"/>
        <v>9914.6001498792757</v>
      </c>
      <c r="Y727" s="80">
        <f t="shared" si="292"/>
        <v>4.5848355451969969E-2</v>
      </c>
      <c r="Z727" s="80">
        <f t="shared" si="293"/>
        <v>1.1992624151289988E-2</v>
      </c>
      <c r="AA727" s="80">
        <f t="shared" si="294"/>
        <v>1.9115055013239957E-2</v>
      </c>
      <c r="AB727" s="80">
        <f t="shared" si="295"/>
        <v>2.5652011538833303E-2</v>
      </c>
      <c r="AC727" s="88" t="s">
        <v>3313</v>
      </c>
      <c r="AD727" s="82"/>
    </row>
    <row r="728" spans="1:30" ht="18" x14ac:dyDescent="0.2">
      <c r="A728" s="188"/>
      <c r="B728" s="189">
        <v>61165314</v>
      </c>
      <c r="C728" s="190" t="s">
        <v>3312</v>
      </c>
      <c r="D728" s="190" t="s">
        <v>41</v>
      </c>
      <c r="E728" s="191">
        <v>0.21479000000000001</v>
      </c>
      <c r="F728" s="191"/>
      <c r="G728" s="181"/>
      <c r="H728" s="181">
        <v>5330</v>
      </c>
      <c r="I728" s="181">
        <v>1044.845955</v>
      </c>
      <c r="J728" s="181">
        <v>1044.845955</v>
      </c>
      <c r="K728" s="181"/>
      <c r="L728" s="181"/>
      <c r="M728" s="181"/>
      <c r="N728" s="181"/>
      <c r="O728" s="181"/>
      <c r="P728" s="181"/>
      <c r="R728" s="181">
        <v>6410</v>
      </c>
      <c r="S728" s="181">
        <v>1378.3074300000001</v>
      </c>
      <c r="T728" s="85">
        <f t="shared" ref="T728" si="298">R728/H728</f>
        <v>1.2026266416510318</v>
      </c>
      <c r="U728" s="85">
        <f t="shared" ref="U728" si="299">T728-AB728</f>
        <v>1.1769746301121986</v>
      </c>
      <c r="V728" s="86"/>
      <c r="W728" s="86"/>
      <c r="X728" s="86"/>
      <c r="Y728" s="85">
        <f t="shared" si="292"/>
        <v>4.5848355451969969E-2</v>
      </c>
      <c r="Z728" s="85">
        <f t="shared" si="293"/>
        <v>1.1992624151289988E-2</v>
      </c>
      <c r="AA728" s="85">
        <f t="shared" si="294"/>
        <v>1.9115055013239957E-2</v>
      </c>
      <c r="AB728" s="85">
        <f t="shared" ref="AB728" si="300">AVERAGE(Y728:AA728)</f>
        <v>2.5652011538833303E-2</v>
      </c>
      <c r="AC728" s="88" t="s">
        <v>3421</v>
      </c>
      <c r="AD728" s="82"/>
    </row>
    <row r="729" spans="1:30" ht="20" x14ac:dyDescent="0.2">
      <c r="A729" s="103">
        <v>266</v>
      </c>
      <c r="B729" s="104" t="s">
        <v>1101</v>
      </c>
      <c r="C729" s="105" t="s">
        <v>1102</v>
      </c>
      <c r="D729" s="105" t="s">
        <v>41</v>
      </c>
      <c r="E729" s="106">
        <v>0</v>
      </c>
      <c r="F729" s="106">
        <v>1</v>
      </c>
      <c r="G729" s="107">
        <v>13947.03</v>
      </c>
      <c r="H729" s="107"/>
      <c r="I729" s="107">
        <v>13947.03</v>
      </c>
      <c r="J729" s="107">
        <v>0</v>
      </c>
      <c r="K729" s="107">
        <v>0</v>
      </c>
      <c r="L729" s="107">
        <v>0</v>
      </c>
      <c r="M729" s="107">
        <v>0</v>
      </c>
      <c r="N729" s="107">
        <v>0</v>
      </c>
      <c r="O729" s="107">
        <v>0</v>
      </c>
      <c r="P729" s="107">
        <v>0</v>
      </c>
      <c r="R729" s="107"/>
      <c r="S729" s="107">
        <v>0</v>
      </c>
      <c r="T729" s="85">
        <v>1.191131498470948</v>
      </c>
      <c r="U729" s="85">
        <v>1.1654794869321148</v>
      </c>
      <c r="V729" s="81">
        <f t="shared" si="289"/>
        <v>16254.977368626814</v>
      </c>
      <c r="W729" s="81">
        <f t="shared" si="290"/>
        <v>2307.9473686268138</v>
      </c>
      <c r="X729" s="81">
        <f t="shared" si="291"/>
        <v>2307.9473686268138</v>
      </c>
      <c r="Y729" s="80">
        <f t="shared" si="292"/>
        <v>4.5848355451969969E-2</v>
      </c>
      <c r="Z729" s="80">
        <f t="shared" si="293"/>
        <v>1.1992624151289988E-2</v>
      </c>
      <c r="AA729" s="80">
        <f t="shared" si="294"/>
        <v>1.9115055013239957E-2</v>
      </c>
      <c r="AB729" s="80">
        <f t="shared" si="295"/>
        <v>2.5652011538833303E-2</v>
      </c>
      <c r="AC729" s="88" t="s">
        <v>3315</v>
      </c>
      <c r="AD729" s="82"/>
    </row>
    <row r="730" spans="1:30" ht="18.5" thickBot="1" x14ac:dyDescent="0.25">
      <c r="A730" s="188"/>
      <c r="B730" s="189">
        <v>61162126</v>
      </c>
      <c r="C730" s="190" t="s">
        <v>3314</v>
      </c>
      <c r="D730" s="190" t="s">
        <v>41</v>
      </c>
      <c r="E730" s="191">
        <v>0.21479000000000001</v>
      </c>
      <c r="F730" s="191"/>
      <c r="G730" s="181"/>
      <c r="H730" s="181">
        <v>11100</v>
      </c>
      <c r="I730" s="181">
        <v>1044.845955</v>
      </c>
      <c r="J730" s="181">
        <v>1044.845955</v>
      </c>
      <c r="K730" s="181"/>
      <c r="L730" s="181"/>
      <c r="M730" s="181"/>
      <c r="N730" s="181"/>
      <c r="O730" s="181"/>
      <c r="P730" s="181"/>
      <c r="R730" s="181">
        <v>13200</v>
      </c>
      <c r="S730" s="181">
        <v>1378.3074300000001</v>
      </c>
      <c r="T730" s="85">
        <f t="shared" ref="T730" si="301">R730/H730</f>
        <v>1.1891891891891893</v>
      </c>
      <c r="U730" s="85">
        <f t="shared" ref="U730" si="302">T730-AB730</f>
        <v>1.163537177650356</v>
      </c>
      <c r="V730" s="86"/>
      <c r="W730" s="86"/>
      <c r="X730" s="86"/>
      <c r="Y730" s="85">
        <f t="shared" si="292"/>
        <v>4.5848355451969969E-2</v>
      </c>
      <c r="Z730" s="85">
        <f t="shared" si="293"/>
        <v>1.1992624151289988E-2</v>
      </c>
      <c r="AA730" s="85">
        <f t="shared" si="294"/>
        <v>1.9115055013239957E-2</v>
      </c>
      <c r="AB730" s="85">
        <f t="shared" ref="AB730" si="303">AVERAGE(Y730:AA730)</f>
        <v>2.5652011538833303E-2</v>
      </c>
      <c r="AC730" s="88" t="s">
        <v>3422</v>
      </c>
      <c r="AD730" s="82"/>
    </row>
    <row r="731" spans="1:30" ht="20.5" thickBot="1" x14ac:dyDescent="0.25">
      <c r="A731" s="96">
        <v>267</v>
      </c>
      <c r="B731" s="97" t="s">
        <v>1103</v>
      </c>
      <c r="C731" s="99" t="s">
        <v>1104</v>
      </c>
      <c r="D731" s="99" t="s">
        <v>41</v>
      </c>
      <c r="E731" s="100">
        <v>0</v>
      </c>
      <c r="F731" s="100">
        <v>1</v>
      </c>
      <c r="G731" s="101">
        <v>2125.35</v>
      </c>
      <c r="H731" s="101">
        <v>1439.7</v>
      </c>
      <c r="I731" s="101">
        <v>1439.7</v>
      </c>
      <c r="J731" s="101">
        <v>0</v>
      </c>
      <c r="K731" s="101">
        <v>518.60760000000005</v>
      </c>
      <c r="L731" s="101">
        <v>0</v>
      </c>
      <c r="M731" s="101">
        <v>0</v>
      </c>
      <c r="N731" s="101">
        <v>175.28936880000001</v>
      </c>
      <c r="O731" s="101">
        <v>568.99551441599999</v>
      </c>
      <c r="P731" s="102">
        <v>176.80494765024</v>
      </c>
      <c r="R731" s="101">
        <v>1643.46</v>
      </c>
      <c r="S731" s="101">
        <v>0</v>
      </c>
      <c r="T731" s="80"/>
      <c r="U731" s="80"/>
      <c r="V731" s="81"/>
      <c r="W731" s="81"/>
      <c r="X731" s="81"/>
      <c r="Y731" s="80"/>
      <c r="Z731" s="80"/>
      <c r="AA731" s="80"/>
      <c r="AB731" s="80"/>
      <c r="AD731" s="82"/>
    </row>
    <row r="732" spans="1:30" ht="20" x14ac:dyDescent="0.2">
      <c r="A732" s="103">
        <v>268</v>
      </c>
      <c r="B732" s="104" t="s">
        <v>1105</v>
      </c>
      <c r="C732" s="105" t="s">
        <v>1106</v>
      </c>
      <c r="D732" s="105" t="s">
        <v>41</v>
      </c>
      <c r="E732" s="106">
        <v>0</v>
      </c>
      <c r="F732" s="106">
        <v>1</v>
      </c>
      <c r="G732" s="107">
        <v>44816.35</v>
      </c>
      <c r="H732" s="107"/>
      <c r="I732" s="107">
        <v>44816.35</v>
      </c>
      <c r="J732" s="107">
        <v>0</v>
      </c>
      <c r="K732" s="107">
        <v>0</v>
      </c>
      <c r="L732" s="107">
        <v>0</v>
      </c>
      <c r="M732" s="107">
        <v>0</v>
      </c>
      <c r="N732" s="107">
        <v>0</v>
      </c>
      <c r="O732" s="107">
        <v>0</v>
      </c>
      <c r="P732" s="107">
        <v>0</v>
      </c>
      <c r="R732" s="107"/>
      <c r="S732" s="107">
        <v>0</v>
      </c>
      <c r="T732" s="80">
        <v>1.1891891891891893</v>
      </c>
      <c r="U732" s="80">
        <v>1.163537177650356</v>
      </c>
      <c r="V732" s="81">
        <f t="shared" si="289"/>
        <v>52145.489391590534</v>
      </c>
      <c r="W732" s="81">
        <f t="shared" si="290"/>
        <v>7329.1393915905355</v>
      </c>
      <c r="X732" s="81">
        <f t="shared" si="291"/>
        <v>7329.1393915905355</v>
      </c>
      <c r="Y732" s="80">
        <f t="shared" si="292"/>
        <v>4.5848355451969969E-2</v>
      </c>
      <c r="Z732" s="80">
        <f t="shared" si="293"/>
        <v>1.1992624151289988E-2</v>
      </c>
      <c r="AA732" s="80">
        <f t="shared" si="294"/>
        <v>1.9115055013239957E-2</v>
      </c>
      <c r="AB732" s="80">
        <f t="shared" si="295"/>
        <v>2.5652011538833303E-2</v>
      </c>
      <c r="AC732" s="88" t="s">
        <v>3315</v>
      </c>
      <c r="AD732" s="82"/>
    </row>
    <row r="733" spans="1:30" ht="18.5" thickBot="1" x14ac:dyDescent="0.25">
      <c r="A733" s="188"/>
      <c r="B733" s="189">
        <v>61162126</v>
      </c>
      <c r="C733" s="190" t="s">
        <v>3314</v>
      </c>
      <c r="D733" s="190" t="s">
        <v>41</v>
      </c>
      <c r="E733" s="191">
        <v>0.21479000000000001</v>
      </c>
      <c r="F733" s="191"/>
      <c r="G733" s="181"/>
      <c r="H733" s="181">
        <v>11100</v>
      </c>
      <c r="I733" s="181">
        <v>1044.845955</v>
      </c>
      <c r="J733" s="181">
        <v>1044.845955</v>
      </c>
      <c r="K733" s="181"/>
      <c r="L733" s="181"/>
      <c r="M733" s="181"/>
      <c r="N733" s="181"/>
      <c r="O733" s="181"/>
      <c r="P733" s="181"/>
      <c r="R733" s="181">
        <v>13200</v>
      </c>
      <c r="S733" s="181">
        <v>1378.3074300000001</v>
      </c>
      <c r="T733" s="85">
        <f t="shared" si="296"/>
        <v>1.1891891891891893</v>
      </c>
      <c r="U733" s="85">
        <f t="shared" si="297"/>
        <v>1.163537177650356</v>
      </c>
      <c r="V733" s="86"/>
      <c r="W733" s="86"/>
      <c r="X733" s="86"/>
      <c r="Y733" s="85">
        <f t="shared" si="292"/>
        <v>4.5848355451969969E-2</v>
      </c>
      <c r="Z733" s="85">
        <f t="shared" si="293"/>
        <v>1.1992624151289988E-2</v>
      </c>
      <c r="AA733" s="85">
        <f t="shared" si="294"/>
        <v>1.9115055013239957E-2</v>
      </c>
      <c r="AB733" s="85">
        <f t="shared" si="295"/>
        <v>2.5652011538833303E-2</v>
      </c>
      <c r="AC733" s="88" t="s">
        <v>3422</v>
      </c>
      <c r="AD733" s="82"/>
    </row>
    <row r="734" spans="1:30" ht="20.5" thickBot="1" x14ac:dyDescent="0.25">
      <c r="A734" s="96">
        <v>269</v>
      </c>
      <c r="B734" s="97" t="s">
        <v>1107</v>
      </c>
      <c r="C734" s="99" t="s">
        <v>1108</v>
      </c>
      <c r="D734" s="99" t="s">
        <v>41</v>
      </c>
      <c r="E734" s="100">
        <v>0</v>
      </c>
      <c r="F734" s="100">
        <v>64</v>
      </c>
      <c r="G734" s="101">
        <v>460.68</v>
      </c>
      <c r="H734" s="101"/>
      <c r="I734" s="101">
        <v>29483.52</v>
      </c>
      <c r="J734" s="101">
        <v>0</v>
      </c>
      <c r="K734" s="101">
        <v>0</v>
      </c>
      <c r="L734" s="101">
        <v>0</v>
      </c>
      <c r="M734" s="101">
        <v>0</v>
      </c>
      <c r="N734" s="101">
        <v>0</v>
      </c>
      <c r="O734" s="101">
        <v>0</v>
      </c>
      <c r="P734" s="102">
        <v>0</v>
      </c>
      <c r="R734" s="101"/>
      <c r="S734" s="101">
        <v>0</v>
      </c>
      <c r="T734" s="80"/>
      <c r="U734" s="80"/>
      <c r="V734" s="81"/>
      <c r="W734" s="81"/>
      <c r="X734" s="81"/>
      <c r="Y734" s="80"/>
      <c r="Z734" s="80"/>
      <c r="AA734" s="80"/>
      <c r="AB734" s="80"/>
      <c r="AD734" s="82"/>
    </row>
    <row r="735" spans="1:30" ht="20.5" thickBot="1" x14ac:dyDescent="0.25">
      <c r="A735" s="96">
        <v>270</v>
      </c>
      <c r="B735" s="97" t="s">
        <v>1109</v>
      </c>
      <c r="C735" s="99" t="s">
        <v>1110</v>
      </c>
      <c r="D735" s="99" t="s">
        <v>41</v>
      </c>
      <c r="E735" s="100">
        <v>0</v>
      </c>
      <c r="F735" s="100">
        <v>37</v>
      </c>
      <c r="G735" s="101">
        <v>759.05</v>
      </c>
      <c r="H735" s="101">
        <v>1217.5999999999999</v>
      </c>
      <c r="I735" s="101">
        <v>45051.199999999997</v>
      </c>
      <c r="J735" s="101">
        <v>2631.107</v>
      </c>
      <c r="K735" s="101">
        <v>15280.5375</v>
      </c>
      <c r="L735" s="101">
        <v>0</v>
      </c>
      <c r="M735" s="101">
        <v>0</v>
      </c>
      <c r="N735" s="101">
        <v>5164.8216750000001</v>
      </c>
      <c r="O735" s="101">
        <v>16765.194523499998</v>
      </c>
      <c r="P735" s="102">
        <v>5209.4775177900001</v>
      </c>
      <c r="R735" s="101">
        <v>1398.41</v>
      </c>
      <c r="S735" s="101">
        <v>3470.8220000000001</v>
      </c>
      <c r="T735" s="80"/>
      <c r="U735" s="80"/>
      <c r="V735" s="81"/>
      <c r="W735" s="81"/>
      <c r="X735" s="81"/>
      <c r="Y735" s="80"/>
      <c r="Z735" s="80"/>
      <c r="AA735" s="80"/>
      <c r="AB735" s="80"/>
      <c r="AD735" s="82"/>
    </row>
    <row r="736" spans="1:30" x14ac:dyDescent="0.2">
      <c r="A736" s="108"/>
      <c r="B736" s="109" t="s">
        <v>1051</v>
      </c>
      <c r="C736" s="110" t="s">
        <v>1052</v>
      </c>
      <c r="D736" s="110" t="s">
        <v>402</v>
      </c>
      <c r="E736" s="111">
        <v>0.37824999999999998</v>
      </c>
      <c r="F736" s="111">
        <v>13.99525</v>
      </c>
      <c r="G736" s="77">
        <v>188</v>
      </c>
      <c r="H736" s="77">
        <v>188</v>
      </c>
      <c r="I736" s="77">
        <v>2631.107</v>
      </c>
      <c r="J736" s="77">
        <v>2631.107</v>
      </c>
      <c r="K736" s="77"/>
      <c r="L736" s="77"/>
      <c r="M736" s="77"/>
      <c r="N736" s="77"/>
      <c r="O736" s="77"/>
      <c r="P736" s="77"/>
      <c r="R736" s="77">
        <v>248</v>
      </c>
      <c r="S736" s="77">
        <v>3470.8220000000001</v>
      </c>
      <c r="T736" s="80">
        <f t="shared" si="296"/>
        <v>1.3191489361702127</v>
      </c>
      <c r="U736" s="80">
        <f t="shared" si="297"/>
        <v>1.2934969246313794</v>
      </c>
      <c r="V736" s="81">
        <f t="shared" si="289"/>
        <v>243.17742183069933</v>
      </c>
      <c r="W736" s="81">
        <f t="shared" si="290"/>
        <v>55.17742183069933</v>
      </c>
      <c r="X736" s="81">
        <f t="shared" si="291"/>
        <v>772.22181287609487</v>
      </c>
      <c r="Y736" s="80">
        <f t="shared" si="292"/>
        <v>4.5848355451969969E-2</v>
      </c>
      <c r="Z736" s="80">
        <f t="shared" si="293"/>
        <v>1.1992624151289988E-2</v>
      </c>
      <c r="AA736" s="80">
        <f t="shared" si="294"/>
        <v>1.9115055013239957E-2</v>
      </c>
      <c r="AB736" s="80">
        <f t="shared" si="295"/>
        <v>2.5652011538833303E-2</v>
      </c>
      <c r="AD736" s="82"/>
    </row>
    <row r="737" spans="1:30" ht="20.5" thickBot="1" x14ac:dyDescent="0.25">
      <c r="A737" s="103">
        <v>271</v>
      </c>
      <c r="B737" s="104" t="s">
        <v>1111</v>
      </c>
      <c r="C737" s="105" t="s">
        <v>1112</v>
      </c>
      <c r="D737" s="105" t="s">
        <v>41</v>
      </c>
      <c r="E737" s="106">
        <v>0</v>
      </c>
      <c r="F737" s="106">
        <v>37</v>
      </c>
      <c r="G737" s="107">
        <v>2820</v>
      </c>
      <c r="H737" s="107">
        <v>3180</v>
      </c>
      <c r="I737" s="107">
        <v>117660</v>
      </c>
      <c r="J737" s="107">
        <v>117660</v>
      </c>
      <c r="K737" s="107">
        <v>0</v>
      </c>
      <c r="L737" s="107">
        <v>0</v>
      </c>
      <c r="M737" s="107">
        <v>0</v>
      </c>
      <c r="N737" s="107">
        <v>0</v>
      </c>
      <c r="O737" s="107">
        <v>0</v>
      </c>
      <c r="P737" s="107">
        <v>0</v>
      </c>
      <c r="R737" s="107">
        <v>3720</v>
      </c>
      <c r="S737" s="107">
        <v>137640</v>
      </c>
      <c r="T737" s="80">
        <f t="shared" si="296"/>
        <v>1.1698113207547169</v>
      </c>
      <c r="U737" s="80">
        <f t="shared" si="297"/>
        <v>1.1441593092158837</v>
      </c>
      <c r="V737" s="81">
        <f t="shared" si="289"/>
        <v>3226.5292519887921</v>
      </c>
      <c r="W737" s="81">
        <f t="shared" si="290"/>
        <v>406.52925198879211</v>
      </c>
      <c r="X737" s="81">
        <f t="shared" si="291"/>
        <v>15041.582323585308</v>
      </c>
      <c r="Y737" s="80">
        <f t="shared" si="292"/>
        <v>4.5848355451969969E-2</v>
      </c>
      <c r="Z737" s="80">
        <f t="shared" si="293"/>
        <v>1.1992624151289988E-2</v>
      </c>
      <c r="AA737" s="80">
        <f t="shared" si="294"/>
        <v>1.9115055013239957E-2</v>
      </c>
      <c r="AB737" s="80">
        <f t="shared" si="295"/>
        <v>2.5652011538833303E-2</v>
      </c>
      <c r="AD737" s="82"/>
    </row>
    <row r="738" spans="1:30" ht="20.5" thickBot="1" x14ac:dyDescent="0.25">
      <c r="A738" s="96">
        <v>272</v>
      </c>
      <c r="B738" s="97" t="s">
        <v>1113</v>
      </c>
      <c r="C738" s="99" t="s">
        <v>1114</v>
      </c>
      <c r="D738" s="99" t="s">
        <v>41</v>
      </c>
      <c r="E738" s="100">
        <v>0</v>
      </c>
      <c r="F738" s="100">
        <v>22</v>
      </c>
      <c r="G738" s="101">
        <v>990.69</v>
      </c>
      <c r="H738" s="101">
        <v>1659.94</v>
      </c>
      <c r="I738" s="101">
        <v>36518.68</v>
      </c>
      <c r="J738" s="101">
        <v>3786.1441199999999</v>
      </c>
      <c r="K738" s="101">
        <v>11790.8868</v>
      </c>
      <c r="L738" s="101">
        <v>0</v>
      </c>
      <c r="M738" s="101">
        <v>0</v>
      </c>
      <c r="N738" s="101">
        <v>3985.3197384</v>
      </c>
      <c r="O738" s="101">
        <v>12936.489361488</v>
      </c>
      <c r="P738" s="102">
        <v>4019.77742598432</v>
      </c>
      <c r="R738" s="101">
        <v>1918.97</v>
      </c>
      <c r="S738" s="101">
        <v>4973.9540399999996</v>
      </c>
      <c r="T738" s="80"/>
      <c r="U738" s="80"/>
      <c r="V738" s="81"/>
      <c r="W738" s="81"/>
      <c r="X738" s="81"/>
      <c r="Y738" s="80"/>
      <c r="Z738" s="80"/>
      <c r="AA738" s="80"/>
      <c r="AB738" s="80"/>
      <c r="AD738" s="82"/>
    </row>
    <row r="739" spans="1:30" x14ac:dyDescent="0.2">
      <c r="A739" s="108"/>
      <c r="B739" s="109" t="s">
        <v>1115</v>
      </c>
      <c r="C739" s="110" t="s">
        <v>1116</v>
      </c>
      <c r="D739" s="110" t="s">
        <v>402</v>
      </c>
      <c r="E739" s="111">
        <v>0.37494</v>
      </c>
      <c r="F739" s="111">
        <v>8.2486800000000002</v>
      </c>
      <c r="G739" s="77">
        <v>459</v>
      </c>
      <c r="H739" s="77">
        <v>459</v>
      </c>
      <c r="I739" s="77">
        <v>3786.1441199999999</v>
      </c>
      <c r="J739" s="77">
        <v>3786.1441199999999</v>
      </c>
      <c r="K739" s="77"/>
      <c r="L739" s="77"/>
      <c r="M739" s="77"/>
      <c r="N739" s="77"/>
      <c r="O739" s="77"/>
      <c r="P739" s="77"/>
      <c r="R739" s="77">
        <v>603</v>
      </c>
      <c r="S739" s="77">
        <v>4973.9540399999996</v>
      </c>
      <c r="T739" s="80">
        <f t="shared" si="296"/>
        <v>1.3137254901960784</v>
      </c>
      <c r="U739" s="80">
        <f t="shared" si="297"/>
        <v>1.2880734786572452</v>
      </c>
      <c r="V739" s="81">
        <f t="shared" si="289"/>
        <v>591.22572670367549</v>
      </c>
      <c r="W739" s="81">
        <f t="shared" si="290"/>
        <v>132.22572670367549</v>
      </c>
      <c r="X739" s="81">
        <f t="shared" si="291"/>
        <v>1090.6877073460739</v>
      </c>
      <c r="Y739" s="80">
        <f t="shared" si="292"/>
        <v>4.5848355451969969E-2</v>
      </c>
      <c r="Z739" s="80">
        <f t="shared" si="293"/>
        <v>1.1992624151289988E-2</v>
      </c>
      <c r="AA739" s="80">
        <f t="shared" si="294"/>
        <v>1.9115055013239957E-2</v>
      </c>
      <c r="AB739" s="80">
        <f t="shared" si="295"/>
        <v>2.5652011538833303E-2</v>
      </c>
      <c r="AD739" s="82"/>
    </row>
    <row r="740" spans="1:30" ht="20" x14ac:dyDescent="0.2">
      <c r="A740" s="103">
        <v>273</v>
      </c>
      <c r="B740" s="104" t="s">
        <v>1117</v>
      </c>
      <c r="C740" s="105" t="s">
        <v>1118</v>
      </c>
      <c r="D740" s="105" t="s">
        <v>41</v>
      </c>
      <c r="E740" s="106">
        <v>0</v>
      </c>
      <c r="F740" s="106">
        <v>22</v>
      </c>
      <c r="G740" s="107">
        <v>4440.3599999999997</v>
      </c>
      <c r="H740" s="107"/>
      <c r="I740" s="107"/>
      <c r="J740" s="107"/>
      <c r="K740" s="107"/>
      <c r="L740" s="107"/>
      <c r="M740" s="107"/>
      <c r="N740" s="107"/>
      <c r="O740" s="107"/>
      <c r="P740" s="107"/>
      <c r="R740" s="107"/>
      <c r="S740" s="107">
        <v>97687.92</v>
      </c>
      <c r="T740" s="80">
        <v>1.1891891891891893</v>
      </c>
      <c r="U740" s="80">
        <v>1.163537177650356</v>
      </c>
      <c r="V740" s="81">
        <f t="shared" ref="V740" si="304">G740*U740</f>
        <v>5166.5239421515344</v>
      </c>
      <c r="W740" s="81">
        <f t="shared" ref="W740" si="305">V740-G740</f>
        <v>726.16394215153468</v>
      </c>
      <c r="X740" s="81">
        <f t="shared" ref="X740" si="306">F740*W740</f>
        <v>15975.606727333763</v>
      </c>
      <c r="Y740" s="80">
        <f t="shared" si="292"/>
        <v>4.5848355451969969E-2</v>
      </c>
      <c r="Z740" s="80">
        <f t="shared" si="293"/>
        <v>1.1992624151289988E-2</v>
      </c>
      <c r="AA740" s="80">
        <f t="shared" si="294"/>
        <v>1.9115055013239957E-2</v>
      </c>
      <c r="AB740" s="80">
        <f t="shared" ref="AB740" si="307">AVERAGE(Y740:AA740)</f>
        <v>2.5652011538833303E-2</v>
      </c>
      <c r="AC740" s="88" t="s">
        <v>3425</v>
      </c>
      <c r="AD740" s="82"/>
    </row>
    <row r="741" spans="1:30" ht="18.5" thickBot="1" x14ac:dyDescent="0.25">
      <c r="A741" s="108"/>
      <c r="B741" s="109">
        <v>61182307</v>
      </c>
      <c r="C741" s="110" t="s">
        <v>3423</v>
      </c>
      <c r="D741" s="110" t="s">
        <v>41</v>
      </c>
      <c r="E741" s="111">
        <v>0.21479000000000001</v>
      </c>
      <c r="F741" s="111"/>
      <c r="G741" s="77"/>
      <c r="H741" s="77">
        <v>3180</v>
      </c>
      <c r="I741" s="77">
        <v>1044.845955</v>
      </c>
      <c r="J741" s="77">
        <v>1044.845955</v>
      </c>
      <c r="K741" s="77"/>
      <c r="L741" s="77"/>
      <c r="M741" s="77"/>
      <c r="N741" s="77"/>
      <c r="O741" s="77"/>
      <c r="P741" s="77"/>
      <c r="R741" s="77">
        <v>3720</v>
      </c>
      <c r="S741" s="77">
        <v>1378.3074300000001</v>
      </c>
      <c r="T741" s="80">
        <f t="shared" si="296"/>
        <v>1.1698113207547169</v>
      </c>
      <c r="U741" s="80">
        <f t="shared" si="297"/>
        <v>1.1441593092158837</v>
      </c>
      <c r="V741" s="81"/>
      <c r="W741" s="81"/>
      <c r="X741" s="81"/>
      <c r="Y741" s="80">
        <f t="shared" si="292"/>
        <v>4.5848355451969969E-2</v>
      </c>
      <c r="Z741" s="80">
        <f t="shared" si="293"/>
        <v>1.1992624151289988E-2</v>
      </c>
      <c r="AA741" s="80">
        <f t="shared" si="294"/>
        <v>1.9115055013239957E-2</v>
      </c>
      <c r="AB741" s="80">
        <f t="shared" si="295"/>
        <v>2.5652011538833303E-2</v>
      </c>
      <c r="AC741" s="88" t="s">
        <v>3424</v>
      </c>
      <c r="AD741" s="82"/>
    </row>
    <row r="742" spans="1:30" ht="20.5" thickBot="1" x14ac:dyDescent="0.25">
      <c r="A742" s="96">
        <v>274</v>
      </c>
      <c r="B742" s="97" t="s">
        <v>1119</v>
      </c>
      <c r="C742" s="99" t="s">
        <v>1120</v>
      </c>
      <c r="D742" s="99" t="s">
        <v>41</v>
      </c>
      <c r="E742" s="100">
        <v>0</v>
      </c>
      <c r="F742" s="100">
        <v>1</v>
      </c>
      <c r="G742" s="101">
        <v>1062.67</v>
      </c>
      <c r="H742" s="101">
        <v>1921.67</v>
      </c>
      <c r="I742" s="101">
        <v>1921.67</v>
      </c>
      <c r="J742" s="101">
        <v>173.80953</v>
      </c>
      <c r="K742" s="101">
        <v>629.61360000000002</v>
      </c>
      <c r="L742" s="101">
        <v>0</v>
      </c>
      <c r="M742" s="101">
        <v>0</v>
      </c>
      <c r="N742" s="101">
        <v>212.8093968</v>
      </c>
      <c r="O742" s="101">
        <v>690.78685737599994</v>
      </c>
      <c r="P742" s="102">
        <v>214.64937958464</v>
      </c>
      <c r="R742" s="101">
        <v>2216.9899999999998</v>
      </c>
      <c r="S742" s="101">
        <v>228.33801</v>
      </c>
      <c r="T742" s="80"/>
      <c r="U742" s="80"/>
      <c r="V742" s="81"/>
      <c r="W742" s="81"/>
      <c r="X742" s="81"/>
      <c r="Y742" s="80"/>
      <c r="Z742" s="80"/>
      <c r="AA742" s="80"/>
      <c r="AB742" s="80"/>
      <c r="AD742" s="82"/>
    </row>
    <row r="743" spans="1:30" x14ac:dyDescent="0.2">
      <c r="A743" s="108"/>
      <c r="B743" s="109" t="s">
        <v>1115</v>
      </c>
      <c r="C743" s="110" t="s">
        <v>1116</v>
      </c>
      <c r="D743" s="110" t="s">
        <v>402</v>
      </c>
      <c r="E743" s="111">
        <v>0.37867000000000001</v>
      </c>
      <c r="F743" s="111">
        <v>0.37867000000000001</v>
      </c>
      <c r="G743" s="77">
        <v>459</v>
      </c>
      <c r="H743" s="77">
        <v>459</v>
      </c>
      <c r="I743" s="77">
        <v>173.80953</v>
      </c>
      <c r="J743" s="77">
        <v>173.80953</v>
      </c>
      <c r="K743" s="77"/>
      <c r="L743" s="77"/>
      <c r="M743" s="77"/>
      <c r="N743" s="77"/>
      <c r="O743" s="77"/>
      <c r="P743" s="77"/>
      <c r="R743" s="77">
        <v>603</v>
      </c>
      <c r="S743" s="77">
        <v>228.33801</v>
      </c>
      <c r="T743" s="80">
        <f t="shared" si="296"/>
        <v>1.3137254901960784</v>
      </c>
      <c r="U743" s="80">
        <f t="shared" si="297"/>
        <v>1.2880734786572452</v>
      </c>
      <c r="V743" s="81">
        <f t="shared" si="289"/>
        <v>591.22572670367549</v>
      </c>
      <c r="W743" s="81">
        <f t="shared" si="290"/>
        <v>132.22572670367549</v>
      </c>
      <c r="X743" s="81">
        <f t="shared" si="291"/>
        <v>50.069915930880796</v>
      </c>
      <c r="Y743" s="80">
        <f t="shared" si="292"/>
        <v>4.5848355451969969E-2</v>
      </c>
      <c r="Z743" s="80">
        <f t="shared" si="293"/>
        <v>1.1992624151289988E-2</v>
      </c>
      <c r="AA743" s="80">
        <f t="shared" si="294"/>
        <v>1.9115055013239957E-2</v>
      </c>
      <c r="AB743" s="80">
        <f t="shared" si="295"/>
        <v>2.5652011538833303E-2</v>
      </c>
      <c r="AD743" s="82"/>
    </row>
    <row r="744" spans="1:30" ht="20.5" thickBot="1" x14ac:dyDescent="0.25">
      <c r="A744" s="103">
        <v>275</v>
      </c>
      <c r="B744" s="104" t="s">
        <v>1121</v>
      </c>
      <c r="C744" s="105" t="s">
        <v>1122</v>
      </c>
      <c r="D744" s="105" t="s">
        <v>41</v>
      </c>
      <c r="E744" s="106">
        <v>0</v>
      </c>
      <c r="F744" s="106">
        <v>1</v>
      </c>
      <c r="G744" s="107">
        <v>5360.53</v>
      </c>
      <c r="H744" s="107">
        <v>5690</v>
      </c>
      <c r="I744" s="107">
        <v>5690</v>
      </c>
      <c r="J744" s="107">
        <v>5690</v>
      </c>
      <c r="K744" s="107">
        <v>0</v>
      </c>
      <c r="L744" s="107">
        <v>0</v>
      </c>
      <c r="M744" s="107">
        <v>0</v>
      </c>
      <c r="N744" s="107">
        <v>0</v>
      </c>
      <c r="O744" s="107">
        <v>0</v>
      </c>
      <c r="P744" s="107">
        <v>0</v>
      </c>
      <c r="R744" s="107">
        <v>6670</v>
      </c>
      <c r="S744" s="107">
        <v>6670</v>
      </c>
      <c r="T744" s="80">
        <f t="shared" si="296"/>
        <v>1.1722319859402461</v>
      </c>
      <c r="U744" s="80">
        <f t="shared" si="297"/>
        <v>1.1465799744014129</v>
      </c>
      <c r="V744" s="81">
        <f t="shared" si="289"/>
        <v>6146.2763501780055</v>
      </c>
      <c r="W744" s="81">
        <f t="shared" si="290"/>
        <v>785.74635017800574</v>
      </c>
      <c r="X744" s="81">
        <f t="shared" si="291"/>
        <v>785.74635017800574</v>
      </c>
      <c r="Y744" s="80">
        <f t="shared" si="292"/>
        <v>4.5848355451969969E-2</v>
      </c>
      <c r="Z744" s="80">
        <f t="shared" si="293"/>
        <v>1.1992624151289988E-2</v>
      </c>
      <c r="AA744" s="80">
        <f t="shared" si="294"/>
        <v>1.9115055013239957E-2</v>
      </c>
      <c r="AB744" s="80">
        <f t="shared" si="295"/>
        <v>2.5652011538833303E-2</v>
      </c>
      <c r="AD744" s="82"/>
    </row>
    <row r="745" spans="1:30" ht="20.5" thickBot="1" x14ac:dyDescent="0.25">
      <c r="A745" s="96">
        <v>276</v>
      </c>
      <c r="B745" s="97" t="s">
        <v>1123</v>
      </c>
      <c r="C745" s="99" t="s">
        <v>1124</v>
      </c>
      <c r="D745" s="99" t="s">
        <v>41</v>
      </c>
      <c r="E745" s="100">
        <v>0</v>
      </c>
      <c r="F745" s="100">
        <v>24</v>
      </c>
      <c r="G745" s="101">
        <v>242.58</v>
      </c>
      <c r="H745" s="101">
        <v>215.65</v>
      </c>
      <c r="I745" s="101">
        <v>5175.6000000000004</v>
      </c>
      <c r="J745" s="101">
        <v>0</v>
      </c>
      <c r="K745" s="101">
        <v>1864.3463999999999</v>
      </c>
      <c r="L745" s="101">
        <v>0</v>
      </c>
      <c r="M745" s="101">
        <v>0</v>
      </c>
      <c r="N745" s="101">
        <v>630.14908319999995</v>
      </c>
      <c r="O745" s="101">
        <v>2045.4862962239999</v>
      </c>
      <c r="P745" s="102">
        <v>635.59744911936002</v>
      </c>
      <c r="R745" s="101">
        <v>242.98</v>
      </c>
      <c r="S745" s="101">
        <v>0</v>
      </c>
      <c r="T745" s="80"/>
      <c r="U745" s="80"/>
      <c r="V745" s="81"/>
      <c r="W745" s="81"/>
      <c r="X745" s="81"/>
      <c r="Y745" s="80"/>
      <c r="Z745" s="80"/>
      <c r="AA745" s="80"/>
      <c r="AB745" s="80"/>
      <c r="AD745" s="82"/>
    </row>
    <row r="746" spans="1:30" x14ac:dyDescent="0.2">
      <c r="A746" s="103">
        <v>277</v>
      </c>
      <c r="B746" s="104" t="s">
        <v>1125</v>
      </c>
      <c r="C746" s="105" t="s">
        <v>1126</v>
      </c>
      <c r="D746" s="105" t="s">
        <v>98</v>
      </c>
      <c r="E746" s="106">
        <v>0</v>
      </c>
      <c r="F746" s="106">
        <v>16.5</v>
      </c>
      <c r="G746" s="107">
        <v>384.71</v>
      </c>
      <c r="H746" s="107"/>
      <c r="I746" s="107">
        <v>4616.5200000000004</v>
      </c>
      <c r="J746" s="107">
        <v>0</v>
      </c>
      <c r="K746" s="107">
        <v>0</v>
      </c>
      <c r="L746" s="107">
        <v>0</v>
      </c>
      <c r="M746" s="107">
        <v>0</v>
      </c>
      <c r="N746" s="107">
        <v>0</v>
      </c>
      <c r="O746" s="107">
        <v>0</v>
      </c>
      <c r="P746" s="107">
        <v>0</v>
      </c>
      <c r="R746" s="107"/>
      <c r="S746" s="107">
        <v>0</v>
      </c>
      <c r="T746" s="80">
        <f>T747</f>
        <v>1.2687338501291989</v>
      </c>
      <c r="U746" s="80">
        <f>U747</f>
        <v>1.2430818385903657</v>
      </c>
      <c r="V746" s="81">
        <f t="shared" ref="V746" si="308">G746*U746</f>
        <v>478.22601412409955</v>
      </c>
      <c r="W746" s="81">
        <f t="shared" ref="W746" si="309">V746-G746</f>
        <v>93.51601412409957</v>
      </c>
      <c r="X746" s="81">
        <f t="shared" ref="X746" si="310">F746*W746</f>
        <v>1543.0142330476428</v>
      </c>
      <c r="Y746" s="80"/>
      <c r="Z746" s="80"/>
      <c r="AA746" s="80"/>
      <c r="AB746" s="80"/>
      <c r="AC746" s="88" t="s">
        <v>3428</v>
      </c>
      <c r="AD746" s="82"/>
    </row>
    <row r="747" spans="1:30" x14ac:dyDescent="0.2">
      <c r="A747" s="108"/>
      <c r="B747" s="109">
        <v>60794103</v>
      </c>
      <c r="C747" s="110" t="s">
        <v>3426</v>
      </c>
      <c r="D747" s="110" t="s">
        <v>98</v>
      </c>
      <c r="E747" s="111">
        <v>0.21479000000000001</v>
      </c>
      <c r="F747" s="111">
        <f>F746</f>
        <v>16.5</v>
      </c>
      <c r="G747" s="77"/>
      <c r="H747" s="77">
        <v>387</v>
      </c>
      <c r="I747" s="77">
        <v>1044.845955</v>
      </c>
      <c r="J747" s="77">
        <v>1044.845955</v>
      </c>
      <c r="K747" s="77"/>
      <c r="L747" s="77"/>
      <c r="M747" s="77"/>
      <c r="N747" s="77"/>
      <c r="O747" s="77"/>
      <c r="P747" s="77"/>
      <c r="R747" s="77">
        <v>491</v>
      </c>
      <c r="S747" s="77">
        <v>1378.3074300000001</v>
      </c>
      <c r="T747" s="80">
        <f t="shared" si="296"/>
        <v>1.2687338501291989</v>
      </c>
      <c r="U747" s="80">
        <f t="shared" si="297"/>
        <v>1.2430818385903657</v>
      </c>
      <c r="V747" s="81"/>
      <c r="W747" s="81"/>
      <c r="X747" s="81"/>
      <c r="Y747" s="80">
        <f t="shared" si="292"/>
        <v>4.5848355451969969E-2</v>
      </c>
      <c r="Z747" s="80">
        <f t="shared" si="293"/>
        <v>1.1992624151289988E-2</v>
      </c>
      <c r="AA747" s="80">
        <f t="shared" si="294"/>
        <v>1.9115055013239957E-2</v>
      </c>
      <c r="AB747" s="80">
        <f t="shared" si="295"/>
        <v>2.5652011538833303E-2</v>
      </c>
      <c r="AC747" s="88" t="s">
        <v>3427</v>
      </c>
      <c r="AD747" s="82"/>
    </row>
    <row r="748" spans="1:30" x14ac:dyDescent="0.2">
      <c r="A748" s="103">
        <v>278</v>
      </c>
      <c r="B748" s="104" t="s">
        <v>1127</v>
      </c>
      <c r="C748" s="105" t="s">
        <v>1128</v>
      </c>
      <c r="D748" s="105" t="s">
        <v>98</v>
      </c>
      <c r="E748" s="106">
        <v>0</v>
      </c>
      <c r="F748" s="106">
        <v>2</v>
      </c>
      <c r="G748" s="107">
        <v>384.71</v>
      </c>
      <c r="H748" s="107"/>
      <c r="I748" s="107">
        <v>4616.5200000000004</v>
      </c>
      <c r="J748" s="107">
        <v>0</v>
      </c>
      <c r="K748" s="107">
        <v>0</v>
      </c>
      <c r="L748" s="107">
        <v>0</v>
      </c>
      <c r="M748" s="107">
        <v>0</v>
      </c>
      <c r="N748" s="107">
        <v>0</v>
      </c>
      <c r="O748" s="107">
        <v>0</v>
      </c>
      <c r="P748" s="107">
        <v>0</v>
      </c>
      <c r="R748" s="107"/>
      <c r="S748" s="107">
        <v>0</v>
      </c>
      <c r="T748" s="80">
        <f>T749</f>
        <v>1.2687338501291989</v>
      </c>
      <c r="U748" s="80">
        <f>U749</f>
        <v>1.2430818385903657</v>
      </c>
      <c r="V748" s="81">
        <f t="shared" ref="V748" si="311">G748*U748</f>
        <v>478.22601412409955</v>
      </c>
      <c r="W748" s="81">
        <f t="shared" ref="W748" si="312">V748-G748</f>
        <v>93.51601412409957</v>
      </c>
      <c r="X748" s="81">
        <f t="shared" ref="X748" si="313">F748*W748</f>
        <v>187.03202824819914</v>
      </c>
      <c r="Y748" s="80"/>
      <c r="Z748" s="80"/>
      <c r="AA748" s="80"/>
      <c r="AB748" s="80"/>
      <c r="AC748" s="88" t="s">
        <v>3428</v>
      </c>
      <c r="AD748" s="82"/>
    </row>
    <row r="749" spans="1:30" x14ac:dyDescent="0.2">
      <c r="A749" s="108"/>
      <c r="B749" s="109">
        <v>60794103</v>
      </c>
      <c r="C749" s="110" t="s">
        <v>3426</v>
      </c>
      <c r="D749" s="110" t="s">
        <v>98</v>
      </c>
      <c r="E749" s="111">
        <v>0.21479000000000001</v>
      </c>
      <c r="F749" s="111">
        <f>F748</f>
        <v>2</v>
      </c>
      <c r="G749" s="77"/>
      <c r="H749" s="77">
        <v>387</v>
      </c>
      <c r="I749" s="77">
        <v>1044.845955</v>
      </c>
      <c r="J749" s="77">
        <v>1044.845955</v>
      </c>
      <c r="K749" s="77"/>
      <c r="L749" s="77"/>
      <c r="M749" s="77"/>
      <c r="N749" s="77"/>
      <c r="O749" s="77"/>
      <c r="P749" s="77"/>
      <c r="R749" s="77">
        <v>491</v>
      </c>
      <c r="S749" s="77">
        <v>1378.3074300000001</v>
      </c>
      <c r="T749" s="80">
        <f t="shared" ref="T749" si="314">R749/H749</f>
        <v>1.2687338501291989</v>
      </c>
      <c r="U749" s="80">
        <f t="shared" ref="U749" si="315">T749-AB749</f>
        <v>1.2430818385903657</v>
      </c>
      <c r="V749" s="81"/>
      <c r="W749" s="81"/>
      <c r="X749" s="81"/>
      <c r="Y749" s="80">
        <f t="shared" si="292"/>
        <v>4.5848355451969969E-2</v>
      </c>
      <c r="Z749" s="80">
        <f t="shared" si="293"/>
        <v>1.1992624151289988E-2</v>
      </c>
      <c r="AA749" s="80">
        <f t="shared" si="294"/>
        <v>1.9115055013239957E-2</v>
      </c>
      <c r="AB749" s="80">
        <f t="shared" ref="AB749" si="316">AVERAGE(Y749:AA749)</f>
        <v>2.5652011538833303E-2</v>
      </c>
      <c r="AC749" s="88" t="s">
        <v>3427</v>
      </c>
      <c r="AD749" s="82"/>
    </row>
    <row r="750" spans="1:30" ht="15" thickBot="1" x14ac:dyDescent="0.25">
      <c r="A750" s="103">
        <v>279</v>
      </c>
      <c r="B750" s="104" t="s">
        <v>1129</v>
      </c>
      <c r="C750" s="105" t="s">
        <v>1130</v>
      </c>
      <c r="D750" s="105" t="s">
        <v>41</v>
      </c>
      <c r="E750" s="106">
        <v>0</v>
      </c>
      <c r="F750" s="106">
        <v>24</v>
      </c>
      <c r="G750" s="107">
        <v>26.53</v>
      </c>
      <c r="H750" s="107">
        <v>39.5</v>
      </c>
      <c r="I750" s="107">
        <v>948</v>
      </c>
      <c r="J750" s="107">
        <v>948</v>
      </c>
      <c r="K750" s="107">
        <v>0</v>
      </c>
      <c r="L750" s="107">
        <v>0</v>
      </c>
      <c r="M750" s="107">
        <v>0</v>
      </c>
      <c r="N750" s="107">
        <v>0</v>
      </c>
      <c r="O750" s="107">
        <v>0</v>
      </c>
      <c r="P750" s="107">
        <v>0</v>
      </c>
      <c r="R750" s="107">
        <v>49.2</v>
      </c>
      <c r="S750" s="107">
        <v>1180.8</v>
      </c>
      <c r="T750" s="80">
        <f t="shared" si="296"/>
        <v>1.2455696202531645</v>
      </c>
      <c r="U750" s="80">
        <f t="shared" si="297"/>
        <v>1.2199176087143313</v>
      </c>
      <c r="V750" s="81">
        <f t="shared" si="289"/>
        <v>32.364414159191213</v>
      </c>
      <c r="W750" s="81">
        <f t="shared" si="290"/>
        <v>5.834414159191212</v>
      </c>
      <c r="X750" s="81">
        <f t="shared" si="291"/>
        <v>140.02593982058909</v>
      </c>
      <c r="Y750" s="80">
        <f t="shared" si="292"/>
        <v>4.5848355451969969E-2</v>
      </c>
      <c r="Z750" s="80">
        <f t="shared" si="293"/>
        <v>1.1992624151289988E-2</v>
      </c>
      <c r="AA750" s="80">
        <f t="shared" si="294"/>
        <v>1.9115055013239957E-2</v>
      </c>
      <c r="AB750" s="80">
        <f t="shared" si="295"/>
        <v>2.5652011538833303E-2</v>
      </c>
      <c r="AD750" s="82"/>
    </row>
    <row r="751" spans="1:30" ht="20.5" thickBot="1" x14ac:dyDescent="0.25">
      <c r="A751" s="96">
        <v>280</v>
      </c>
      <c r="B751" s="97" t="s">
        <v>1131</v>
      </c>
      <c r="C751" s="99" t="s">
        <v>1132</v>
      </c>
      <c r="D751" s="99" t="s">
        <v>41</v>
      </c>
      <c r="E751" s="100">
        <v>0</v>
      </c>
      <c r="F751" s="100">
        <v>8</v>
      </c>
      <c r="G751" s="101">
        <v>242.58</v>
      </c>
      <c r="H751" s="101">
        <v>297.19</v>
      </c>
      <c r="I751" s="101">
        <v>2377.52</v>
      </c>
      <c r="J751" s="101">
        <v>0</v>
      </c>
      <c r="K751" s="101">
        <v>856.43039999999996</v>
      </c>
      <c r="L751" s="101">
        <v>0</v>
      </c>
      <c r="M751" s="101">
        <v>0</v>
      </c>
      <c r="N751" s="101">
        <v>289.4734752</v>
      </c>
      <c r="O751" s="101">
        <v>939.641177664</v>
      </c>
      <c r="P751" s="102">
        <v>291.97630740096002</v>
      </c>
      <c r="R751" s="101">
        <v>334.86</v>
      </c>
      <c r="S751" s="101">
        <v>0</v>
      </c>
      <c r="T751" s="80"/>
      <c r="U751" s="80"/>
      <c r="V751" s="81"/>
      <c r="W751" s="81"/>
      <c r="X751" s="81"/>
      <c r="Y751" s="80"/>
      <c r="Z751" s="80"/>
      <c r="AA751" s="80"/>
      <c r="AB751" s="80"/>
      <c r="AD751" s="82"/>
    </row>
    <row r="752" spans="1:30" x14ac:dyDescent="0.2">
      <c r="A752" s="103">
        <v>281</v>
      </c>
      <c r="B752" s="104" t="s">
        <v>1133</v>
      </c>
      <c r="C752" s="105" t="s">
        <v>1134</v>
      </c>
      <c r="D752" s="105" t="s">
        <v>98</v>
      </c>
      <c r="E752" s="106">
        <v>0</v>
      </c>
      <c r="F752" s="106">
        <v>12</v>
      </c>
      <c r="G752" s="107">
        <v>384.71</v>
      </c>
      <c r="H752" s="107"/>
      <c r="I752" s="107">
        <v>4616.5200000000004</v>
      </c>
      <c r="J752" s="107">
        <v>0</v>
      </c>
      <c r="K752" s="107">
        <v>0</v>
      </c>
      <c r="L752" s="107">
        <v>0</v>
      </c>
      <c r="M752" s="107">
        <v>0</v>
      </c>
      <c r="N752" s="107">
        <v>0</v>
      </c>
      <c r="O752" s="107">
        <v>0</v>
      </c>
      <c r="P752" s="107">
        <v>0</v>
      </c>
      <c r="R752" s="107"/>
      <c r="S752" s="107">
        <v>0</v>
      </c>
      <c r="T752" s="80">
        <f>T753</f>
        <v>1.2687338501291989</v>
      </c>
      <c r="U752" s="80">
        <f>U753</f>
        <v>1.2430818385903657</v>
      </c>
      <c r="V752" s="81">
        <f t="shared" ref="V752" si="317">G752*U752</f>
        <v>478.22601412409955</v>
      </c>
      <c r="W752" s="81">
        <f t="shared" ref="W752" si="318">V752-G752</f>
        <v>93.51601412409957</v>
      </c>
      <c r="X752" s="81">
        <f t="shared" ref="X752" si="319">F752*W752</f>
        <v>1122.1921694891948</v>
      </c>
      <c r="Y752" s="80"/>
      <c r="Z752" s="80"/>
      <c r="AA752" s="80"/>
      <c r="AB752" s="80"/>
      <c r="AC752" s="88" t="s">
        <v>3428</v>
      </c>
      <c r="AD752" s="82"/>
    </row>
    <row r="753" spans="1:30" x14ac:dyDescent="0.2">
      <c r="A753" s="108"/>
      <c r="B753" s="109">
        <v>60794103</v>
      </c>
      <c r="C753" s="110" t="s">
        <v>3426</v>
      </c>
      <c r="D753" s="110" t="s">
        <v>98</v>
      </c>
      <c r="E753" s="111">
        <v>0.21479000000000001</v>
      </c>
      <c r="F753" s="111">
        <f>F752</f>
        <v>12</v>
      </c>
      <c r="G753" s="77"/>
      <c r="H753" s="77">
        <v>387</v>
      </c>
      <c r="I753" s="77">
        <v>1044.845955</v>
      </c>
      <c r="J753" s="77">
        <v>1044.845955</v>
      </c>
      <c r="K753" s="77"/>
      <c r="L753" s="77"/>
      <c r="M753" s="77"/>
      <c r="N753" s="77"/>
      <c r="O753" s="77"/>
      <c r="P753" s="77"/>
      <c r="R753" s="77">
        <v>491</v>
      </c>
      <c r="S753" s="77">
        <v>1378.3074300000001</v>
      </c>
      <c r="T753" s="80">
        <f t="shared" si="296"/>
        <v>1.2687338501291989</v>
      </c>
      <c r="U753" s="80">
        <f t="shared" si="297"/>
        <v>1.2430818385903657</v>
      </c>
      <c r="V753" s="81"/>
      <c r="W753" s="81"/>
      <c r="X753" s="81"/>
      <c r="Y753" s="80">
        <f t="shared" si="292"/>
        <v>4.5848355451969969E-2</v>
      </c>
      <c r="Z753" s="80">
        <f t="shared" si="293"/>
        <v>1.1992624151289988E-2</v>
      </c>
      <c r="AA753" s="80">
        <f t="shared" si="294"/>
        <v>1.9115055013239957E-2</v>
      </c>
      <c r="AB753" s="80">
        <f t="shared" si="295"/>
        <v>2.5652011538833303E-2</v>
      </c>
      <c r="AC753" s="88" t="s">
        <v>3427</v>
      </c>
      <c r="AD753" s="82"/>
    </row>
    <row r="754" spans="1:30" ht="15" thickBot="1" x14ac:dyDescent="0.25">
      <c r="A754" s="103">
        <v>282</v>
      </c>
      <c r="B754" s="104" t="s">
        <v>1129</v>
      </c>
      <c r="C754" s="105" t="s">
        <v>1130</v>
      </c>
      <c r="D754" s="105" t="s">
        <v>41</v>
      </c>
      <c r="E754" s="106">
        <v>0</v>
      </c>
      <c r="F754" s="106">
        <v>12</v>
      </c>
      <c r="G754" s="107">
        <v>26.53</v>
      </c>
      <c r="H754" s="107">
        <v>39.5</v>
      </c>
      <c r="I754" s="107">
        <v>474</v>
      </c>
      <c r="J754" s="107">
        <v>474</v>
      </c>
      <c r="K754" s="107">
        <v>0</v>
      </c>
      <c r="L754" s="107">
        <v>0</v>
      </c>
      <c r="M754" s="107">
        <v>0</v>
      </c>
      <c r="N754" s="107">
        <v>0</v>
      </c>
      <c r="O754" s="107">
        <v>0</v>
      </c>
      <c r="P754" s="107">
        <v>0</v>
      </c>
      <c r="R754" s="107">
        <v>49.2</v>
      </c>
      <c r="S754" s="107">
        <v>590.4</v>
      </c>
      <c r="T754" s="80">
        <f t="shared" si="296"/>
        <v>1.2455696202531645</v>
      </c>
      <c r="U754" s="80">
        <f t="shared" si="297"/>
        <v>1.2199176087143313</v>
      </c>
      <c r="V754" s="81">
        <f t="shared" si="289"/>
        <v>32.364414159191213</v>
      </c>
      <c r="W754" s="81">
        <f t="shared" si="290"/>
        <v>5.834414159191212</v>
      </c>
      <c r="X754" s="81">
        <f t="shared" si="291"/>
        <v>70.012969910294544</v>
      </c>
      <c r="Y754" s="80">
        <f t="shared" si="292"/>
        <v>4.5848355451969969E-2</v>
      </c>
      <c r="Z754" s="80">
        <f t="shared" si="293"/>
        <v>1.1992624151289988E-2</v>
      </c>
      <c r="AA754" s="80">
        <f t="shared" si="294"/>
        <v>1.9115055013239957E-2</v>
      </c>
      <c r="AB754" s="80">
        <f t="shared" si="295"/>
        <v>2.5652011538833303E-2</v>
      </c>
      <c r="AD754" s="82"/>
    </row>
    <row r="755" spans="1:30" ht="20.5" thickBot="1" x14ac:dyDescent="0.25">
      <c r="A755" s="96">
        <v>283</v>
      </c>
      <c r="B755" s="97" t="s">
        <v>1135</v>
      </c>
      <c r="C755" s="99" t="s">
        <v>1136</v>
      </c>
      <c r="D755" s="99" t="s">
        <v>41</v>
      </c>
      <c r="E755" s="100">
        <v>0</v>
      </c>
      <c r="F755" s="100">
        <v>13</v>
      </c>
      <c r="G755" s="101">
        <v>242.58</v>
      </c>
      <c r="H755" s="101">
        <v>433.78</v>
      </c>
      <c r="I755" s="101">
        <v>5639.14</v>
      </c>
      <c r="J755" s="101">
        <v>0</v>
      </c>
      <c r="K755" s="101">
        <v>2031.3384000000001</v>
      </c>
      <c r="L755" s="101">
        <v>0</v>
      </c>
      <c r="M755" s="101">
        <v>0</v>
      </c>
      <c r="N755" s="101">
        <v>686.59237919999998</v>
      </c>
      <c r="O755" s="101">
        <v>2228.7032389440001</v>
      </c>
      <c r="P755" s="102">
        <v>692.52876254015996</v>
      </c>
      <c r="R755" s="101">
        <v>488.76</v>
      </c>
      <c r="S755" s="101">
        <v>0</v>
      </c>
      <c r="T755" s="80"/>
      <c r="U755" s="80"/>
      <c r="V755" s="81"/>
      <c r="W755" s="81"/>
      <c r="X755" s="81"/>
      <c r="Y755" s="80"/>
      <c r="Z755" s="80"/>
      <c r="AA755" s="80"/>
      <c r="AB755" s="80"/>
      <c r="AD755" s="82"/>
    </row>
    <row r="756" spans="1:30" x14ac:dyDescent="0.2">
      <c r="A756" s="103">
        <v>284</v>
      </c>
      <c r="B756" s="104" t="s">
        <v>1137</v>
      </c>
      <c r="C756" s="105" t="s">
        <v>1138</v>
      </c>
      <c r="D756" s="105" t="s">
        <v>98</v>
      </c>
      <c r="E756" s="106">
        <v>0</v>
      </c>
      <c r="F756" s="106">
        <v>27</v>
      </c>
      <c r="G756" s="107">
        <v>384.71</v>
      </c>
      <c r="H756" s="107"/>
      <c r="I756" s="107">
        <v>4616.5200000000004</v>
      </c>
      <c r="J756" s="107">
        <v>0</v>
      </c>
      <c r="K756" s="107">
        <v>0</v>
      </c>
      <c r="L756" s="107">
        <v>0</v>
      </c>
      <c r="M756" s="107">
        <v>0</v>
      </c>
      <c r="N756" s="107">
        <v>0</v>
      </c>
      <c r="O756" s="107">
        <v>0</v>
      </c>
      <c r="P756" s="107">
        <v>0</v>
      </c>
      <c r="R756" s="107"/>
      <c r="S756" s="107">
        <v>0</v>
      </c>
      <c r="T756" s="80">
        <f>T757</f>
        <v>1.2687338501291989</v>
      </c>
      <c r="U756" s="80">
        <f>U757</f>
        <v>1.2430818385903657</v>
      </c>
      <c r="V756" s="81">
        <f t="shared" ref="V756" si="320">G756*U756</f>
        <v>478.22601412409955</v>
      </c>
      <c r="W756" s="81">
        <f t="shared" ref="W756" si="321">V756-G756</f>
        <v>93.51601412409957</v>
      </c>
      <c r="X756" s="81">
        <f t="shared" ref="X756" si="322">F756*W756</f>
        <v>2524.9323813506885</v>
      </c>
      <c r="Y756" s="80"/>
      <c r="Z756" s="80"/>
      <c r="AA756" s="80"/>
      <c r="AB756" s="80"/>
      <c r="AC756" s="88" t="s">
        <v>3428</v>
      </c>
      <c r="AD756" s="82"/>
    </row>
    <row r="757" spans="1:30" x14ac:dyDescent="0.2">
      <c r="A757" s="108"/>
      <c r="B757" s="109">
        <v>60794103</v>
      </c>
      <c r="C757" s="110" t="s">
        <v>3426</v>
      </c>
      <c r="D757" s="110" t="s">
        <v>98</v>
      </c>
      <c r="E757" s="111">
        <v>0.21479000000000001</v>
      </c>
      <c r="F757" s="111">
        <f>F756</f>
        <v>27</v>
      </c>
      <c r="G757" s="77"/>
      <c r="H757" s="77">
        <v>387</v>
      </c>
      <c r="I757" s="77">
        <v>1044.845955</v>
      </c>
      <c r="J757" s="77">
        <v>1044.845955</v>
      </c>
      <c r="K757" s="77"/>
      <c r="L757" s="77"/>
      <c r="M757" s="77"/>
      <c r="N757" s="77"/>
      <c r="O757" s="77"/>
      <c r="P757" s="77"/>
      <c r="R757" s="77">
        <v>491</v>
      </c>
      <c r="S757" s="77">
        <v>1378.3074300000001</v>
      </c>
      <c r="T757" s="80">
        <f t="shared" ref="T757" si="323">R757/H757</f>
        <v>1.2687338501291989</v>
      </c>
      <c r="U757" s="80">
        <f t="shared" ref="U757" si="324">T757-AB757</f>
        <v>1.2430818385903657</v>
      </c>
      <c r="V757" s="81"/>
      <c r="W757" s="81"/>
      <c r="X757" s="81"/>
      <c r="Y757" s="80">
        <f t="shared" si="292"/>
        <v>4.5848355451969969E-2</v>
      </c>
      <c r="Z757" s="80">
        <f t="shared" si="293"/>
        <v>1.1992624151289988E-2</v>
      </c>
      <c r="AA757" s="80">
        <f t="shared" si="294"/>
        <v>1.9115055013239957E-2</v>
      </c>
      <c r="AB757" s="80">
        <f t="shared" ref="AB757" si="325">AVERAGE(Y757:AA757)</f>
        <v>2.5652011538833303E-2</v>
      </c>
      <c r="AC757" s="88" t="s">
        <v>3427</v>
      </c>
      <c r="AD757" s="82"/>
    </row>
    <row r="758" spans="1:30" x14ac:dyDescent="0.2">
      <c r="A758" s="103">
        <v>285</v>
      </c>
      <c r="B758" s="104" t="s">
        <v>1139</v>
      </c>
      <c r="C758" s="105" t="s">
        <v>1140</v>
      </c>
      <c r="D758" s="105" t="s">
        <v>98</v>
      </c>
      <c r="E758" s="106">
        <v>0</v>
      </c>
      <c r="F758" s="106">
        <v>1.9</v>
      </c>
      <c r="G758" s="107">
        <v>384.71</v>
      </c>
      <c r="H758" s="107"/>
      <c r="I758" s="107">
        <v>4616.5200000000004</v>
      </c>
      <c r="J758" s="107">
        <v>0</v>
      </c>
      <c r="K758" s="107">
        <v>0</v>
      </c>
      <c r="L758" s="107">
        <v>0</v>
      </c>
      <c r="M758" s="107">
        <v>0</v>
      </c>
      <c r="N758" s="107">
        <v>0</v>
      </c>
      <c r="O758" s="107">
        <v>0</v>
      </c>
      <c r="P758" s="107">
        <v>0</v>
      </c>
      <c r="R758" s="107"/>
      <c r="S758" s="107">
        <v>0</v>
      </c>
      <c r="T758" s="80">
        <f>T759</f>
        <v>1.2687338501291989</v>
      </c>
      <c r="U758" s="80">
        <f>U759</f>
        <v>1.2430818385903657</v>
      </c>
      <c r="V758" s="81">
        <f t="shared" ref="V758" si="326">G758*U758</f>
        <v>478.22601412409955</v>
      </c>
      <c r="W758" s="81">
        <f t="shared" ref="W758" si="327">V758-G758</f>
        <v>93.51601412409957</v>
      </c>
      <c r="X758" s="81">
        <f t="shared" ref="X758" si="328">F758*W758</f>
        <v>177.68042683578918</v>
      </c>
      <c r="Y758" s="80"/>
      <c r="Z758" s="80"/>
      <c r="AA758" s="80"/>
      <c r="AB758" s="80"/>
      <c r="AC758" s="88" t="s">
        <v>3428</v>
      </c>
      <c r="AD758" s="82"/>
    </row>
    <row r="759" spans="1:30" x14ac:dyDescent="0.2">
      <c r="A759" s="108"/>
      <c r="B759" s="109">
        <v>60794103</v>
      </c>
      <c r="C759" s="110" t="s">
        <v>3426</v>
      </c>
      <c r="D759" s="110" t="s">
        <v>98</v>
      </c>
      <c r="E759" s="111">
        <v>0.21479000000000001</v>
      </c>
      <c r="F759" s="111">
        <f>F758</f>
        <v>1.9</v>
      </c>
      <c r="G759" s="77"/>
      <c r="H759" s="77">
        <v>387</v>
      </c>
      <c r="I759" s="77">
        <v>1044.845955</v>
      </c>
      <c r="J759" s="77">
        <v>1044.845955</v>
      </c>
      <c r="K759" s="77"/>
      <c r="L759" s="77"/>
      <c r="M759" s="77"/>
      <c r="N759" s="77"/>
      <c r="O759" s="77"/>
      <c r="P759" s="77"/>
      <c r="R759" s="77">
        <v>491</v>
      </c>
      <c r="S759" s="77">
        <v>1378.3074300000001</v>
      </c>
      <c r="T759" s="80">
        <f t="shared" ref="T759" si="329">R759/H759</f>
        <v>1.2687338501291989</v>
      </c>
      <c r="U759" s="80">
        <f t="shared" ref="U759" si="330">T759-AB759</f>
        <v>1.2430818385903657</v>
      </c>
      <c r="V759" s="81"/>
      <c r="W759" s="81"/>
      <c r="X759" s="81"/>
      <c r="Y759" s="80">
        <f t="shared" si="292"/>
        <v>4.5848355451969969E-2</v>
      </c>
      <c r="Z759" s="80">
        <f t="shared" si="293"/>
        <v>1.1992624151289988E-2</v>
      </c>
      <c r="AA759" s="80">
        <f t="shared" si="294"/>
        <v>1.9115055013239957E-2</v>
      </c>
      <c r="AB759" s="80">
        <f t="shared" ref="AB759" si="331">AVERAGE(Y759:AA759)</f>
        <v>2.5652011538833303E-2</v>
      </c>
      <c r="AC759" s="88" t="s">
        <v>3427</v>
      </c>
      <c r="AD759" s="82"/>
    </row>
    <row r="760" spans="1:30" ht="15" thickBot="1" x14ac:dyDescent="0.25">
      <c r="A760" s="103">
        <v>286</v>
      </c>
      <c r="B760" s="104" t="s">
        <v>1129</v>
      </c>
      <c r="C760" s="105" t="s">
        <v>1130</v>
      </c>
      <c r="D760" s="105" t="s">
        <v>41</v>
      </c>
      <c r="E760" s="106">
        <v>0</v>
      </c>
      <c r="F760" s="106">
        <v>13</v>
      </c>
      <c r="G760" s="107">
        <v>26.53</v>
      </c>
      <c r="H760" s="107">
        <v>39.5</v>
      </c>
      <c r="I760" s="107">
        <v>513.5</v>
      </c>
      <c r="J760" s="107">
        <v>513.5</v>
      </c>
      <c r="K760" s="107">
        <v>0</v>
      </c>
      <c r="L760" s="107">
        <v>0</v>
      </c>
      <c r="M760" s="107">
        <v>0</v>
      </c>
      <c r="N760" s="107">
        <v>0</v>
      </c>
      <c r="O760" s="107">
        <v>0</v>
      </c>
      <c r="P760" s="107">
        <v>0</v>
      </c>
      <c r="R760" s="107">
        <v>49.2</v>
      </c>
      <c r="S760" s="107">
        <v>639.6</v>
      </c>
      <c r="T760" s="80">
        <f t="shared" si="296"/>
        <v>1.2455696202531645</v>
      </c>
      <c r="U760" s="80">
        <f t="shared" si="297"/>
        <v>1.2199176087143313</v>
      </c>
      <c r="V760" s="81">
        <f t="shared" si="289"/>
        <v>32.364414159191213</v>
      </c>
      <c r="W760" s="81">
        <f t="shared" si="290"/>
        <v>5.834414159191212</v>
      </c>
      <c r="X760" s="81">
        <f t="shared" si="291"/>
        <v>75.847384069485756</v>
      </c>
      <c r="Y760" s="80">
        <f t="shared" si="292"/>
        <v>4.5848355451969969E-2</v>
      </c>
      <c r="Z760" s="80">
        <f t="shared" si="293"/>
        <v>1.1992624151289988E-2</v>
      </c>
      <c r="AA760" s="80">
        <f t="shared" si="294"/>
        <v>1.9115055013239957E-2</v>
      </c>
      <c r="AB760" s="80">
        <f t="shared" si="295"/>
        <v>2.5652011538833303E-2</v>
      </c>
      <c r="AD760" s="82"/>
    </row>
    <row r="761" spans="1:30" ht="30" x14ac:dyDescent="0.2">
      <c r="A761" s="156">
        <v>287</v>
      </c>
      <c r="B761" s="157" t="s">
        <v>1141</v>
      </c>
      <c r="C761" s="158" t="s">
        <v>1142</v>
      </c>
      <c r="D761" s="158" t="s">
        <v>41</v>
      </c>
      <c r="E761" s="159">
        <v>0</v>
      </c>
      <c r="F761" s="159">
        <v>8</v>
      </c>
      <c r="G761" s="160">
        <v>29268.41</v>
      </c>
      <c r="H761" s="160"/>
      <c r="I761" s="160">
        <v>234147.28</v>
      </c>
      <c r="J761" s="160">
        <v>0</v>
      </c>
      <c r="K761" s="160">
        <v>0</v>
      </c>
      <c r="L761" s="160">
        <v>0</v>
      </c>
      <c r="M761" s="160">
        <v>0</v>
      </c>
      <c r="N761" s="160">
        <v>0</v>
      </c>
      <c r="O761" s="160">
        <v>0</v>
      </c>
      <c r="P761" s="161">
        <v>0</v>
      </c>
      <c r="R761" s="160"/>
      <c r="S761" s="160">
        <v>0</v>
      </c>
      <c r="T761" s="80"/>
      <c r="U761" s="80"/>
      <c r="V761" s="81"/>
      <c r="W761" s="81"/>
      <c r="X761" s="81"/>
      <c r="Y761" s="80"/>
      <c r="Z761" s="80"/>
      <c r="AA761" s="80"/>
      <c r="AB761" s="80"/>
      <c r="AD761" s="82"/>
    </row>
    <row r="762" spans="1:30" ht="30.5" thickBot="1" x14ac:dyDescent="0.25">
      <c r="A762" s="162">
        <v>288</v>
      </c>
      <c r="B762" s="163" t="s">
        <v>1143</v>
      </c>
      <c r="C762" s="164" t="s">
        <v>1144</v>
      </c>
      <c r="D762" s="164" t="s">
        <v>41</v>
      </c>
      <c r="E762" s="165">
        <v>0</v>
      </c>
      <c r="F762" s="165">
        <v>16</v>
      </c>
      <c r="G762" s="112">
        <v>7235.16</v>
      </c>
      <c r="H762" s="112"/>
      <c r="I762" s="112">
        <v>115762.56</v>
      </c>
      <c r="J762" s="112">
        <v>0</v>
      </c>
      <c r="K762" s="112">
        <v>0</v>
      </c>
      <c r="L762" s="112">
        <v>0</v>
      </c>
      <c r="M762" s="112">
        <v>0</v>
      </c>
      <c r="N762" s="112">
        <v>0</v>
      </c>
      <c r="O762" s="112">
        <v>0</v>
      </c>
      <c r="P762" s="166">
        <v>0</v>
      </c>
      <c r="R762" s="112"/>
      <c r="S762" s="112">
        <v>0</v>
      </c>
      <c r="T762" s="80"/>
      <c r="U762" s="80"/>
      <c r="V762" s="81"/>
      <c r="W762" s="81"/>
      <c r="X762" s="81"/>
      <c r="Y762" s="80"/>
      <c r="Z762" s="80"/>
      <c r="AA762" s="80"/>
      <c r="AB762" s="80"/>
      <c r="AD762" s="82"/>
    </row>
    <row r="763" spans="1:30" ht="20.5" thickBot="1" x14ac:dyDescent="0.25">
      <c r="A763" s="96">
        <v>289</v>
      </c>
      <c r="B763" s="97" t="s">
        <v>1145</v>
      </c>
      <c r="C763" s="99" t="s">
        <v>1146</v>
      </c>
      <c r="D763" s="99" t="s">
        <v>41</v>
      </c>
      <c r="E763" s="100">
        <v>0</v>
      </c>
      <c r="F763" s="100">
        <v>4</v>
      </c>
      <c r="G763" s="101">
        <v>20939.52</v>
      </c>
      <c r="H763" s="101"/>
      <c r="I763" s="101">
        <v>83758.080000000002</v>
      </c>
      <c r="J763" s="101">
        <v>0</v>
      </c>
      <c r="K763" s="101">
        <v>0</v>
      </c>
      <c r="L763" s="101">
        <v>0</v>
      </c>
      <c r="M763" s="101">
        <v>0</v>
      </c>
      <c r="N763" s="101">
        <v>0</v>
      </c>
      <c r="O763" s="101">
        <v>0</v>
      </c>
      <c r="P763" s="102">
        <v>0</v>
      </c>
      <c r="R763" s="101"/>
      <c r="S763" s="101">
        <v>0</v>
      </c>
      <c r="T763" s="80"/>
      <c r="U763" s="80"/>
      <c r="V763" s="81"/>
      <c r="W763" s="81"/>
      <c r="X763" s="81"/>
      <c r="Y763" s="80"/>
      <c r="Z763" s="80"/>
      <c r="AA763" s="80"/>
      <c r="AB763" s="80"/>
      <c r="AD763" s="82"/>
    </row>
    <row r="764" spans="1:30" ht="20.5" thickBot="1" x14ac:dyDescent="0.25">
      <c r="A764" s="96">
        <v>290</v>
      </c>
      <c r="B764" s="97" t="s">
        <v>1147</v>
      </c>
      <c r="C764" s="99" t="s">
        <v>1148</v>
      </c>
      <c r="D764" s="99" t="s">
        <v>41</v>
      </c>
      <c r="E764" s="100">
        <v>0</v>
      </c>
      <c r="F764" s="100">
        <v>4</v>
      </c>
      <c r="G764" s="101">
        <v>18701.46</v>
      </c>
      <c r="H764" s="101"/>
      <c r="I764" s="101">
        <v>74805.84</v>
      </c>
      <c r="J764" s="101">
        <v>0</v>
      </c>
      <c r="K764" s="101">
        <v>0</v>
      </c>
      <c r="L764" s="101">
        <v>0</v>
      </c>
      <c r="M764" s="101">
        <v>0</v>
      </c>
      <c r="N764" s="101">
        <v>0</v>
      </c>
      <c r="O764" s="101">
        <v>0</v>
      </c>
      <c r="P764" s="102">
        <v>0</v>
      </c>
      <c r="R764" s="101"/>
      <c r="S764" s="101">
        <v>0</v>
      </c>
      <c r="T764" s="80"/>
      <c r="U764" s="80"/>
      <c r="V764" s="81"/>
      <c r="W764" s="81"/>
      <c r="X764" s="81"/>
      <c r="Y764" s="80"/>
      <c r="Z764" s="80"/>
      <c r="AA764" s="80"/>
      <c r="AB764" s="80"/>
      <c r="AD764" s="82"/>
    </row>
    <row r="765" spans="1:30" ht="15" thickBot="1" x14ac:dyDescent="0.25">
      <c r="A765" s="96">
        <v>291</v>
      </c>
      <c r="B765" s="97" t="s">
        <v>1149</v>
      </c>
      <c r="C765" s="99" t="s">
        <v>1150</v>
      </c>
      <c r="D765" s="99" t="s">
        <v>41</v>
      </c>
      <c r="E765" s="100">
        <v>0</v>
      </c>
      <c r="F765" s="100">
        <v>4</v>
      </c>
      <c r="G765" s="101">
        <v>94352.63</v>
      </c>
      <c r="H765" s="101"/>
      <c r="I765" s="101">
        <v>377410.52</v>
      </c>
      <c r="J765" s="101">
        <v>0</v>
      </c>
      <c r="K765" s="101">
        <v>0</v>
      </c>
      <c r="L765" s="101">
        <v>0</v>
      </c>
      <c r="M765" s="101">
        <v>0</v>
      </c>
      <c r="N765" s="101">
        <v>0</v>
      </c>
      <c r="O765" s="101">
        <v>0</v>
      </c>
      <c r="P765" s="102">
        <v>0</v>
      </c>
      <c r="R765" s="101"/>
      <c r="S765" s="101">
        <v>0</v>
      </c>
      <c r="T765" s="80"/>
      <c r="U765" s="80"/>
      <c r="V765" s="81"/>
      <c r="W765" s="81"/>
      <c r="X765" s="81"/>
      <c r="Y765" s="80"/>
      <c r="Z765" s="80"/>
      <c r="AA765" s="80"/>
      <c r="AB765" s="80"/>
      <c r="AD765" s="82"/>
    </row>
    <row r="766" spans="1:30" ht="20.5" thickBot="1" x14ac:dyDescent="0.25">
      <c r="A766" s="96">
        <v>292</v>
      </c>
      <c r="B766" s="97" t="s">
        <v>1151</v>
      </c>
      <c r="C766" s="99" t="s">
        <v>1152</v>
      </c>
      <c r="D766" s="99" t="s">
        <v>41</v>
      </c>
      <c r="E766" s="100">
        <v>0</v>
      </c>
      <c r="F766" s="100">
        <v>112</v>
      </c>
      <c r="G766" s="101">
        <v>4786.6400000000003</v>
      </c>
      <c r="H766" s="101"/>
      <c r="I766" s="101">
        <v>536103.68000000005</v>
      </c>
      <c r="J766" s="101">
        <v>0</v>
      </c>
      <c r="K766" s="101">
        <v>0</v>
      </c>
      <c r="L766" s="101">
        <v>0</v>
      </c>
      <c r="M766" s="101">
        <v>0</v>
      </c>
      <c r="N766" s="101">
        <v>0</v>
      </c>
      <c r="O766" s="101">
        <v>0</v>
      </c>
      <c r="P766" s="102">
        <v>0</v>
      </c>
      <c r="R766" s="101"/>
      <c r="S766" s="101">
        <v>0</v>
      </c>
      <c r="T766" s="80"/>
      <c r="U766" s="80"/>
      <c r="V766" s="81"/>
      <c r="W766" s="81"/>
      <c r="X766" s="81"/>
      <c r="Y766" s="80"/>
      <c r="Z766" s="80"/>
      <c r="AA766" s="80"/>
      <c r="AB766" s="80"/>
      <c r="AD766" s="82"/>
    </row>
    <row r="767" spans="1:30" ht="30.5" thickBot="1" x14ac:dyDescent="0.25">
      <c r="A767" s="96">
        <v>293</v>
      </c>
      <c r="B767" s="97" t="s">
        <v>1153</v>
      </c>
      <c r="C767" s="99" t="s">
        <v>1154</v>
      </c>
      <c r="D767" s="99" t="s">
        <v>41</v>
      </c>
      <c r="E767" s="100">
        <v>0</v>
      </c>
      <c r="F767" s="100">
        <v>8</v>
      </c>
      <c r="G767" s="101">
        <v>21897.54</v>
      </c>
      <c r="H767" s="101"/>
      <c r="I767" s="101">
        <v>175180.32</v>
      </c>
      <c r="J767" s="101">
        <v>0</v>
      </c>
      <c r="K767" s="101">
        <v>0</v>
      </c>
      <c r="L767" s="101">
        <v>0</v>
      </c>
      <c r="M767" s="101">
        <v>0</v>
      </c>
      <c r="N767" s="101">
        <v>0</v>
      </c>
      <c r="O767" s="101">
        <v>0</v>
      </c>
      <c r="P767" s="102">
        <v>0</v>
      </c>
      <c r="R767" s="101"/>
      <c r="S767" s="101">
        <v>0</v>
      </c>
      <c r="T767" s="80"/>
      <c r="U767" s="80"/>
      <c r="V767" s="81"/>
      <c r="W767" s="81"/>
      <c r="X767" s="81"/>
      <c r="Y767" s="80"/>
      <c r="Z767" s="80"/>
      <c r="AA767" s="80"/>
      <c r="AB767" s="80"/>
      <c r="AD767" s="82"/>
    </row>
    <row r="768" spans="1:30" ht="30.5" thickBot="1" x14ac:dyDescent="0.25">
      <c r="A768" s="96">
        <v>294</v>
      </c>
      <c r="B768" s="97" t="s">
        <v>1155</v>
      </c>
      <c r="C768" s="99" t="s">
        <v>1156</v>
      </c>
      <c r="D768" s="99" t="s">
        <v>41</v>
      </c>
      <c r="E768" s="100">
        <v>0</v>
      </c>
      <c r="F768" s="100">
        <v>2</v>
      </c>
      <c r="G768" s="101">
        <v>5557.19</v>
      </c>
      <c r="H768" s="101"/>
      <c r="I768" s="101">
        <v>11114.38</v>
      </c>
      <c r="J768" s="101">
        <v>0</v>
      </c>
      <c r="K768" s="101">
        <v>0</v>
      </c>
      <c r="L768" s="101">
        <v>0</v>
      </c>
      <c r="M768" s="101">
        <v>0</v>
      </c>
      <c r="N768" s="101">
        <v>0</v>
      </c>
      <c r="O768" s="101">
        <v>0</v>
      </c>
      <c r="P768" s="102">
        <v>0</v>
      </c>
      <c r="R768" s="101"/>
      <c r="S768" s="101">
        <v>0</v>
      </c>
      <c r="T768" s="80"/>
      <c r="U768" s="80"/>
      <c r="V768" s="81"/>
      <c r="W768" s="81"/>
      <c r="X768" s="81"/>
      <c r="Y768" s="80"/>
      <c r="Z768" s="80"/>
      <c r="AA768" s="80"/>
      <c r="AB768" s="80"/>
      <c r="AD768" s="82"/>
    </row>
    <row r="769" spans="1:30" ht="30.5" thickBot="1" x14ac:dyDescent="0.25">
      <c r="A769" s="96">
        <v>295</v>
      </c>
      <c r="B769" s="97" t="s">
        <v>1157</v>
      </c>
      <c r="C769" s="99" t="s">
        <v>1158</v>
      </c>
      <c r="D769" s="99" t="s">
        <v>41</v>
      </c>
      <c r="E769" s="100">
        <v>0</v>
      </c>
      <c r="F769" s="100">
        <v>4</v>
      </c>
      <c r="G769" s="101">
        <v>5115.5600000000004</v>
      </c>
      <c r="H769" s="101"/>
      <c r="I769" s="101">
        <v>20462.240000000002</v>
      </c>
      <c r="J769" s="101">
        <v>0</v>
      </c>
      <c r="K769" s="101">
        <v>0</v>
      </c>
      <c r="L769" s="101">
        <v>0</v>
      </c>
      <c r="M769" s="101">
        <v>0</v>
      </c>
      <c r="N769" s="101">
        <v>0</v>
      </c>
      <c r="O769" s="101">
        <v>0</v>
      </c>
      <c r="P769" s="102">
        <v>0</v>
      </c>
      <c r="R769" s="101"/>
      <c r="S769" s="101">
        <v>0</v>
      </c>
      <c r="T769" s="80"/>
      <c r="U769" s="80"/>
      <c r="V769" s="81"/>
      <c r="W769" s="81"/>
      <c r="X769" s="81"/>
      <c r="Y769" s="80"/>
      <c r="Z769" s="80"/>
      <c r="AA769" s="80"/>
      <c r="AB769" s="80"/>
      <c r="AD769" s="82"/>
    </row>
    <row r="770" spans="1:30" ht="30.5" thickBot="1" x14ac:dyDescent="0.25">
      <c r="A770" s="96">
        <v>296</v>
      </c>
      <c r="B770" s="97" t="s">
        <v>1159</v>
      </c>
      <c r="C770" s="99" t="s">
        <v>1160</v>
      </c>
      <c r="D770" s="99" t="s">
        <v>41</v>
      </c>
      <c r="E770" s="100">
        <v>0</v>
      </c>
      <c r="F770" s="100">
        <v>4</v>
      </c>
      <c r="G770" s="101">
        <v>6044.82</v>
      </c>
      <c r="H770" s="101"/>
      <c r="I770" s="101">
        <v>24179.279999999999</v>
      </c>
      <c r="J770" s="101">
        <v>0</v>
      </c>
      <c r="K770" s="101">
        <v>0</v>
      </c>
      <c r="L770" s="101">
        <v>0</v>
      </c>
      <c r="M770" s="101">
        <v>0</v>
      </c>
      <c r="N770" s="101">
        <v>0</v>
      </c>
      <c r="O770" s="101">
        <v>0</v>
      </c>
      <c r="P770" s="102">
        <v>0</v>
      </c>
      <c r="R770" s="101"/>
      <c r="S770" s="101">
        <v>0</v>
      </c>
      <c r="T770" s="80"/>
      <c r="U770" s="80"/>
      <c r="V770" s="81"/>
      <c r="W770" s="81"/>
      <c r="X770" s="81"/>
      <c r="Y770" s="80"/>
      <c r="Z770" s="80"/>
      <c r="AA770" s="80"/>
      <c r="AB770" s="80"/>
      <c r="AD770" s="82"/>
    </row>
    <row r="771" spans="1:30" ht="30.5" thickBot="1" x14ac:dyDescent="0.25">
      <c r="A771" s="96">
        <v>297</v>
      </c>
      <c r="B771" s="97" t="s">
        <v>1161</v>
      </c>
      <c r="C771" s="99" t="s">
        <v>1162</v>
      </c>
      <c r="D771" s="99" t="s">
        <v>41</v>
      </c>
      <c r="E771" s="100">
        <v>0</v>
      </c>
      <c r="F771" s="100">
        <v>4</v>
      </c>
      <c r="G771" s="101">
        <v>6044.82</v>
      </c>
      <c r="H771" s="101"/>
      <c r="I771" s="101">
        <v>24179.279999999999</v>
      </c>
      <c r="J771" s="101">
        <v>0</v>
      </c>
      <c r="K771" s="101">
        <v>0</v>
      </c>
      <c r="L771" s="101">
        <v>0</v>
      </c>
      <c r="M771" s="101">
        <v>0</v>
      </c>
      <c r="N771" s="101">
        <v>0</v>
      </c>
      <c r="O771" s="101">
        <v>0</v>
      </c>
      <c r="P771" s="102">
        <v>0</v>
      </c>
      <c r="R771" s="101"/>
      <c r="S771" s="101">
        <v>0</v>
      </c>
      <c r="T771" s="80"/>
      <c r="U771" s="80"/>
      <c r="V771" s="81"/>
      <c r="W771" s="81"/>
      <c r="X771" s="81"/>
      <c r="Y771" s="80"/>
      <c r="Z771" s="80"/>
      <c r="AA771" s="80"/>
      <c r="AB771" s="80"/>
      <c r="AD771" s="82"/>
    </row>
    <row r="772" spans="1:30" ht="30.5" thickBot="1" x14ac:dyDescent="0.25">
      <c r="A772" s="96">
        <v>298</v>
      </c>
      <c r="B772" s="97" t="s">
        <v>1163</v>
      </c>
      <c r="C772" s="99" t="s">
        <v>1164</v>
      </c>
      <c r="D772" s="99" t="s">
        <v>41</v>
      </c>
      <c r="E772" s="100">
        <v>0</v>
      </c>
      <c r="F772" s="100">
        <v>3</v>
      </c>
      <c r="G772" s="101">
        <v>11253.54</v>
      </c>
      <c r="H772" s="101"/>
      <c r="I772" s="101">
        <v>33760.620000000003</v>
      </c>
      <c r="J772" s="101">
        <v>0</v>
      </c>
      <c r="K772" s="101">
        <v>0</v>
      </c>
      <c r="L772" s="101">
        <v>0</v>
      </c>
      <c r="M772" s="101">
        <v>0</v>
      </c>
      <c r="N772" s="101">
        <v>0</v>
      </c>
      <c r="O772" s="101">
        <v>0</v>
      </c>
      <c r="P772" s="102">
        <v>0</v>
      </c>
      <c r="R772" s="101"/>
      <c r="S772" s="101">
        <v>0</v>
      </c>
      <c r="T772" s="80"/>
      <c r="U772" s="80"/>
      <c r="V772" s="81"/>
      <c r="W772" s="81"/>
      <c r="X772" s="81"/>
      <c r="Y772" s="80"/>
      <c r="Z772" s="80"/>
      <c r="AA772" s="80"/>
      <c r="AB772" s="80"/>
      <c r="AD772" s="82"/>
    </row>
    <row r="773" spans="1:30" ht="30.5" thickBot="1" x14ac:dyDescent="0.25">
      <c r="A773" s="96">
        <v>299</v>
      </c>
      <c r="B773" s="97" t="s">
        <v>1165</v>
      </c>
      <c r="C773" s="99" t="s">
        <v>1166</v>
      </c>
      <c r="D773" s="99" t="s">
        <v>41</v>
      </c>
      <c r="E773" s="100">
        <v>0</v>
      </c>
      <c r="F773" s="100">
        <v>4</v>
      </c>
      <c r="G773" s="101">
        <v>3254.73</v>
      </c>
      <c r="H773" s="101"/>
      <c r="I773" s="101">
        <v>13018.92</v>
      </c>
      <c r="J773" s="101">
        <v>0</v>
      </c>
      <c r="K773" s="101">
        <v>0</v>
      </c>
      <c r="L773" s="101">
        <v>0</v>
      </c>
      <c r="M773" s="101">
        <v>0</v>
      </c>
      <c r="N773" s="101">
        <v>0</v>
      </c>
      <c r="O773" s="101">
        <v>0</v>
      </c>
      <c r="P773" s="102">
        <v>0</v>
      </c>
      <c r="R773" s="101"/>
      <c r="S773" s="101">
        <v>0</v>
      </c>
      <c r="T773" s="80"/>
      <c r="U773" s="80"/>
      <c r="V773" s="81"/>
      <c r="W773" s="81"/>
      <c r="X773" s="81"/>
      <c r="Y773" s="80"/>
      <c r="Z773" s="80"/>
      <c r="AA773" s="80"/>
      <c r="AB773" s="80"/>
      <c r="AD773" s="82"/>
    </row>
    <row r="774" spans="1:30" ht="30.5" thickBot="1" x14ac:dyDescent="0.25">
      <c r="A774" s="96">
        <v>300</v>
      </c>
      <c r="B774" s="97" t="s">
        <v>1167</v>
      </c>
      <c r="C774" s="99" t="s">
        <v>1168</v>
      </c>
      <c r="D774" s="99" t="s">
        <v>41</v>
      </c>
      <c r="E774" s="100">
        <v>0</v>
      </c>
      <c r="F774" s="100">
        <v>4</v>
      </c>
      <c r="G774" s="101">
        <v>11253.54</v>
      </c>
      <c r="H774" s="101"/>
      <c r="I774" s="101">
        <v>45014.16</v>
      </c>
      <c r="J774" s="101">
        <v>0</v>
      </c>
      <c r="K774" s="101">
        <v>0</v>
      </c>
      <c r="L774" s="101">
        <v>0</v>
      </c>
      <c r="M774" s="101">
        <v>0</v>
      </c>
      <c r="N774" s="101">
        <v>0</v>
      </c>
      <c r="O774" s="101">
        <v>0</v>
      </c>
      <c r="P774" s="102">
        <v>0</v>
      </c>
      <c r="R774" s="101"/>
      <c r="S774" s="101">
        <v>0</v>
      </c>
      <c r="T774" s="80"/>
      <c r="U774" s="80"/>
      <c r="V774" s="81"/>
      <c r="W774" s="81"/>
      <c r="X774" s="81"/>
      <c r="Y774" s="80"/>
      <c r="Z774" s="80"/>
      <c r="AA774" s="80"/>
      <c r="AB774" s="80"/>
      <c r="AD774" s="82"/>
    </row>
    <row r="775" spans="1:30" ht="30.5" thickBot="1" x14ac:dyDescent="0.25">
      <c r="A775" s="96">
        <v>301</v>
      </c>
      <c r="B775" s="97" t="s">
        <v>1169</v>
      </c>
      <c r="C775" s="99" t="s">
        <v>1170</v>
      </c>
      <c r="D775" s="99" t="s">
        <v>41</v>
      </c>
      <c r="E775" s="100">
        <v>0</v>
      </c>
      <c r="F775" s="100">
        <v>2</v>
      </c>
      <c r="G775" s="101">
        <v>11253.54</v>
      </c>
      <c r="H775" s="101"/>
      <c r="I775" s="101">
        <v>22507.08</v>
      </c>
      <c r="J775" s="101">
        <v>0</v>
      </c>
      <c r="K775" s="101">
        <v>0</v>
      </c>
      <c r="L775" s="101">
        <v>0</v>
      </c>
      <c r="M775" s="101">
        <v>0</v>
      </c>
      <c r="N775" s="101">
        <v>0</v>
      </c>
      <c r="O775" s="101">
        <v>0</v>
      </c>
      <c r="P775" s="102">
        <v>0</v>
      </c>
      <c r="R775" s="101"/>
      <c r="S775" s="101">
        <v>0</v>
      </c>
      <c r="T775" s="80"/>
      <c r="U775" s="80"/>
      <c r="V775" s="81"/>
      <c r="W775" s="81"/>
      <c r="X775" s="81"/>
      <c r="Y775" s="80"/>
      <c r="Z775" s="80"/>
      <c r="AA775" s="80"/>
      <c r="AB775" s="80"/>
      <c r="AD775" s="82"/>
    </row>
    <row r="776" spans="1:30" ht="30.5" thickBot="1" x14ac:dyDescent="0.25">
      <c r="A776" s="96">
        <v>302</v>
      </c>
      <c r="B776" s="97" t="s">
        <v>1171</v>
      </c>
      <c r="C776" s="99" t="s">
        <v>1172</v>
      </c>
      <c r="D776" s="99" t="s">
        <v>41</v>
      </c>
      <c r="E776" s="100">
        <v>0</v>
      </c>
      <c r="F776" s="100">
        <v>2</v>
      </c>
      <c r="G776" s="101">
        <v>5557.19</v>
      </c>
      <c r="H776" s="101"/>
      <c r="I776" s="101">
        <v>11114.38</v>
      </c>
      <c r="J776" s="101">
        <v>0</v>
      </c>
      <c r="K776" s="101">
        <v>0</v>
      </c>
      <c r="L776" s="101">
        <v>0</v>
      </c>
      <c r="M776" s="101">
        <v>0</v>
      </c>
      <c r="N776" s="101">
        <v>0</v>
      </c>
      <c r="O776" s="101">
        <v>0</v>
      </c>
      <c r="P776" s="102">
        <v>0</v>
      </c>
      <c r="R776" s="101"/>
      <c r="S776" s="101">
        <v>0</v>
      </c>
      <c r="T776" s="80"/>
      <c r="U776" s="80"/>
      <c r="V776" s="81"/>
      <c r="W776" s="81"/>
      <c r="X776" s="81"/>
      <c r="Y776" s="80"/>
      <c r="Z776" s="80"/>
      <c r="AA776" s="80"/>
      <c r="AB776" s="80"/>
      <c r="AD776" s="82"/>
    </row>
    <row r="777" spans="1:30" ht="30" x14ac:dyDescent="0.2">
      <c r="A777" s="156">
        <v>303</v>
      </c>
      <c r="B777" s="157" t="s">
        <v>1173</v>
      </c>
      <c r="C777" s="158" t="s">
        <v>1174</v>
      </c>
      <c r="D777" s="158" t="s">
        <v>41</v>
      </c>
      <c r="E777" s="159">
        <v>0</v>
      </c>
      <c r="F777" s="159">
        <v>1</v>
      </c>
      <c r="G777" s="160">
        <v>5970.07</v>
      </c>
      <c r="H777" s="160"/>
      <c r="I777" s="160">
        <v>5970.07</v>
      </c>
      <c r="J777" s="160">
        <v>0</v>
      </c>
      <c r="K777" s="160">
        <v>0</v>
      </c>
      <c r="L777" s="160">
        <v>0</v>
      </c>
      <c r="M777" s="160">
        <v>0</v>
      </c>
      <c r="N777" s="160">
        <v>0</v>
      </c>
      <c r="O777" s="160">
        <v>0</v>
      </c>
      <c r="P777" s="161">
        <v>0</v>
      </c>
      <c r="R777" s="160"/>
      <c r="S777" s="160">
        <v>0</v>
      </c>
      <c r="T777" s="80"/>
      <c r="U777" s="80"/>
      <c r="V777" s="81"/>
      <c r="W777" s="81"/>
      <c r="X777" s="81"/>
      <c r="Y777" s="80"/>
      <c r="Z777" s="80"/>
      <c r="AA777" s="80"/>
      <c r="AB777" s="80"/>
      <c r="AD777" s="82"/>
    </row>
    <row r="778" spans="1:30" ht="30.5" thickBot="1" x14ac:dyDescent="0.25">
      <c r="A778" s="162">
        <v>304</v>
      </c>
      <c r="B778" s="163" t="s">
        <v>1175</v>
      </c>
      <c r="C778" s="164" t="s">
        <v>1176</v>
      </c>
      <c r="D778" s="164" t="s">
        <v>41</v>
      </c>
      <c r="E778" s="165">
        <v>0</v>
      </c>
      <c r="F778" s="165">
        <v>1</v>
      </c>
      <c r="G778" s="112">
        <v>5970.07</v>
      </c>
      <c r="H778" s="112"/>
      <c r="I778" s="112">
        <v>5970.07</v>
      </c>
      <c r="J778" s="112">
        <v>0</v>
      </c>
      <c r="K778" s="112">
        <v>0</v>
      </c>
      <c r="L778" s="112">
        <v>0</v>
      </c>
      <c r="M778" s="112">
        <v>0</v>
      </c>
      <c r="N778" s="112">
        <v>0</v>
      </c>
      <c r="O778" s="112">
        <v>0</v>
      </c>
      <c r="P778" s="166">
        <v>0</v>
      </c>
      <c r="R778" s="112"/>
      <c r="S778" s="112">
        <v>0</v>
      </c>
      <c r="T778" s="80"/>
      <c r="U778" s="80"/>
      <c r="V778" s="81"/>
      <c r="W778" s="81"/>
      <c r="X778" s="81"/>
      <c r="Y778" s="80"/>
      <c r="Z778" s="80"/>
      <c r="AA778" s="80"/>
      <c r="AB778" s="80"/>
      <c r="AD778" s="82"/>
    </row>
    <row r="779" spans="1:30" ht="30.5" thickBot="1" x14ac:dyDescent="0.25">
      <c r="A779" s="96">
        <v>305</v>
      </c>
      <c r="B779" s="97" t="s">
        <v>1177</v>
      </c>
      <c r="C779" s="99" t="s">
        <v>1178</v>
      </c>
      <c r="D779" s="99" t="s">
        <v>41</v>
      </c>
      <c r="E779" s="100">
        <v>0</v>
      </c>
      <c r="F779" s="100">
        <v>3</v>
      </c>
      <c r="G779" s="101">
        <v>6882.08</v>
      </c>
      <c r="H779" s="101"/>
      <c r="I779" s="101">
        <v>20646.240000000002</v>
      </c>
      <c r="J779" s="101">
        <v>0</v>
      </c>
      <c r="K779" s="101">
        <v>0</v>
      </c>
      <c r="L779" s="101">
        <v>0</v>
      </c>
      <c r="M779" s="101">
        <v>0</v>
      </c>
      <c r="N779" s="101">
        <v>0</v>
      </c>
      <c r="O779" s="101">
        <v>0</v>
      </c>
      <c r="P779" s="102">
        <v>0</v>
      </c>
      <c r="R779" s="101"/>
      <c r="S779" s="101">
        <v>0</v>
      </c>
      <c r="T779" s="80"/>
      <c r="U779" s="80"/>
      <c r="V779" s="81"/>
      <c r="W779" s="81"/>
      <c r="X779" s="81"/>
      <c r="Y779" s="80"/>
      <c r="Z779" s="80"/>
      <c r="AA779" s="80"/>
      <c r="AB779" s="80"/>
      <c r="AD779" s="82"/>
    </row>
    <row r="780" spans="1:30" ht="30.5" thickBot="1" x14ac:dyDescent="0.25">
      <c r="A780" s="96">
        <v>306</v>
      </c>
      <c r="B780" s="97" t="s">
        <v>1179</v>
      </c>
      <c r="C780" s="99" t="s">
        <v>1180</v>
      </c>
      <c r="D780" s="99" t="s">
        <v>41</v>
      </c>
      <c r="E780" s="100">
        <v>0</v>
      </c>
      <c r="F780" s="100">
        <v>1</v>
      </c>
      <c r="G780" s="101">
        <v>6492.21</v>
      </c>
      <c r="H780" s="101"/>
      <c r="I780" s="101">
        <v>6492.21</v>
      </c>
      <c r="J780" s="101">
        <v>0</v>
      </c>
      <c r="K780" s="101">
        <v>0</v>
      </c>
      <c r="L780" s="101">
        <v>0</v>
      </c>
      <c r="M780" s="101">
        <v>0</v>
      </c>
      <c r="N780" s="101">
        <v>0</v>
      </c>
      <c r="O780" s="101">
        <v>0</v>
      </c>
      <c r="P780" s="102">
        <v>0</v>
      </c>
      <c r="R780" s="101"/>
      <c r="S780" s="101">
        <v>0</v>
      </c>
      <c r="T780" s="80"/>
      <c r="U780" s="80"/>
      <c r="V780" s="81"/>
      <c r="W780" s="81"/>
      <c r="X780" s="81"/>
      <c r="Y780" s="80"/>
      <c r="Z780" s="80"/>
      <c r="AA780" s="80"/>
      <c r="AB780" s="80"/>
      <c r="AD780" s="82"/>
    </row>
    <row r="781" spans="1:30" ht="30.5" thickBot="1" x14ac:dyDescent="0.25">
      <c r="A781" s="96">
        <v>307</v>
      </c>
      <c r="B781" s="97" t="s">
        <v>1181</v>
      </c>
      <c r="C781" s="99" t="s">
        <v>1182</v>
      </c>
      <c r="D781" s="99" t="s">
        <v>41</v>
      </c>
      <c r="E781" s="100">
        <v>0</v>
      </c>
      <c r="F781" s="100">
        <v>1</v>
      </c>
      <c r="G781" s="101">
        <v>6044.82</v>
      </c>
      <c r="H781" s="101"/>
      <c r="I781" s="101">
        <v>6044.82</v>
      </c>
      <c r="J781" s="101">
        <v>0</v>
      </c>
      <c r="K781" s="101">
        <v>0</v>
      </c>
      <c r="L781" s="101">
        <v>0</v>
      </c>
      <c r="M781" s="101">
        <v>0</v>
      </c>
      <c r="N781" s="101">
        <v>0</v>
      </c>
      <c r="O781" s="101">
        <v>0</v>
      </c>
      <c r="P781" s="102">
        <v>0</v>
      </c>
      <c r="R781" s="101"/>
      <c r="S781" s="101">
        <v>0</v>
      </c>
      <c r="T781" s="80"/>
      <c r="U781" s="80"/>
      <c r="V781" s="81"/>
      <c r="W781" s="81"/>
      <c r="X781" s="81"/>
      <c r="Y781" s="80"/>
      <c r="Z781" s="80"/>
      <c r="AA781" s="80"/>
      <c r="AB781" s="80"/>
      <c r="AD781" s="82"/>
    </row>
    <row r="782" spans="1:30" ht="30.5" thickBot="1" x14ac:dyDescent="0.25">
      <c r="A782" s="96">
        <v>308</v>
      </c>
      <c r="B782" s="97" t="s">
        <v>1183</v>
      </c>
      <c r="C782" s="99" t="s">
        <v>1184</v>
      </c>
      <c r="D782" s="99" t="s">
        <v>41</v>
      </c>
      <c r="E782" s="100">
        <v>0</v>
      </c>
      <c r="F782" s="100">
        <v>1</v>
      </c>
      <c r="G782" s="101">
        <v>6044.82</v>
      </c>
      <c r="H782" s="101"/>
      <c r="I782" s="101">
        <v>6044.82</v>
      </c>
      <c r="J782" s="101">
        <v>0</v>
      </c>
      <c r="K782" s="101">
        <v>0</v>
      </c>
      <c r="L782" s="101">
        <v>0</v>
      </c>
      <c r="M782" s="101">
        <v>0</v>
      </c>
      <c r="N782" s="101">
        <v>0</v>
      </c>
      <c r="O782" s="101">
        <v>0</v>
      </c>
      <c r="P782" s="102">
        <v>0</v>
      </c>
      <c r="R782" s="101"/>
      <c r="S782" s="101">
        <v>0</v>
      </c>
      <c r="T782" s="80"/>
      <c r="U782" s="80"/>
      <c r="V782" s="81"/>
      <c r="W782" s="81"/>
      <c r="X782" s="81"/>
      <c r="Y782" s="80"/>
      <c r="Z782" s="80"/>
      <c r="AA782" s="80"/>
      <c r="AB782" s="80"/>
      <c r="AD782" s="82"/>
    </row>
    <row r="783" spans="1:30" ht="20.5" thickBot="1" x14ac:dyDescent="0.25">
      <c r="A783" s="96">
        <v>309</v>
      </c>
      <c r="B783" s="97" t="s">
        <v>1185</v>
      </c>
      <c r="C783" s="99" t="s">
        <v>1186</v>
      </c>
      <c r="D783" s="99" t="s">
        <v>821</v>
      </c>
      <c r="E783" s="100">
        <v>0</v>
      </c>
      <c r="F783" s="100">
        <v>3</v>
      </c>
      <c r="G783" s="101">
        <v>65645.009999999995</v>
      </c>
      <c r="H783" s="101"/>
      <c r="I783" s="101">
        <v>3.24</v>
      </c>
      <c r="J783" s="101">
        <v>0</v>
      </c>
      <c r="K783" s="101">
        <v>0</v>
      </c>
      <c r="L783" s="101">
        <v>0</v>
      </c>
      <c r="M783" s="101">
        <v>0</v>
      </c>
      <c r="N783" s="101">
        <v>0</v>
      </c>
      <c r="O783" s="101">
        <v>0</v>
      </c>
      <c r="P783" s="102">
        <v>0</v>
      </c>
      <c r="R783" s="101"/>
      <c r="S783" s="101">
        <v>0</v>
      </c>
      <c r="T783" s="80"/>
      <c r="U783" s="80"/>
      <c r="V783" s="81"/>
      <c r="W783" s="81"/>
      <c r="X783" s="81"/>
      <c r="Y783" s="80"/>
      <c r="Z783" s="80"/>
      <c r="AA783" s="80"/>
      <c r="AB783" s="80"/>
      <c r="AD783" s="82"/>
    </row>
    <row r="784" spans="1:30" ht="15" thickBot="1" x14ac:dyDescent="0.35">
      <c r="A784" s="151"/>
      <c r="B784" s="152" t="s">
        <v>1187</v>
      </c>
      <c r="C784" s="153" t="s">
        <v>1188</v>
      </c>
      <c r="D784" s="153"/>
      <c r="E784" s="154"/>
      <c r="F784" s="154"/>
      <c r="G784" s="155"/>
      <c r="H784" s="155"/>
      <c r="I784" s="155">
        <v>1463733.5</v>
      </c>
      <c r="J784" s="155">
        <v>39360.464</v>
      </c>
      <c r="K784" s="155">
        <v>1297.2211500000001</v>
      </c>
      <c r="L784" s="155">
        <v>0</v>
      </c>
      <c r="M784" s="155">
        <v>0</v>
      </c>
      <c r="N784" s="155">
        <v>438.46074870000001</v>
      </c>
      <c r="O784" s="155">
        <v>1423.259156934</v>
      </c>
      <c r="P784" s="155">
        <v>442.25174778875999</v>
      </c>
      <c r="R784" s="155"/>
      <c r="S784" s="155">
        <v>39363.991999999998</v>
      </c>
      <c r="T784" s="80"/>
      <c r="U784" s="80"/>
      <c r="V784" s="81"/>
      <c r="W784" s="81"/>
      <c r="X784" s="81"/>
      <c r="Y784" s="80"/>
      <c r="Z784" s="80"/>
      <c r="AA784" s="80"/>
      <c r="AB784" s="80"/>
      <c r="AD784" s="82"/>
    </row>
    <row r="785" spans="1:31" ht="20.5" thickBot="1" x14ac:dyDescent="0.25">
      <c r="A785" s="96">
        <v>310</v>
      </c>
      <c r="B785" s="97" t="s">
        <v>1189</v>
      </c>
      <c r="C785" s="99" t="s">
        <v>1190</v>
      </c>
      <c r="D785" s="99" t="s">
        <v>139</v>
      </c>
      <c r="E785" s="100">
        <v>0</v>
      </c>
      <c r="F785" s="100">
        <v>1</v>
      </c>
      <c r="G785" s="101">
        <v>57504.04</v>
      </c>
      <c r="H785" s="101"/>
      <c r="I785" s="101">
        <v>57504.04</v>
      </c>
      <c r="J785" s="101">
        <v>0</v>
      </c>
      <c r="K785" s="101">
        <v>0</v>
      </c>
      <c r="L785" s="101">
        <v>0</v>
      </c>
      <c r="M785" s="101">
        <v>0</v>
      </c>
      <c r="N785" s="101">
        <v>0</v>
      </c>
      <c r="O785" s="101">
        <v>0</v>
      </c>
      <c r="P785" s="102">
        <v>0</v>
      </c>
      <c r="R785" s="101"/>
      <c r="S785" s="101">
        <v>0</v>
      </c>
      <c r="T785" s="80"/>
      <c r="U785" s="80"/>
      <c r="V785" s="81"/>
      <c r="W785" s="81"/>
      <c r="X785" s="81"/>
      <c r="Y785" s="80"/>
      <c r="Z785" s="80"/>
      <c r="AA785" s="80"/>
      <c r="AB785" s="80"/>
      <c r="AD785" s="82"/>
      <c r="AE785" s="82"/>
    </row>
    <row r="786" spans="1:31" s="84" customFormat="1" ht="20.5" thickBot="1" x14ac:dyDescent="0.4">
      <c r="A786" s="167"/>
      <c r="B786" s="168">
        <v>13010220</v>
      </c>
      <c r="C786" s="169" t="s">
        <v>3603</v>
      </c>
      <c r="D786" s="169" t="s">
        <v>114</v>
      </c>
      <c r="E786" s="170"/>
      <c r="F786" s="170">
        <v>0.14832000000000001</v>
      </c>
      <c r="G786" s="171">
        <v>27000</v>
      </c>
      <c r="H786" s="171">
        <v>27000</v>
      </c>
      <c r="I786" s="171"/>
      <c r="J786" s="171"/>
      <c r="K786" s="171"/>
      <c r="L786" s="171"/>
      <c r="M786" s="171"/>
      <c r="N786" s="171"/>
      <c r="O786" s="171"/>
      <c r="P786" s="171"/>
      <c r="R786" s="171">
        <v>42200</v>
      </c>
      <c r="S786" s="171"/>
      <c r="T786" s="80">
        <f t="shared" ref="T786" si="332">R786/H786</f>
        <v>1.5629629629629629</v>
      </c>
      <c r="U786" s="80">
        <f t="shared" ref="U786" si="333">T786-AB786</f>
        <v>1.5373109514241297</v>
      </c>
      <c r="V786" s="81">
        <f t="shared" ref="V786" si="334">G786*U786</f>
        <v>41507.395688451499</v>
      </c>
      <c r="W786" s="81">
        <f t="shared" ref="W786" si="335">V786-G786</f>
        <v>14507.395688451499</v>
      </c>
      <c r="X786" s="81">
        <f t="shared" ref="X786" si="336">F786*W786</f>
        <v>2151.7369285111263</v>
      </c>
      <c r="Y786" s="80">
        <f t="shared" ref="Y786:Y790" si="337">104.584835545197%-100%</f>
        <v>4.5848355451969969E-2</v>
      </c>
      <c r="Z786" s="80">
        <f t="shared" ref="Z786:Z790" si="338">101.199262415129%-100%</f>
        <v>1.1992624151289988E-2</v>
      </c>
      <c r="AA786" s="80">
        <f t="shared" ref="AA786:AA790" si="339">101.911505501324%-100%</f>
        <v>1.9115055013239957E-2</v>
      </c>
      <c r="AB786" s="80">
        <f t="shared" ref="AB786" si="340">AVERAGE(Y786:AA786)</f>
        <v>2.5652011538833303E-2</v>
      </c>
      <c r="AC786" s="88" t="s">
        <v>3604</v>
      </c>
      <c r="AD786" s="172"/>
    </row>
    <row r="787" spans="1:31" ht="20.5" thickBot="1" x14ac:dyDescent="0.25">
      <c r="A787" s="96">
        <v>311</v>
      </c>
      <c r="B787" s="97" t="s">
        <v>1191</v>
      </c>
      <c r="C787" s="99" t="s">
        <v>1192</v>
      </c>
      <c r="D787" s="99" t="s">
        <v>139</v>
      </c>
      <c r="E787" s="100">
        <v>0</v>
      </c>
      <c r="F787" s="100">
        <v>1</v>
      </c>
      <c r="G787" s="101">
        <v>57504.04</v>
      </c>
      <c r="H787" s="101"/>
      <c r="I787" s="101">
        <v>57504.04</v>
      </c>
      <c r="J787" s="101">
        <v>0</v>
      </c>
      <c r="K787" s="101">
        <v>0</v>
      </c>
      <c r="L787" s="101">
        <v>0</v>
      </c>
      <c r="M787" s="101">
        <v>0</v>
      </c>
      <c r="N787" s="101">
        <v>0</v>
      </c>
      <c r="O787" s="101">
        <v>0</v>
      </c>
      <c r="P787" s="102">
        <v>0</v>
      </c>
      <c r="R787" s="101"/>
      <c r="S787" s="101">
        <v>0</v>
      </c>
      <c r="T787" s="80"/>
      <c r="U787" s="80"/>
      <c r="V787" s="81"/>
      <c r="W787" s="81"/>
      <c r="X787" s="81"/>
      <c r="Y787" s="80"/>
      <c r="Z787" s="80"/>
      <c r="AA787" s="80"/>
      <c r="AB787" s="80"/>
      <c r="AD787" s="82"/>
    </row>
    <row r="788" spans="1:31" s="84" customFormat="1" ht="20.5" thickBot="1" x14ac:dyDescent="0.4">
      <c r="A788" s="167"/>
      <c r="B788" s="168">
        <v>13010220</v>
      </c>
      <c r="C788" s="169" t="s">
        <v>3603</v>
      </c>
      <c r="D788" s="169" t="s">
        <v>114</v>
      </c>
      <c r="E788" s="170"/>
      <c r="F788" s="170">
        <v>0.14832000000000001</v>
      </c>
      <c r="G788" s="171">
        <v>27000</v>
      </c>
      <c r="H788" s="171">
        <v>27000</v>
      </c>
      <c r="I788" s="171"/>
      <c r="J788" s="171"/>
      <c r="K788" s="171"/>
      <c r="L788" s="171"/>
      <c r="M788" s="171"/>
      <c r="N788" s="171"/>
      <c r="O788" s="171"/>
      <c r="P788" s="171"/>
      <c r="R788" s="171">
        <v>42200</v>
      </c>
      <c r="S788" s="171"/>
      <c r="T788" s="80">
        <f t="shared" ref="T788" si="341">R788/H788</f>
        <v>1.5629629629629629</v>
      </c>
      <c r="U788" s="80">
        <f t="shared" ref="U788" si="342">T788-AB788</f>
        <v>1.5373109514241297</v>
      </c>
      <c r="V788" s="81">
        <f t="shared" ref="V788" si="343">G788*U788</f>
        <v>41507.395688451499</v>
      </c>
      <c r="W788" s="81">
        <f t="shared" ref="W788" si="344">V788-G788</f>
        <v>14507.395688451499</v>
      </c>
      <c r="X788" s="81">
        <f t="shared" ref="X788" si="345">F788*W788</f>
        <v>2151.7369285111263</v>
      </c>
      <c r="Y788" s="80">
        <f t="shared" si="337"/>
        <v>4.5848355451969969E-2</v>
      </c>
      <c r="Z788" s="80">
        <f t="shared" si="338"/>
        <v>1.1992624151289988E-2</v>
      </c>
      <c r="AA788" s="80">
        <f t="shared" si="339"/>
        <v>1.9115055013239957E-2</v>
      </c>
      <c r="AB788" s="80">
        <f t="shared" ref="AB788" si="346">AVERAGE(Y788:AA788)</f>
        <v>2.5652011538833303E-2</v>
      </c>
      <c r="AC788" s="88" t="s">
        <v>3604</v>
      </c>
      <c r="AD788" s="172"/>
    </row>
    <row r="789" spans="1:31" ht="20.5" thickBot="1" x14ac:dyDescent="0.25">
      <c r="A789" s="96">
        <v>312</v>
      </c>
      <c r="B789" s="97" t="s">
        <v>1193</v>
      </c>
      <c r="C789" s="99" t="s">
        <v>1194</v>
      </c>
      <c r="D789" s="99" t="s">
        <v>139</v>
      </c>
      <c r="E789" s="100">
        <v>0</v>
      </c>
      <c r="F789" s="100">
        <v>1</v>
      </c>
      <c r="G789" s="101">
        <v>115008.08</v>
      </c>
      <c r="H789" s="101"/>
      <c r="I789" s="101">
        <v>115008.08</v>
      </c>
      <c r="J789" s="101">
        <v>0</v>
      </c>
      <c r="K789" s="101">
        <v>0</v>
      </c>
      <c r="L789" s="101">
        <v>0</v>
      </c>
      <c r="M789" s="101">
        <v>0</v>
      </c>
      <c r="N789" s="101">
        <v>0</v>
      </c>
      <c r="O789" s="101">
        <v>0</v>
      </c>
      <c r="P789" s="102">
        <v>0</v>
      </c>
      <c r="R789" s="101"/>
      <c r="S789" s="101">
        <v>0</v>
      </c>
      <c r="T789" s="80"/>
      <c r="U789" s="80"/>
      <c r="V789" s="81"/>
      <c r="W789" s="81"/>
      <c r="X789" s="81"/>
      <c r="Y789" s="80"/>
      <c r="Z789" s="80"/>
      <c r="AA789" s="80"/>
      <c r="AB789" s="80"/>
      <c r="AD789" s="82"/>
    </row>
    <row r="790" spans="1:31" s="84" customFormat="1" ht="20.5" thickBot="1" x14ac:dyDescent="0.4">
      <c r="A790" s="167"/>
      <c r="B790" s="168">
        <v>13010220</v>
      </c>
      <c r="C790" s="169" t="s">
        <v>3603</v>
      </c>
      <c r="D790" s="169" t="s">
        <v>114</v>
      </c>
      <c r="E790" s="170"/>
      <c r="F790" s="170">
        <v>0.29709999999999998</v>
      </c>
      <c r="G790" s="171">
        <v>27000</v>
      </c>
      <c r="H790" s="171">
        <v>27000</v>
      </c>
      <c r="I790" s="171"/>
      <c r="J790" s="171"/>
      <c r="K790" s="171"/>
      <c r="L790" s="171"/>
      <c r="M790" s="171"/>
      <c r="N790" s="171"/>
      <c r="O790" s="171"/>
      <c r="P790" s="171"/>
      <c r="R790" s="171">
        <v>42200</v>
      </c>
      <c r="S790" s="171"/>
      <c r="T790" s="80">
        <f t="shared" ref="T790" si="347">R790/H790</f>
        <v>1.5629629629629629</v>
      </c>
      <c r="U790" s="80">
        <f t="shared" ref="U790" si="348">T790-AB790</f>
        <v>1.5373109514241297</v>
      </c>
      <c r="V790" s="81">
        <f t="shared" ref="V790" si="349">G790*U790</f>
        <v>41507.395688451499</v>
      </c>
      <c r="W790" s="81">
        <f t="shared" ref="W790" si="350">V790-G790</f>
        <v>14507.395688451499</v>
      </c>
      <c r="X790" s="81">
        <f t="shared" ref="X790" si="351">F790*W790</f>
        <v>4310.1472590389403</v>
      </c>
      <c r="Y790" s="80">
        <f t="shared" si="337"/>
        <v>4.5848355451969969E-2</v>
      </c>
      <c r="Z790" s="80">
        <f t="shared" si="338"/>
        <v>1.1992624151289988E-2</v>
      </c>
      <c r="AA790" s="80">
        <f t="shared" si="339"/>
        <v>1.9115055013239957E-2</v>
      </c>
      <c r="AB790" s="80">
        <f t="shared" ref="AB790" si="352">AVERAGE(Y790:AA790)</f>
        <v>2.5652011538833303E-2</v>
      </c>
      <c r="AC790" s="88" t="s">
        <v>3604</v>
      </c>
      <c r="AD790" s="172"/>
    </row>
    <row r="791" spans="1:31" ht="20.5" thickBot="1" x14ac:dyDescent="0.25">
      <c r="A791" s="96">
        <v>313</v>
      </c>
      <c r="B791" s="97" t="s">
        <v>1195</v>
      </c>
      <c r="C791" s="99" t="s">
        <v>1196</v>
      </c>
      <c r="D791" s="99" t="s">
        <v>139</v>
      </c>
      <c r="E791" s="100">
        <v>0</v>
      </c>
      <c r="F791" s="100">
        <v>2</v>
      </c>
      <c r="G791" s="101">
        <v>14376.01</v>
      </c>
      <c r="H791" s="101"/>
      <c r="I791" s="101">
        <v>28752.02</v>
      </c>
      <c r="J791" s="101">
        <v>0</v>
      </c>
      <c r="K791" s="101">
        <v>0</v>
      </c>
      <c r="L791" s="101">
        <v>0</v>
      </c>
      <c r="M791" s="101">
        <v>0</v>
      </c>
      <c r="N791" s="101">
        <v>0</v>
      </c>
      <c r="O791" s="101">
        <v>0</v>
      </c>
      <c r="P791" s="102">
        <v>0</v>
      </c>
      <c r="R791" s="101"/>
      <c r="S791" s="101">
        <v>0</v>
      </c>
      <c r="T791" s="80"/>
      <c r="U791" s="80"/>
      <c r="V791" s="81"/>
      <c r="W791" s="81"/>
      <c r="X791" s="81"/>
      <c r="Y791" s="80"/>
      <c r="Z791" s="80"/>
      <c r="AA791" s="80"/>
      <c r="AB791" s="80"/>
      <c r="AD791" s="82"/>
    </row>
    <row r="792" spans="1:31" ht="20.5" thickBot="1" x14ac:dyDescent="0.25">
      <c r="A792" s="96">
        <v>314</v>
      </c>
      <c r="B792" s="97" t="s">
        <v>1197</v>
      </c>
      <c r="C792" s="99" t="s">
        <v>1198</v>
      </c>
      <c r="D792" s="99" t="s">
        <v>139</v>
      </c>
      <c r="E792" s="100">
        <v>0</v>
      </c>
      <c r="F792" s="100">
        <v>6</v>
      </c>
      <c r="G792" s="101">
        <v>1725.12</v>
      </c>
      <c r="H792" s="101"/>
      <c r="I792" s="101">
        <v>10350.719999999999</v>
      </c>
      <c r="J792" s="101">
        <v>0</v>
      </c>
      <c r="K792" s="101">
        <v>0</v>
      </c>
      <c r="L792" s="101">
        <v>0</v>
      </c>
      <c r="M792" s="101">
        <v>0</v>
      </c>
      <c r="N792" s="101">
        <v>0</v>
      </c>
      <c r="O792" s="101">
        <v>0</v>
      </c>
      <c r="P792" s="102">
        <v>0</v>
      </c>
      <c r="R792" s="101"/>
      <c r="S792" s="101">
        <v>0</v>
      </c>
      <c r="T792" s="80"/>
      <c r="U792" s="80"/>
      <c r="V792" s="81"/>
      <c r="W792" s="81"/>
      <c r="X792" s="81"/>
      <c r="Y792" s="80"/>
      <c r="Z792" s="80"/>
      <c r="AA792" s="80"/>
      <c r="AB792" s="80"/>
      <c r="AD792" s="82"/>
    </row>
    <row r="793" spans="1:31" ht="15" thickBot="1" x14ac:dyDescent="0.25">
      <c r="A793" s="96">
        <v>315</v>
      </c>
      <c r="B793" s="97" t="s">
        <v>1199</v>
      </c>
      <c r="C793" s="99" t="s">
        <v>1200</v>
      </c>
      <c r="D793" s="99" t="s">
        <v>139</v>
      </c>
      <c r="E793" s="100">
        <v>0</v>
      </c>
      <c r="F793" s="100">
        <v>4</v>
      </c>
      <c r="G793" s="101">
        <v>28752.02</v>
      </c>
      <c r="H793" s="101"/>
      <c r="I793" s="101">
        <v>115008.08</v>
      </c>
      <c r="J793" s="101">
        <v>0</v>
      </c>
      <c r="K793" s="101">
        <v>0</v>
      </c>
      <c r="L793" s="101">
        <v>0</v>
      </c>
      <c r="M793" s="101">
        <v>0</v>
      </c>
      <c r="N793" s="101">
        <v>0</v>
      </c>
      <c r="O793" s="101">
        <v>0</v>
      </c>
      <c r="P793" s="102">
        <v>0</v>
      </c>
      <c r="R793" s="101"/>
      <c r="S793" s="101">
        <v>0</v>
      </c>
      <c r="T793" s="80"/>
      <c r="U793" s="80"/>
      <c r="V793" s="81"/>
      <c r="W793" s="81"/>
      <c r="X793" s="81"/>
      <c r="Y793" s="80"/>
      <c r="Z793" s="80"/>
      <c r="AA793" s="80"/>
      <c r="AB793" s="80"/>
      <c r="AD793" s="82"/>
    </row>
    <row r="794" spans="1:31" s="84" customFormat="1" ht="20.5" thickBot="1" x14ac:dyDescent="0.4">
      <c r="A794" s="167"/>
      <c r="B794" s="168">
        <v>14550236</v>
      </c>
      <c r="C794" s="169" t="s">
        <v>3605</v>
      </c>
      <c r="D794" s="169" t="s">
        <v>114</v>
      </c>
      <c r="E794" s="170"/>
      <c r="F794" s="170">
        <f>0.11686*4</f>
        <v>0.46744000000000002</v>
      </c>
      <c r="G794" s="171">
        <v>29100</v>
      </c>
      <c r="H794" s="171">
        <v>29100</v>
      </c>
      <c r="I794" s="171"/>
      <c r="J794" s="171"/>
      <c r="K794" s="171"/>
      <c r="L794" s="171"/>
      <c r="M794" s="171"/>
      <c r="N794" s="171"/>
      <c r="O794" s="171"/>
      <c r="P794" s="171"/>
      <c r="R794" s="171">
        <v>54700</v>
      </c>
      <c r="S794" s="171"/>
      <c r="T794" s="80">
        <f t="shared" ref="T794" si="353">R794/H794</f>
        <v>1.8797250859106529</v>
      </c>
      <c r="U794" s="80">
        <f t="shared" ref="U794" si="354">T794-AB794</f>
        <v>1.8540730743718197</v>
      </c>
      <c r="V794" s="81">
        <f t="shared" ref="V794" si="355">G794*U794</f>
        <v>53953.526464219955</v>
      </c>
      <c r="W794" s="81">
        <f t="shared" ref="W794" si="356">V794-G794</f>
        <v>24853.526464219955</v>
      </c>
      <c r="X794" s="81">
        <f t="shared" ref="X794" si="357">F794*W794</f>
        <v>11617.532410434977</v>
      </c>
      <c r="Y794" s="80">
        <f t="shared" ref="Y794" si="358">104.584835545197%-100%</f>
        <v>4.5848355451969969E-2</v>
      </c>
      <c r="Z794" s="80">
        <f t="shared" ref="Z794" si="359">101.199262415129%-100%</f>
        <v>1.1992624151289988E-2</v>
      </c>
      <c r="AA794" s="80">
        <f t="shared" ref="AA794" si="360">101.911505501324%-100%</f>
        <v>1.9115055013239957E-2</v>
      </c>
      <c r="AB794" s="80">
        <f t="shared" ref="AB794" si="361">AVERAGE(Y794:AA794)</f>
        <v>2.5652011538833303E-2</v>
      </c>
      <c r="AC794" s="88" t="s">
        <v>3606</v>
      </c>
      <c r="AD794" s="172"/>
    </row>
    <row r="795" spans="1:31" ht="30.5" thickBot="1" x14ac:dyDescent="0.25">
      <c r="A795" s="96">
        <v>316</v>
      </c>
      <c r="B795" s="97" t="s">
        <v>1201</v>
      </c>
      <c r="C795" s="99" t="s">
        <v>1202</v>
      </c>
      <c r="D795" s="99" t="s">
        <v>139</v>
      </c>
      <c r="E795" s="100">
        <v>0</v>
      </c>
      <c r="F795" s="100">
        <v>2</v>
      </c>
      <c r="G795" s="101">
        <v>4600.32</v>
      </c>
      <c r="H795" s="101"/>
      <c r="I795" s="101">
        <v>9200.64</v>
      </c>
      <c r="J795" s="101">
        <v>0</v>
      </c>
      <c r="K795" s="101">
        <v>0</v>
      </c>
      <c r="L795" s="101">
        <v>0</v>
      </c>
      <c r="M795" s="101">
        <v>0</v>
      </c>
      <c r="N795" s="101">
        <v>0</v>
      </c>
      <c r="O795" s="101">
        <v>0</v>
      </c>
      <c r="P795" s="102">
        <v>0</v>
      </c>
      <c r="R795" s="101"/>
      <c r="S795" s="101">
        <v>0</v>
      </c>
      <c r="T795" s="80"/>
      <c r="U795" s="80"/>
      <c r="V795" s="81"/>
      <c r="W795" s="81"/>
      <c r="X795" s="81"/>
      <c r="Y795" s="80"/>
      <c r="Z795" s="80"/>
      <c r="AA795" s="80"/>
      <c r="AB795" s="80"/>
      <c r="AD795" s="82"/>
    </row>
    <row r="796" spans="1:31" ht="30.5" thickBot="1" x14ac:dyDescent="0.25">
      <c r="A796" s="96">
        <v>317</v>
      </c>
      <c r="B796" s="97" t="s">
        <v>1203</v>
      </c>
      <c r="C796" s="99" t="s">
        <v>1204</v>
      </c>
      <c r="D796" s="99" t="s">
        <v>139</v>
      </c>
      <c r="E796" s="100">
        <v>0</v>
      </c>
      <c r="F796" s="100">
        <v>2</v>
      </c>
      <c r="G796" s="101">
        <v>28752.02</v>
      </c>
      <c r="H796" s="101"/>
      <c r="I796" s="101">
        <v>57504.04</v>
      </c>
      <c r="J796" s="101">
        <v>0</v>
      </c>
      <c r="K796" s="101">
        <v>0</v>
      </c>
      <c r="L796" s="101">
        <v>0</v>
      </c>
      <c r="M796" s="101">
        <v>0</v>
      </c>
      <c r="N796" s="101">
        <v>0</v>
      </c>
      <c r="O796" s="101">
        <v>0</v>
      </c>
      <c r="P796" s="102">
        <v>0</v>
      </c>
      <c r="R796" s="101"/>
      <c r="S796" s="101">
        <v>0</v>
      </c>
      <c r="T796" s="80"/>
      <c r="U796" s="80"/>
      <c r="V796" s="81"/>
      <c r="W796" s="81"/>
      <c r="X796" s="81"/>
      <c r="Y796" s="80"/>
      <c r="Z796" s="80"/>
      <c r="AA796" s="80"/>
      <c r="AB796" s="80"/>
      <c r="AD796" s="82"/>
    </row>
    <row r="797" spans="1:31" ht="30.5" thickBot="1" x14ac:dyDescent="0.25">
      <c r="A797" s="96">
        <v>318</v>
      </c>
      <c r="B797" s="97" t="s">
        <v>1205</v>
      </c>
      <c r="C797" s="99" t="s">
        <v>1206</v>
      </c>
      <c r="D797" s="99" t="s">
        <v>139</v>
      </c>
      <c r="E797" s="100">
        <v>0</v>
      </c>
      <c r="F797" s="100">
        <v>2</v>
      </c>
      <c r="G797" s="101">
        <v>91373.92</v>
      </c>
      <c r="H797" s="101"/>
      <c r="I797" s="101">
        <v>182747.84</v>
      </c>
      <c r="J797" s="101">
        <v>0</v>
      </c>
      <c r="K797" s="101">
        <v>0</v>
      </c>
      <c r="L797" s="101">
        <v>0</v>
      </c>
      <c r="M797" s="101">
        <v>0</v>
      </c>
      <c r="N797" s="101">
        <v>0</v>
      </c>
      <c r="O797" s="101">
        <v>0</v>
      </c>
      <c r="P797" s="102">
        <v>0</v>
      </c>
      <c r="R797" s="101"/>
      <c r="S797" s="101">
        <v>0</v>
      </c>
      <c r="T797" s="80"/>
      <c r="U797" s="80"/>
      <c r="V797" s="81"/>
      <c r="W797" s="81"/>
      <c r="X797" s="81"/>
      <c r="Y797" s="80"/>
      <c r="Z797" s="80"/>
      <c r="AA797" s="80"/>
      <c r="AB797" s="80"/>
      <c r="AD797" s="82"/>
    </row>
    <row r="798" spans="1:31" ht="15" thickBot="1" x14ac:dyDescent="0.25">
      <c r="A798" s="96">
        <v>319</v>
      </c>
      <c r="B798" s="97" t="s">
        <v>1207</v>
      </c>
      <c r="C798" s="99" t="s">
        <v>1208</v>
      </c>
      <c r="D798" s="99" t="s">
        <v>38</v>
      </c>
      <c r="E798" s="100">
        <v>0</v>
      </c>
      <c r="F798" s="100">
        <v>5.31</v>
      </c>
      <c r="G798" s="101">
        <v>511.79</v>
      </c>
      <c r="H798" s="101">
        <v>54.59</v>
      </c>
      <c r="I798" s="101">
        <v>289.87</v>
      </c>
      <c r="J798" s="101">
        <v>0</v>
      </c>
      <c r="K798" s="101">
        <v>104.42115</v>
      </c>
      <c r="L798" s="101">
        <v>0</v>
      </c>
      <c r="M798" s="101">
        <v>0</v>
      </c>
      <c r="N798" s="101">
        <v>35.2943487</v>
      </c>
      <c r="O798" s="101">
        <v>114.566708934</v>
      </c>
      <c r="P798" s="102">
        <v>35.59950906876</v>
      </c>
      <c r="R798" s="101">
        <v>63.01</v>
      </c>
      <c r="S798" s="101">
        <v>0</v>
      </c>
      <c r="T798" s="80"/>
      <c r="U798" s="80"/>
      <c r="V798" s="81"/>
      <c r="W798" s="81"/>
      <c r="X798" s="81"/>
      <c r="Y798" s="80"/>
      <c r="Z798" s="80"/>
      <c r="AA798" s="80"/>
      <c r="AB798" s="80"/>
      <c r="AD798" s="82"/>
    </row>
    <row r="799" spans="1:31" ht="20" x14ac:dyDescent="0.2">
      <c r="A799" s="103">
        <v>320</v>
      </c>
      <c r="B799" s="104" t="s">
        <v>1209</v>
      </c>
      <c r="C799" s="105" t="s">
        <v>1210</v>
      </c>
      <c r="D799" s="105" t="s">
        <v>38</v>
      </c>
      <c r="E799" s="106">
        <v>0</v>
      </c>
      <c r="F799" s="106">
        <v>1.8</v>
      </c>
      <c r="G799" s="107">
        <v>5395.49</v>
      </c>
      <c r="H799" s="107"/>
      <c r="I799" s="107">
        <v>6924.78</v>
      </c>
      <c r="J799" s="107">
        <v>0</v>
      </c>
      <c r="K799" s="107">
        <v>0</v>
      </c>
      <c r="L799" s="107">
        <v>0</v>
      </c>
      <c r="M799" s="107">
        <v>0</v>
      </c>
      <c r="N799" s="107">
        <v>0</v>
      </c>
      <c r="O799" s="107">
        <v>0</v>
      </c>
      <c r="P799" s="107">
        <v>0</v>
      </c>
      <c r="R799" s="107"/>
      <c r="S799" s="107">
        <v>0</v>
      </c>
      <c r="T799" s="80">
        <f>T800</f>
        <v>1.1550218340611353</v>
      </c>
      <c r="U799" s="80">
        <f>U800</f>
        <v>1.1293698225223021</v>
      </c>
      <c r="V799" s="81">
        <f t="shared" ref="V799" si="362">G799*U799</f>
        <v>6093.5035837208552</v>
      </c>
      <c r="W799" s="81">
        <f t="shared" ref="W799" si="363">V799-G799</f>
        <v>698.01358372085542</v>
      </c>
      <c r="X799" s="81">
        <f t="shared" ref="X799" si="364">F799*W799</f>
        <v>1256.4244506975399</v>
      </c>
      <c r="Y799" s="80"/>
      <c r="Z799" s="80"/>
      <c r="AA799" s="80"/>
      <c r="AB799" s="80"/>
      <c r="AC799" s="88" t="s">
        <v>3431</v>
      </c>
      <c r="AD799" s="82"/>
    </row>
    <row r="800" spans="1:31" x14ac:dyDescent="0.2">
      <c r="A800" s="108"/>
      <c r="B800" s="109">
        <v>69752030</v>
      </c>
      <c r="C800" s="110" t="s">
        <v>3429</v>
      </c>
      <c r="D800" s="110" t="s">
        <v>38</v>
      </c>
      <c r="E800" s="111">
        <v>0.21479000000000001</v>
      </c>
      <c r="F800" s="111">
        <f>F799</f>
        <v>1.8</v>
      </c>
      <c r="G800" s="77"/>
      <c r="H800" s="77">
        <v>4580</v>
      </c>
      <c r="I800" s="77">
        <v>1044.845955</v>
      </c>
      <c r="J800" s="77">
        <v>1044.845955</v>
      </c>
      <c r="K800" s="77"/>
      <c r="L800" s="77"/>
      <c r="M800" s="77"/>
      <c r="N800" s="77"/>
      <c r="O800" s="77"/>
      <c r="P800" s="77"/>
      <c r="R800" s="77">
        <v>5290</v>
      </c>
      <c r="S800" s="77">
        <v>1378.3074300000001</v>
      </c>
      <c r="T800" s="80">
        <f t="shared" si="296"/>
        <v>1.1550218340611353</v>
      </c>
      <c r="U800" s="80">
        <f t="shared" si="297"/>
        <v>1.1293698225223021</v>
      </c>
      <c r="V800" s="81"/>
      <c r="W800" s="81"/>
      <c r="X800" s="81"/>
      <c r="Y800" s="80">
        <f t="shared" si="292"/>
        <v>4.5848355451969969E-2</v>
      </c>
      <c r="Z800" s="80">
        <f t="shared" si="293"/>
        <v>1.1992624151289988E-2</v>
      </c>
      <c r="AA800" s="80">
        <f t="shared" si="294"/>
        <v>1.9115055013239957E-2</v>
      </c>
      <c r="AB800" s="80">
        <f t="shared" si="295"/>
        <v>2.5652011538833303E-2</v>
      </c>
      <c r="AC800" s="88" t="s">
        <v>3430</v>
      </c>
      <c r="AD800" s="82"/>
    </row>
    <row r="801" spans="1:30" ht="20" x14ac:dyDescent="0.2">
      <c r="A801" s="103">
        <v>321</v>
      </c>
      <c r="B801" s="104" t="s">
        <v>1211</v>
      </c>
      <c r="C801" s="105" t="s">
        <v>1212</v>
      </c>
      <c r="D801" s="105" t="s">
        <v>38</v>
      </c>
      <c r="E801" s="106">
        <v>0</v>
      </c>
      <c r="F801" s="106">
        <v>3.51</v>
      </c>
      <c r="G801" s="107">
        <v>4675.71</v>
      </c>
      <c r="H801" s="107"/>
      <c r="I801" s="107">
        <v>6924.78</v>
      </c>
      <c r="J801" s="107">
        <v>0</v>
      </c>
      <c r="K801" s="107">
        <v>0</v>
      </c>
      <c r="L801" s="107">
        <v>0</v>
      </c>
      <c r="M801" s="107">
        <v>0</v>
      </c>
      <c r="N801" s="107">
        <v>0</v>
      </c>
      <c r="O801" s="107">
        <v>0</v>
      </c>
      <c r="P801" s="107">
        <v>0</v>
      </c>
      <c r="R801" s="107"/>
      <c r="S801" s="107">
        <v>0</v>
      </c>
      <c r="T801" s="80">
        <f>T802</f>
        <v>1.1502890173410405</v>
      </c>
      <c r="U801" s="80">
        <f>U802</f>
        <v>1.1246370058022073</v>
      </c>
      <c r="V801" s="81">
        <f t="shared" si="289"/>
        <v>5258.4764943994387</v>
      </c>
      <c r="W801" s="81">
        <f t="shared" si="290"/>
        <v>582.76649439943867</v>
      </c>
      <c r="X801" s="81">
        <f t="shared" si="291"/>
        <v>2045.5103953420296</v>
      </c>
      <c r="Y801" s="80"/>
      <c r="Z801" s="80"/>
      <c r="AA801" s="80"/>
      <c r="AB801" s="80"/>
      <c r="AC801" s="88" t="s">
        <v>3433</v>
      </c>
      <c r="AD801" s="82"/>
    </row>
    <row r="802" spans="1:30" ht="15" thickBot="1" x14ac:dyDescent="0.25">
      <c r="A802" s="108"/>
      <c r="B802" s="109">
        <v>69752110</v>
      </c>
      <c r="C802" s="110" t="s">
        <v>3434</v>
      </c>
      <c r="D802" s="110" t="s">
        <v>38</v>
      </c>
      <c r="E802" s="111">
        <v>0.21479000000000001</v>
      </c>
      <c r="F802" s="111">
        <f>F801</f>
        <v>3.51</v>
      </c>
      <c r="G802" s="77"/>
      <c r="H802" s="77">
        <v>1730</v>
      </c>
      <c r="I802" s="77">
        <v>1044.845955</v>
      </c>
      <c r="J802" s="77">
        <v>1044.845955</v>
      </c>
      <c r="K802" s="77"/>
      <c r="L802" s="77"/>
      <c r="M802" s="77"/>
      <c r="N802" s="77"/>
      <c r="O802" s="77"/>
      <c r="P802" s="77"/>
      <c r="R802" s="77">
        <v>1990</v>
      </c>
      <c r="S802" s="77">
        <v>1378.3074300000001</v>
      </c>
      <c r="T802" s="80">
        <f t="shared" ref="T802" si="365">R802/H802</f>
        <v>1.1502890173410405</v>
      </c>
      <c r="U802" s="80">
        <f t="shared" ref="U802" si="366">T802-AB802</f>
        <v>1.1246370058022073</v>
      </c>
      <c r="V802" s="81"/>
      <c r="W802" s="81"/>
      <c r="X802" s="81"/>
      <c r="Y802" s="80">
        <f t="shared" si="292"/>
        <v>4.5848355451969969E-2</v>
      </c>
      <c r="Z802" s="80">
        <f t="shared" si="293"/>
        <v>1.1992624151289988E-2</v>
      </c>
      <c r="AA802" s="80">
        <f t="shared" si="294"/>
        <v>1.9115055013239957E-2</v>
      </c>
      <c r="AB802" s="80">
        <f t="shared" ref="AB802" si="367">AVERAGE(Y802:AA802)</f>
        <v>2.5652011538833303E-2</v>
      </c>
      <c r="AC802" s="88" t="s">
        <v>3432</v>
      </c>
      <c r="AD802" s="82"/>
    </row>
    <row r="803" spans="1:30" ht="30.5" thickBot="1" x14ac:dyDescent="0.25">
      <c r="A803" s="96">
        <v>322</v>
      </c>
      <c r="B803" s="97" t="s">
        <v>1213</v>
      </c>
      <c r="C803" s="99" t="s">
        <v>1214</v>
      </c>
      <c r="D803" s="99" t="s">
        <v>41</v>
      </c>
      <c r="E803" s="100">
        <v>0</v>
      </c>
      <c r="F803" s="100">
        <v>1</v>
      </c>
      <c r="G803" s="101">
        <v>150990.28</v>
      </c>
      <c r="H803" s="101"/>
      <c r="I803" s="101">
        <v>150990.28</v>
      </c>
      <c r="J803" s="101">
        <v>0</v>
      </c>
      <c r="K803" s="101">
        <v>0</v>
      </c>
      <c r="L803" s="101">
        <v>0</v>
      </c>
      <c r="M803" s="101">
        <v>0</v>
      </c>
      <c r="N803" s="101">
        <v>0</v>
      </c>
      <c r="O803" s="101">
        <v>0</v>
      </c>
      <c r="P803" s="102">
        <v>0</v>
      </c>
      <c r="R803" s="101"/>
      <c r="S803" s="101">
        <v>0</v>
      </c>
      <c r="U803" s="82"/>
      <c r="Y803" s="80"/>
      <c r="Z803" s="80"/>
      <c r="AA803" s="80"/>
      <c r="AB803" s="80"/>
      <c r="AD803" s="82"/>
    </row>
    <row r="804" spans="1:30" ht="15" thickBot="1" x14ac:dyDescent="0.25">
      <c r="A804" s="108"/>
      <c r="B804" s="109"/>
      <c r="C804" s="110"/>
      <c r="D804" s="110"/>
      <c r="E804" s="111"/>
      <c r="F804" s="111">
        <f>F803</f>
        <v>1</v>
      </c>
      <c r="G804" s="77">
        <v>124752</v>
      </c>
      <c r="H804" s="77">
        <v>124752</v>
      </c>
      <c r="I804" s="77"/>
      <c r="J804" s="77"/>
      <c r="K804" s="77"/>
      <c r="L804" s="77"/>
      <c r="M804" s="77"/>
      <c r="N804" s="77"/>
      <c r="O804" s="77"/>
      <c r="P804" s="77"/>
      <c r="R804" s="77">
        <v>155827</v>
      </c>
      <c r="S804" s="77"/>
      <c r="T804" s="80">
        <f t="shared" ref="T804" si="368">R804/H804</f>
        <v>1.2490942028985508</v>
      </c>
      <c r="U804" s="80">
        <f t="shared" ref="U804" si="369">T804-AB804</f>
        <v>1.2490942028985508</v>
      </c>
      <c r="V804" s="81">
        <f t="shared" ref="V804" si="370">G804*U804</f>
        <v>155827</v>
      </c>
      <c r="W804" s="81">
        <f t="shared" ref="W804" si="371">V804-G804</f>
        <v>31075</v>
      </c>
      <c r="X804" s="81">
        <f t="shared" ref="X804" si="372">F804*W804</f>
        <v>31075</v>
      </c>
      <c r="Y804" s="80"/>
      <c r="Z804" s="80"/>
      <c r="AA804" s="80"/>
      <c r="AB804" s="80"/>
      <c r="AC804" s="88" t="s">
        <v>3601</v>
      </c>
      <c r="AD804" s="82"/>
    </row>
    <row r="805" spans="1:30" ht="30.5" thickBot="1" x14ac:dyDescent="0.25">
      <c r="A805" s="96">
        <v>323</v>
      </c>
      <c r="B805" s="97" t="s">
        <v>1215</v>
      </c>
      <c r="C805" s="99" t="s">
        <v>1216</v>
      </c>
      <c r="D805" s="99" t="s">
        <v>41</v>
      </c>
      <c r="E805" s="100">
        <v>0</v>
      </c>
      <c r="F805" s="100">
        <v>1</v>
      </c>
      <c r="G805" s="101">
        <v>172469.19</v>
      </c>
      <c r="H805" s="101"/>
      <c r="I805" s="101">
        <v>172469.19</v>
      </c>
      <c r="J805" s="101">
        <v>0</v>
      </c>
      <c r="K805" s="101">
        <v>0</v>
      </c>
      <c r="L805" s="101">
        <v>0</v>
      </c>
      <c r="M805" s="101">
        <v>0</v>
      </c>
      <c r="N805" s="101">
        <v>0</v>
      </c>
      <c r="O805" s="101">
        <v>0</v>
      </c>
      <c r="P805" s="102">
        <v>0</v>
      </c>
      <c r="R805" s="101"/>
      <c r="S805" s="101">
        <v>0</v>
      </c>
      <c r="U805" s="82"/>
      <c r="Y805" s="80"/>
      <c r="Z805" s="80"/>
      <c r="AA805" s="80"/>
      <c r="AB805" s="80"/>
      <c r="AD805" s="82"/>
    </row>
    <row r="806" spans="1:30" ht="15" thickBot="1" x14ac:dyDescent="0.25">
      <c r="A806" s="108"/>
      <c r="B806" s="109"/>
      <c r="C806" s="110"/>
      <c r="D806" s="110"/>
      <c r="E806" s="111"/>
      <c r="F806" s="111">
        <f>F805</f>
        <v>1</v>
      </c>
      <c r="G806" s="77">
        <v>145208</v>
      </c>
      <c r="H806" s="77">
        <v>145208</v>
      </c>
      <c r="I806" s="77"/>
      <c r="J806" s="77"/>
      <c r="K806" s="77"/>
      <c r="L806" s="77"/>
      <c r="M806" s="77"/>
      <c r="N806" s="77"/>
      <c r="O806" s="77"/>
      <c r="P806" s="77"/>
      <c r="R806" s="77">
        <v>179270</v>
      </c>
      <c r="S806" s="77"/>
      <c r="T806" s="80">
        <f t="shared" ref="T806" si="373">R806/H806</f>
        <v>1.2345738526802932</v>
      </c>
      <c r="U806" s="80">
        <f t="shared" ref="U806" si="374">T806-AB806</f>
        <v>1.2345738526802932</v>
      </c>
      <c r="V806" s="81">
        <f t="shared" ref="V806" si="375">G806*U806</f>
        <v>179270</v>
      </c>
      <c r="W806" s="81">
        <f t="shared" ref="W806" si="376">V806-G806</f>
        <v>34062</v>
      </c>
      <c r="X806" s="81">
        <f t="shared" ref="X806" si="377">F806*W806</f>
        <v>34062</v>
      </c>
      <c r="Y806" s="80"/>
      <c r="Z806" s="80"/>
      <c r="AA806" s="80"/>
      <c r="AB806" s="80"/>
      <c r="AC806" s="88" t="s">
        <v>3601</v>
      </c>
      <c r="AD806" s="82"/>
    </row>
    <row r="807" spans="1:30" ht="20.5" thickBot="1" x14ac:dyDescent="0.25">
      <c r="A807" s="96">
        <v>324</v>
      </c>
      <c r="B807" s="97" t="s">
        <v>1217</v>
      </c>
      <c r="C807" s="99" t="s">
        <v>1218</v>
      </c>
      <c r="D807" s="99" t="s">
        <v>139</v>
      </c>
      <c r="E807" s="100">
        <v>0</v>
      </c>
      <c r="F807" s="100">
        <v>1</v>
      </c>
      <c r="G807" s="101">
        <v>168365.12</v>
      </c>
      <c r="H807" s="101"/>
      <c r="I807" s="101">
        <v>168365.12</v>
      </c>
      <c r="J807" s="101">
        <v>0</v>
      </c>
      <c r="K807" s="101">
        <v>0</v>
      </c>
      <c r="L807" s="101">
        <v>0</v>
      </c>
      <c r="M807" s="101">
        <v>0</v>
      </c>
      <c r="N807" s="101">
        <v>0</v>
      </c>
      <c r="O807" s="101">
        <v>0</v>
      </c>
      <c r="P807" s="102">
        <v>0</v>
      </c>
      <c r="R807" s="101"/>
      <c r="S807" s="101">
        <v>0</v>
      </c>
      <c r="U807" s="82"/>
      <c r="Y807" s="80"/>
      <c r="Z807" s="80"/>
      <c r="AA807" s="80"/>
      <c r="AB807" s="80"/>
      <c r="AD807" s="82"/>
    </row>
    <row r="808" spans="1:30" ht="15" thickBot="1" x14ac:dyDescent="0.25">
      <c r="A808" s="108"/>
      <c r="B808" s="109"/>
      <c r="C808" s="110"/>
      <c r="D808" s="110"/>
      <c r="E808" s="111"/>
      <c r="F808" s="111">
        <f>F807</f>
        <v>1</v>
      </c>
      <c r="G808" s="77">
        <v>141300</v>
      </c>
      <c r="H808" s="77">
        <v>141300</v>
      </c>
      <c r="I808" s="77"/>
      <c r="J808" s="77"/>
      <c r="K808" s="77"/>
      <c r="L808" s="77"/>
      <c r="M808" s="77"/>
      <c r="N808" s="77"/>
      <c r="O808" s="77"/>
      <c r="P808" s="77"/>
      <c r="R808" s="77">
        <v>174445</v>
      </c>
      <c r="S808" s="77"/>
      <c r="T808" s="80">
        <f t="shared" ref="T808" si="378">R808/H808</f>
        <v>1.2345718329794764</v>
      </c>
      <c r="U808" s="80">
        <f t="shared" ref="U808" si="379">T808-AB808</f>
        <v>1.2345718329794764</v>
      </c>
      <c r="V808" s="81">
        <f t="shared" ref="V808" si="380">G808*U808</f>
        <v>174445</v>
      </c>
      <c r="W808" s="81">
        <f t="shared" ref="W808" si="381">V808-G808</f>
        <v>33145</v>
      </c>
      <c r="X808" s="81">
        <f t="shared" ref="X808" si="382">F808*W808</f>
        <v>33145</v>
      </c>
      <c r="Y808" s="80"/>
      <c r="Z808" s="80"/>
      <c r="AA808" s="80"/>
      <c r="AB808" s="80"/>
      <c r="AC808" s="88" t="s">
        <v>3601</v>
      </c>
      <c r="AD808" s="82"/>
    </row>
    <row r="809" spans="1:30" ht="20.5" thickBot="1" x14ac:dyDescent="0.25">
      <c r="A809" s="96">
        <v>325</v>
      </c>
      <c r="B809" s="97" t="s">
        <v>1219</v>
      </c>
      <c r="C809" s="99" t="s">
        <v>1220</v>
      </c>
      <c r="D809" s="99" t="s">
        <v>139</v>
      </c>
      <c r="E809" s="100">
        <v>0</v>
      </c>
      <c r="F809" s="100">
        <v>1</v>
      </c>
      <c r="G809" s="101">
        <v>168365.12</v>
      </c>
      <c r="H809" s="101"/>
      <c r="I809" s="101">
        <v>168365.12</v>
      </c>
      <c r="J809" s="101">
        <v>0</v>
      </c>
      <c r="K809" s="101">
        <v>0</v>
      </c>
      <c r="L809" s="101">
        <v>0</v>
      </c>
      <c r="M809" s="101">
        <v>0</v>
      </c>
      <c r="N809" s="101">
        <v>0</v>
      </c>
      <c r="O809" s="101">
        <v>0</v>
      </c>
      <c r="P809" s="102">
        <v>0</v>
      </c>
      <c r="R809" s="101"/>
      <c r="S809" s="101">
        <v>0</v>
      </c>
      <c r="U809" s="82"/>
      <c r="Y809" s="80"/>
      <c r="Z809" s="80"/>
      <c r="AA809" s="80"/>
      <c r="AB809" s="80"/>
      <c r="AD809" s="82"/>
    </row>
    <row r="810" spans="1:30" ht="15" thickBot="1" x14ac:dyDescent="0.25">
      <c r="A810" s="108"/>
      <c r="B810" s="109"/>
      <c r="C810" s="110"/>
      <c r="D810" s="110"/>
      <c r="E810" s="111"/>
      <c r="F810" s="111">
        <f>F809</f>
        <v>1</v>
      </c>
      <c r="G810" s="77">
        <v>141300</v>
      </c>
      <c r="H810" s="77">
        <v>141300</v>
      </c>
      <c r="I810" s="77"/>
      <c r="J810" s="77"/>
      <c r="K810" s="77"/>
      <c r="L810" s="77"/>
      <c r="M810" s="77"/>
      <c r="N810" s="77"/>
      <c r="O810" s="77"/>
      <c r="P810" s="77"/>
      <c r="R810" s="77">
        <v>174445</v>
      </c>
      <c r="S810" s="77"/>
      <c r="T810" s="80">
        <f t="shared" ref="T810" si="383">R810/H810</f>
        <v>1.2345718329794764</v>
      </c>
      <c r="U810" s="80">
        <f t="shared" ref="U810" si="384">T810-AB810</f>
        <v>1.2345718329794764</v>
      </c>
      <c r="V810" s="81">
        <f t="shared" ref="V810" si="385">G810*U810</f>
        <v>174445</v>
      </c>
      <c r="W810" s="81">
        <f t="shared" ref="W810" si="386">V810-G810</f>
        <v>33145</v>
      </c>
      <c r="X810" s="81">
        <f t="shared" ref="X810" si="387">F810*W810</f>
        <v>33145</v>
      </c>
      <c r="Y810" s="80"/>
      <c r="Z810" s="80"/>
      <c r="AA810" s="80"/>
      <c r="AB810" s="80"/>
      <c r="AC810" s="88" t="s">
        <v>3601</v>
      </c>
      <c r="AD810" s="82"/>
    </row>
    <row r="811" spans="1:30" ht="20.5" thickBot="1" x14ac:dyDescent="0.25">
      <c r="A811" s="96">
        <v>326</v>
      </c>
      <c r="B811" s="97" t="s">
        <v>1221</v>
      </c>
      <c r="C811" s="99" t="s">
        <v>1222</v>
      </c>
      <c r="D811" s="99" t="s">
        <v>41</v>
      </c>
      <c r="E811" s="100">
        <v>0</v>
      </c>
      <c r="F811" s="100">
        <v>18</v>
      </c>
      <c r="G811" s="101">
        <v>805.06</v>
      </c>
      <c r="H811" s="101"/>
      <c r="I811" s="101">
        <v>14491.08</v>
      </c>
      <c r="J811" s="101">
        <v>0</v>
      </c>
      <c r="K811" s="101">
        <v>0</v>
      </c>
      <c r="L811" s="101">
        <v>0</v>
      </c>
      <c r="M811" s="101">
        <v>0</v>
      </c>
      <c r="N811" s="101">
        <v>0</v>
      </c>
      <c r="O811" s="101">
        <v>0</v>
      </c>
      <c r="P811" s="102">
        <v>0</v>
      </c>
      <c r="R811" s="101"/>
      <c r="S811" s="101">
        <v>0</v>
      </c>
      <c r="T811" s="80"/>
      <c r="U811" s="80"/>
      <c r="V811" s="81"/>
      <c r="W811" s="81"/>
      <c r="X811" s="81"/>
      <c r="Y811" s="80"/>
      <c r="Z811" s="80"/>
      <c r="AA811" s="80"/>
      <c r="AB811" s="80"/>
      <c r="AD811" s="82"/>
    </row>
    <row r="812" spans="1:30" ht="20.5" thickBot="1" x14ac:dyDescent="0.25">
      <c r="A812" s="108"/>
      <c r="B812" s="109">
        <v>56245721</v>
      </c>
      <c r="C812" s="110" t="s">
        <v>3570</v>
      </c>
      <c r="D812" s="110" t="s">
        <v>41</v>
      </c>
      <c r="E812" s="111">
        <v>0</v>
      </c>
      <c r="F812" s="111">
        <f>F811</f>
        <v>18</v>
      </c>
      <c r="G812" s="77">
        <v>126</v>
      </c>
      <c r="H812" s="77">
        <v>126</v>
      </c>
      <c r="I812" s="77">
        <v>16411.740000000002</v>
      </c>
      <c r="J812" s="77">
        <v>0</v>
      </c>
      <c r="K812" s="77">
        <v>0</v>
      </c>
      <c r="L812" s="77">
        <v>0</v>
      </c>
      <c r="M812" s="77">
        <v>0</v>
      </c>
      <c r="N812" s="77">
        <v>0</v>
      </c>
      <c r="O812" s="77">
        <v>0</v>
      </c>
      <c r="P812" s="77">
        <v>0</v>
      </c>
      <c r="R812" s="77">
        <v>182</v>
      </c>
      <c r="S812" s="77">
        <v>0</v>
      </c>
      <c r="T812" s="80">
        <f t="shared" ref="T812" si="388">R812/H812</f>
        <v>1.4444444444444444</v>
      </c>
      <c r="U812" s="80">
        <f t="shared" ref="U812" si="389">T812-AB812</f>
        <v>1.4187924329056112</v>
      </c>
      <c r="V812" s="81">
        <f t="shared" ref="V812" si="390">G812*U812</f>
        <v>178.76784654610702</v>
      </c>
      <c r="W812" s="81">
        <f t="shared" ref="W812" si="391">V812-G812</f>
        <v>52.767846546107023</v>
      </c>
      <c r="X812" s="81">
        <f t="shared" ref="X812" si="392">F812*W812</f>
        <v>949.82123782992642</v>
      </c>
      <c r="Y812" s="80">
        <f t="shared" ref="Y812" si="393">104.584835545197%-100%</f>
        <v>4.5848355451969969E-2</v>
      </c>
      <c r="Z812" s="80">
        <f t="shared" ref="Z812" si="394">101.199262415129%-100%</f>
        <v>1.1992624151289988E-2</v>
      </c>
      <c r="AA812" s="80">
        <f t="shared" ref="AA812" si="395">101.911505501324%-100%</f>
        <v>1.9115055013239957E-2</v>
      </c>
      <c r="AB812" s="80">
        <f t="shared" ref="AB812" si="396">AVERAGE(Y812:AA812)</f>
        <v>2.5652011538833303E-2</v>
      </c>
      <c r="AC812" s="88" t="s">
        <v>3571</v>
      </c>
      <c r="AD812" s="82"/>
    </row>
    <row r="813" spans="1:30" ht="20" x14ac:dyDescent="0.2">
      <c r="A813" s="156">
        <v>327</v>
      </c>
      <c r="B813" s="157" t="s">
        <v>1223</v>
      </c>
      <c r="C813" s="158" t="s">
        <v>1224</v>
      </c>
      <c r="D813" s="158" t="s">
        <v>139</v>
      </c>
      <c r="E813" s="159">
        <v>0</v>
      </c>
      <c r="F813" s="159">
        <v>1</v>
      </c>
      <c r="G813" s="160">
        <v>86382.57</v>
      </c>
      <c r="H813" s="160"/>
      <c r="I813" s="160">
        <v>86382.57</v>
      </c>
      <c r="J813" s="160">
        <v>0</v>
      </c>
      <c r="K813" s="160">
        <v>0</v>
      </c>
      <c r="L813" s="160">
        <v>0</v>
      </c>
      <c r="M813" s="160">
        <v>0</v>
      </c>
      <c r="N813" s="160">
        <v>0</v>
      </c>
      <c r="O813" s="160">
        <v>0</v>
      </c>
      <c r="P813" s="161">
        <v>0</v>
      </c>
      <c r="R813" s="160"/>
      <c r="S813" s="160">
        <v>0</v>
      </c>
      <c r="T813" s="80"/>
      <c r="U813" s="80"/>
      <c r="V813" s="81"/>
      <c r="W813" s="81"/>
      <c r="X813" s="81"/>
      <c r="Y813" s="80"/>
      <c r="Z813" s="80"/>
      <c r="AA813" s="80"/>
      <c r="AB813" s="80"/>
      <c r="AD813" s="82"/>
    </row>
    <row r="814" spans="1:30" ht="20" x14ac:dyDescent="0.2">
      <c r="A814" s="103"/>
      <c r="B814" s="109">
        <v>70921335</v>
      </c>
      <c r="C814" s="105" t="s">
        <v>3316</v>
      </c>
      <c r="D814" s="105" t="s">
        <v>41</v>
      </c>
      <c r="E814" s="106">
        <v>0</v>
      </c>
      <c r="F814" s="106">
        <v>20</v>
      </c>
      <c r="G814" s="107">
        <v>3820</v>
      </c>
      <c r="H814" s="107">
        <v>3820</v>
      </c>
      <c r="I814" s="107">
        <v>16411.740000000002</v>
      </c>
      <c r="J814" s="107">
        <v>0</v>
      </c>
      <c r="K814" s="107">
        <v>0</v>
      </c>
      <c r="L814" s="107">
        <v>0</v>
      </c>
      <c r="M814" s="107">
        <v>0</v>
      </c>
      <c r="N814" s="107">
        <v>0</v>
      </c>
      <c r="O814" s="107">
        <v>0</v>
      </c>
      <c r="P814" s="107">
        <v>0</v>
      </c>
      <c r="R814" s="107">
        <v>4010</v>
      </c>
      <c r="S814" s="107">
        <v>0</v>
      </c>
      <c r="T814" s="80">
        <f t="shared" ref="T814" si="397">R814/H814</f>
        <v>1.049738219895288</v>
      </c>
      <c r="U814" s="80">
        <f t="shared" ref="U814" si="398">T814-AB814</f>
        <v>1.0240862083564548</v>
      </c>
      <c r="V814" s="81">
        <f t="shared" ref="V814" si="399">G814*U814</f>
        <v>3912.0093159216572</v>
      </c>
      <c r="W814" s="81">
        <f t="shared" ref="W814" si="400">V814-G814</f>
        <v>92.009315921657162</v>
      </c>
      <c r="X814" s="81">
        <f t="shared" ref="X814" si="401">F814*W814</f>
        <v>1840.1863184331432</v>
      </c>
      <c r="Y814" s="80">
        <f t="shared" ref="Y814" si="402">104.584835545197%-100%</f>
        <v>4.5848355451969969E-2</v>
      </c>
      <c r="Z814" s="80">
        <f t="shared" ref="Z814" si="403">101.199262415129%-100%</f>
        <v>1.1992624151289988E-2</v>
      </c>
      <c r="AA814" s="80">
        <f t="shared" ref="AA814" si="404">101.911505501324%-100%</f>
        <v>1.9115055013239957E-2</v>
      </c>
      <c r="AB814" s="80">
        <f t="shared" ref="AB814" si="405">AVERAGE(Y814:AA814)</f>
        <v>2.5652011538833303E-2</v>
      </c>
      <c r="AC814" s="88" t="s">
        <v>3435</v>
      </c>
      <c r="AD814" s="82"/>
    </row>
    <row r="815" spans="1:30" ht="20.5" thickBot="1" x14ac:dyDescent="0.25">
      <c r="A815" s="162">
        <v>328</v>
      </c>
      <c r="B815" s="163" t="s">
        <v>1225</v>
      </c>
      <c r="C815" s="164" t="s">
        <v>1226</v>
      </c>
      <c r="D815" s="164" t="s">
        <v>41</v>
      </c>
      <c r="E815" s="165">
        <v>0</v>
      </c>
      <c r="F815" s="165">
        <v>2</v>
      </c>
      <c r="G815" s="112">
        <v>4600.32</v>
      </c>
      <c r="H815" s="112">
        <v>1669.51</v>
      </c>
      <c r="I815" s="112">
        <v>3339.02</v>
      </c>
      <c r="J815" s="112">
        <v>27.704000000000001</v>
      </c>
      <c r="K815" s="112">
        <v>1192.8</v>
      </c>
      <c r="L815" s="112">
        <v>0</v>
      </c>
      <c r="M815" s="112">
        <v>0</v>
      </c>
      <c r="N815" s="112">
        <v>403.16640000000001</v>
      </c>
      <c r="O815" s="112">
        <v>1308.692448</v>
      </c>
      <c r="P815" s="166">
        <v>406.65223872000001</v>
      </c>
      <c r="R815" s="112">
        <v>1881.1</v>
      </c>
      <c r="S815" s="112">
        <v>31.231999999999999</v>
      </c>
      <c r="T815" s="80"/>
      <c r="U815" s="80"/>
      <c r="V815" s="81"/>
      <c r="W815" s="81"/>
      <c r="X815" s="81"/>
      <c r="Y815" s="80"/>
      <c r="Z815" s="80"/>
      <c r="AA815" s="80"/>
      <c r="AB815" s="80"/>
      <c r="AD815" s="82"/>
    </row>
    <row r="816" spans="1:30" ht="18" x14ac:dyDescent="0.2">
      <c r="A816" s="108"/>
      <c r="B816" s="109" t="s">
        <v>1227</v>
      </c>
      <c r="C816" s="110" t="s">
        <v>1228</v>
      </c>
      <c r="D816" s="110" t="s">
        <v>286</v>
      </c>
      <c r="E816" s="111">
        <v>0.04</v>
      </c>
      <c r="F816" s="111">
        <v>0.08</v>
      </c>
      <c r="G816" s="77">
        <v>290</v>
      </c>
      <c r="H816" s="77">
        <v>290</v>
      </c>
      <c r="I816" s="77">
        <v>23.2</v>
      </c>
      <c r="J816" s="77">
        <v>23.2</v>
      </c>
      <c r="K816" s="77"/>
      <c r="L816" s="77"/>
      <c r="M816" s="77"/>
      <c r="N816" s="77"/>
      <c r="O816" s="77"/>
      <c r="P816" s="77"/>
      <c r="R816" s="77">
        <v>322</v>
      </c>
      <c r="S816" s="77">
        <v>25.76</v>
      </c>
      <c r="T816" s="80">
        <f t="shared" ref="T816:T886" si="406">R816/H816</f>
        <v>1.1103448275862069</v>
      </c>
      <c r="U816" s="80">
        <f t="shared" ref="U816:U886" si="407">T816-AB816</f>
        <v>1.0846928160473737</v>
      </c>
      <c r="V816" s="81">
        <f t="shared" ref="V816:V886" si="408">G816*U816</f>
        <v>314.56091665373839</v>
      </c>
      <c r="W816" s="81">
        <f t="shared" ref="W816:W886" si="409">V816-G816</f>
        <v>24.560916653738389</v>
      </c>
      <c r="X816" s="81">
        <f t="shared" ref="X816:X886" si="410">F816*W816</f>
        <v>1.964873332299071</v>
      </c>
      <c r="Y816" s="80">
        <f t="shared" ref="Y816:Y884" si="411">104.584835545197%-100%</f>
        <v>4.5848355451969969E-2</v>
      </c>
      <c r="Z816" s="80">
        <f t="shared" ref="Z816:Z884" si="412">101.199262415129%-100%</f>
        <v>1.1992624151289988E-2</v>
      </c>
      <c r="AA816" s="80">
        <f t="shared" ref="AA816:AA884" si="413">101.911505501324%-100%</f>
        <v>1.9115055013239957E-2</v>
      </c>
      <c r="AB816" s="80">
        <f t="shared" ref="AB816:AB886" si="414">AVERAGE(Y816:AA816)</f>
        <v>2.5652011538833303E-2</v>
      </c>
      <c r="AD816" s="82"/>
    </row>
    <row r="817" spans="1:30" x14ac:dyDescent="0.2">
      <c r="A817" s="108"/>
      <c r="B817" s="109" t="s">
        <v>1229</v>
      </c>
      <c r="C817" s="110" t="s">
        <v>1230</v>
      </c>
      <c r="D817" s="110" t="s">
        <v>286</v>
      </c>
      <c r="E817" s="111">
        <v>0.04</v>
      </c>
      <c r="F817" s="111">
        <v>0.08</v>
      </c>
      <c r="G817" s="77">
        <v>56.3</v>
      </c>
      <c r="H817" s="77">
        <v>56.3</v>
      </c>
      <c r="I817" s="77">
        <v>4.5039999999999996</v>
      </c>
      <c r="J817" s="77">
        <v>4.5039999999999996</v>
      </c>
      <c r="K817" s="77"/>
      <c r="L817" s="77"/>
      <c r="M817" s="77"/>
      <c r="N817" s="77"/>
      <c r="O817" s="77"/>
      <c r="P817" s="77"/>
      <c r="R817" s="77">
        <v>68.400000000000006</v>
      </c>
      <c r="S817" s="77">
        <v>5.4720000000000004</v>
      </c>
      <c r="T817" s="80">
        <f t="shared" si="406"/>
        <v>1.2149200710479575</v>
      </c>
      <c r="U817" s="80">
        <f t="shared" si="407"/>
        <v>1.1892680595091243</v>
      </c>
      <c r="V817" s="81">
        <f t="shared" si="408"/>
        <v>66.955791750363687</v>
      </c>
      <c r="W817" s="81">
        <f t="shared" si="409"/>
        <v>10.65579175036369</v>
      </c>
      <c r="X817" s="81">
        <f t="shared" si="410"/>
        <v>0.85246334002909518</v>
      </c>
      <c r="Y817" s="80">
        <f t="shared" si="411"/>
        <v>4.5848355451969969E-2</v>
      </c>
      <c r="Z817" s="80">
        <f t="shared" si="412"/>
        <v>1.1992624151289988E-2</v>
      </c>
      <c r="AA817" s="80">
        <f t="shared" si="413"/>
        <v>1.9115055013239957E-2</v>
      </c>
      <c r="AB817" s="80">
        <f t="shared" si="414"/>
        <v>2.5652011538833303E-2</v>
      </c>
      <c r="AD817" s="82"/>
    </row>
    <row r="818" spans="1:30" ht="20" x14ac:dyDescent="0.2">
      <c r="A818" s="103">
        <v>329</v>
      </c>
      <c r="B818" s="104" t="s">
        <v>1231</v>
      </c>
      <c r="C818" s="105" t="s">
        <v>1232</v>
      </c>
      <c r="D818" s="105" t="s">
        <v>41</v>
      </c>
      <c r="E818" s="106">
        <v>0</v>
      </c>
      <c r="F818" s="106">
        <v>2</v>
      </c>
      <c r="G818" s="107">
        <v>19666.38</v>
      </c>
      <c r="H818" s="107"/>
      <c r="I818" s="107">
        <v>39332.76</v>
      </c>
      <c r="J818" s="107">
        <v>39332.76</v>
      </c>
      <c r="K818" s="107">
        <v>0</v>
      </c>
      <c r="L818" s="107">
        <v>0</v>
      </c>
      <c r="M818" s="107">
        <v>0</v>
      </c>
      <c r="N818" s="107">
        <v>0</v>
      </c>
      <c r="O818" s="107">
        <v>0</v>
      </c>
      <c r="P818" s="107">
        <v>0</v>
      </c>
      <c r="R818" s="107"/>
      <c r="S818" s="107">
        <v>39332.76</v>
      </c>
      <c r="T818" s="80">
        <f>T819</f>
        <v>1.1028277634961439</v>
      </c>
      <c r="U818" s="80">
        <f>U819</f>
        <v>1.0771757519573106</v>
      </c>
      <c r="V818" s="81">
        <f t="shared" si="408"/>
        <v>21184.147664778215</v>
      </c>
      <c r="W818" s="81">
        <f t="shared" si="409"/>
        <v>1517.7676647782137</v>
      </c>
      <c r="X818" s="81">
        <f t="shared" si="410"/>
        <v>3035.5353295564273</v>
      </c>
      <c r="Y818" s="80">
        <f t="shared" si="411"/>
        <v>4.5848355451969969E-2</v>
      </c>
      <c r="Z818" s="80">
        <f t="shared" si="412"/>
        <v>1.1992624151289988E-2</v>
      </c>
      <c r="AA818" s="80">
        <f t="shared" si="413"/>
        <v>1.9115055013239957E-2</v>
      </c>
      <c r="AB818" s="80">
        <f t="shared" si="414"/>
        <v>2.5652011538833303E-2</v>
      </c>
      <c r="AC818" s="187" t="s">
        <v>3318</v>
      </c>
      <c r="AD818" s="82"/>
    </row>
    <row r="819" spans="1:30" ht="18.5" thickBot="1" x14ac:dyDescent="0.25">
      <c r="A819" s="188"/>
      <c r="B819" s="189">
        <v>28315017</v>
      </c>
      <c r="C819" s="190" t="s">
        <v>3317</v>
      </c>
      <c r="D819" s="190" t="s">
        <v>41</v>
      </c>
      <c r="E819" s="191">
        <v>0.21479000000000001</v>
      </c>
      <c r="F819" s="191">
        <f>F818</f>
        <v>2</v>
      </c>
      <c r="G819" s="181"/>
      <c r="H819" s="181">
        <v>7780</v>
      </c>
      <c r="I819" s="181">
        <v>1044.845955</v>
      </c>
      <c r="J819" s="181">
        <v>1044.845955</v>
      </c>
      <c r="K819" s="181"/>
      <c r="L819" s="181"/>
      <c r="M819" s="181"/>
      <c r="N819" s="181"/>
      <c r="O819" s="181"/>
      <c r="P819" s="181"/>
      <c r="R819" s="181">
        <v>8580</v>
      </c>
      <c r="S819" s="181">
        <v>1378.3074300000001</v>
      </c>
      <c r="T819" s="85">
        <f t="shared" si="406"/>
        <v>1.1028277634961439</v>
      </c>
      <c r="U819" s="85">
        <f t="shared" si="407"/>
        <v>1.0771757519573106</v>
      </c>
      <c r="V819" s="86"/>
      <c r="W819" s="86"/>
      <c r="X819" s="86"/>
      <c r="Y819" s="85">
        <f t="shared" si="411"/>
        <v>4.5848355451969969E-2</v>
      </c>
      <c r="Z819" s="85">
        <f t="shared" si="412"/>
        <v>1.1992624151289988E-2</v>
      </c>
      <c r="AA819" s="85">
        <f t="shared" si="413"/>
        <v>1.9115055013239957E-2</v>
      </c>
      <c r="AB819" s="85">
        <f t="shared" si="414"/>
        <v>2.5652011538833303E-2</v>
      </c>
      <c r="AC819" s="187" t="s">
        <v>3436</v>
      </c>
      <c r="AD819" s="82"/>
    </row>
    <row r="820" spans="1:30" ht="20.5" thickBot="1" x14ac:dyDescent="0.25">
      <c r="A820" s="96">
        <v>330</v>
      </c>
      <c r="B820" s="97" t="s">
        <v>1233</v>
      </c>
      <c r="C820" s="99" t="s">
        <v>1234</v>
      </c>
      <c r="D820" s="99" t="s">
        <v>821</v>
      </c>
      <c r="E820" s="100">
        <v>0</v>
      </c>
      <c r="F820" s="100">
        <v>3</v>
      </c>
      <c r="G820" s="101">
        <v>14720.17</v>
      </c>
      <c r="H820" s="101"/>
      <c r="I820" s="101">
        <v>5.37</v>
      </c>
      <c r="J820" s="101">
        <v>0</v>
      </c>
      <c r="K820" s="101">
        <v>0</v>
      </c>
      <c r="L820" s="101">
        <v>0</v>
      </c>
      <c r="M820" s="101">
        <v>0</v>
      </c>
      <c r="N820" s="101">
        <v>0</v>
      </c>
      <c r="O820" s="101">
        <v>0</v>
      </c>
      <c r="P820" s="102">
        <v>0</v>
      </c>
      <c r="R820" s="101"/>
      <c r="S820" s="101">
        <v>0</v>
      </c>
      <c r="T820" s="80"/>
      <c r="U820" s="80"/>
      <c r="V820" s="81"/>
      <c r="W820" s="81"/>
      <c r="X820" s="81"/>
      <c r="Y820" s="80"/>
      <c r="Z820" s="80"/>
      <c r="AA820" s="80"/>
      <c r="AB820" s="80"/>
      <c r="AD820" s="82"/>
    </row>
    <row r="821" spans="1:30" ht="15" thickBot="1" x14ac:dyDescent="0.35">
      <c r="A821" s="151"/>
      <c r="B821" s="152" t="s">
        <v>1235</v>
      </c>
      <c r="C821" s="153" t="s">
        <v>1236</v>
      </c>
      <c r="D821" s="153"/>
      <c r="E821" s="154"/>
      <c r="F821" s="154"/>
      <c r="G821" s="155"/>
      <c r="H821" s="155"/>
      <c r="I821" s="155">
        <v>666281.68000000005</v>
      </c>
      <c r="J821" s="155">
        <v>180707.00416000001</v>
      </c>
      <c r="K821" s="155">
        <v>113660.82799049999</v>
      </c>
      <c r="L821" s="155">
        <v>185.59044</v>
      </c>
      <c r="M821" s="155">
        <v>0</v>
      </c>
      <c r="N821" s="155">
        <v>38417.359860789002</v>
      </c>
      <c r="O821" s="155">
        <v>124856.298198857</v>
      </c>
      <c r="P821" s="155">
        <v>38796.810708620404</v>
      </c>
      <c r="R821" s="155"/>
      <c r="S821" s="155">
        <v>225307.57527999999</v>
      </c>
      <c r="T821" s="80"/>
      <c r="U821" s="80"/>
      <c r="V821" s="81"/>
      <c r="W821" s="81"/>
      <c r="X821" s="81"/>
      <c r="Y821" s="80"/>
      <c r="Z821" s="80"/>
      <c r="AA821" s="80"/>
      <c r="AB821" s="80"/>
      <c r="AD821" s="82"/>
    </row>
    <row r="822" spans="1:30" x14ac:dyDescent="0.2">
      <c r="A822" s="156">
        <v>331</v>
      </c>
      <c r="B822" s="157" t="s">
        <v>1237</v>
      </c>
      <c r="C822" s="158" t="s">
        <v>1238</v>
      </c>
      <c r="D822" s="158" t="s">
        <v>38</v>
      </c>
      <c r="E822" s="159">
        <v>0</v>
      </c>
      <c r="F822" s="159">
        <v>450.9</v>
      </c>
      <c r="G822" s="160">
        <v>17.25</v>
      </c>
      <c r="H822" s="160">
        <v>13.32</v>
      </c>
      <c r="I822" s="160">
        <v>6005.99</v>
      </c>
      <c r="J822" s="160">
        <v>0</v>
      </c>
      <c r="K822" s="160">
        <v>2024.72136</v>
      </c>
      <c r="L822" s="160">
        <v>185.59044</v>
      </c>
      <c r="M822" s="160">
        <v>0</v>
      </c>
      <c r="N822" s="160">
        <v>684.35581967999997</v>
      </c>
      <c r="O822" s="160">
        <v>2373.6274481375999</v>
      </c>
      <c r="P822" s="161">
        <v>737.56130949446401</v>
      </c>
      <c r="R822" s="160">
        <v>15.04</v>
      </c>
      <c r="S822" s="160">
        <v>0</v>
      </c>
      <c r="T822" s="80"/>
      <c r="U822" s="80"/>
      <c r="V822" s="81"/>
      <c r="W822" s="81"/>
      <c r="X822" s="81"/>
      <c r="Y822" s="80"/>
      <c r="Z822" s="80"/>
      <c r="AA822" s="80"/>
      <c r="AB822" s="80"/>
      <c r="AD822" s="82"/>
    </row>
    <row r="823" spans="1:30" ht="15" thickBot="1" x14ac:dyDescent="0.25">
      <c r="A823" s="162">
        <v>332</v>
      </c>
      <c r="B823" s="163" t="s">
        <v>1239</v>
      </c>
      <c r="C823" s="164" t="s">
        <v>1240</v>
      </c>
      <c r="D823" s="164" t="s">
        <v>38</v>
      </c>
      <c r="E823" s="165">
        <v>0</v>
      </c>
      <c r="F823" s="165">
        <v>450.9</v>
      </c>
      <c r="G823" s="177">
        <v>57.5</v>
      </c>
      <c r="H823" s="112">
        <v>47.35</v>
      </c>
      <c r="I823" s="112">
        <v>21350.12</v>
      </c>
      <c r="J823" s="112">
        <v>11047.05</v>
      </c>
      <c r="K823" s="112">
        <v>3711.9891600000001</v>
      </c>
      <c r="L823" s="112">
        <v>0</v>
      </c>
      <c r="M823" s="112">
        <v>0</v>
      </c>
      <c r="N823" s="112">
        <v>1254.6523360799999</v>
      </c>
      <c r="O823" s="112">
        <v>4072.6460267856</v>
      </c>
      <c r="P823" s="166">
        <v>1265.5002532011799</v>
      </c>
      <c r="R823" s="112">
        <v>56.24</v>
      </c>
      <c r="S823" s="112">
        <v>13752.45</v>
      </c>
      <c r="T823" s="80"/>
      <c r="U823" s="80"/>
      <c r="V823" s="81"/>
      <c r="W823" s="81"/>
      <c r="X823" s="81"/>
      <c r="Y823" s="80"/>
      <c r="Z823" s="80"/>
      <c r="AA823" s="80"/>
      <c r="AB823" s="80"/>
      <c r="AD823" s="82"/>
    </row>
    <row r="824" spans="1:30" ht="15" thickBot="1" x14ac:dyDescent="0.25">
      <c r="A824" s="108"/>
      <c r="B824" s="109" t="s">
        <v>1241</v>
      </c>
      <c r="C824" s="110" t="s">
        <v>1242</v>
      </c>
      <c r="D824" s="110" t="s">
        <v>402</v>
      </c>
      <c r="E824" s="111">
        <v>0.25</v>
      </c>
      <c r="F824" s="111">
        <v>112.72499999999999</v>
      </c>
      <c r="G824" s="77">
        <v>98</v>
      </c>
      <c r="H824" s="77">
        <v>98</v>
      </c>
      <c r="I824" s="77">
        <v>11047.05</v>
      </c>
      <c r="J824" s="77">
        <v>11047.05</v>
      </c>
      <c r="K824" s="77"/>
      <c r="L824" s="77"/>
      <c r="M824" s="77"/>
      <c r="N824" s="77"/>
      <c r="O824" s="77"/>
      <c r="P824" s="77"/>
      <c r="R824" s="77">
        <v>122</v>
      </c>
      <c r="S824" s="77">
        <v>13752.45</v>
      </c>
      <c r="T824" s="80">
        <f t="shared" si="406"/>
        <v>1.2448979591836735</v>
      </c>
      <c r="U824" s="80">
        <f t="shared" si="407"/>
        <v>1.2192459476448403</v>
      </c>
      <c r="V824" s="81">
        <f t="shared" si="408"/>
        <v>119.48610286919435</v>
      </c>
      <c r="W824" s="81">
        <f t="shared" si="409"/>
        <v>21.486102869194355</v>
      </c>
      <c r="X824" s="81">
        <f t="shared" si="410"/>
        <v>2422.0209459299335</v>
      </c>
      <c r="Y824" s="80">
        <f t="shared" si="411"/>
        <v>4.5848355451969969E-2</v>
      </c>
      <c r="Z824" s="80">
        <f t="shared" si="412"/>
        <v>1.1992624151289988E-2</v>
      </c>
      <c r="AA824" s="80">
        <f t="shared" si="413"/>
        <v>1.9115055013239957E-2</v>
      </c>
      <c r="AB824" s="80">
        <f t="shared" si="414"/>
        <v>2.5652011538833303E-2</v>
      </c>
      <c r="AD824" s="82"/>
    </row>
    <row r="825" spans="1:30" ht="15" thickBot="1" x14ac:dyDescent="0.25">
      <c r="A825" s="96">
        <v>333</v>
      </c>
      <c r="B825" s="97" t="s">
        <v>1243</v>
      </c>
      <c r="C825" s="99" t="s">
        <v>1244</v>
      </c>
      <c r="D825" s="99" t="s">
        <v>38</v>
      </c>
      <c r="E825" s="100">
        <v>0</v>
      </c>
      <c r="F825" s="100">
        <v>450.9</v>
      </c>
      <c r="G825" s="177">
        <v>368.03</v>
      </c>
      <c r="H825" s="101">
        <v>403.79</v>
      </c>
      <c r="I825" s="101">
        <v>182068.91</v>
      </c>
      <c r="J825" s="101">
        <v>100099.8</v>
      </c>
      <c r="K825" s="101">
        <v>29527.1865</v>
      </c>
      <c r="L825" s="101">
        <v>0</v>
      </c>
      <c r="M825" s="101">
        <v>0</v>
      </c>
      <c r="N825" s="101">
        <v>9980.1890370000001</v>
      </c>
      <c r="O825" s="101">
        <v>32396.047940339999</v>
      </c>
      <c r="P825" s="102">
        <v>10066.4792868276</v>
      </c>
      <c r="R825" s="101">
        <v>488.25</v>
      </c>
      <c r="S825" s="101">
        <v>127830.15</v>
      </c>
      <c r="T825" s="80"/>
      <c r="U825" s="80"/>
      <c r="V825" s="81"/>
      <c r="W825" s="81"/>
      <c r="X825" s="81"/>
      <c r="Y825" s="80"/>
      <c r="Z825" s="80"/>
      <c r="AA825" s="80"/>
      <c r="AB825" s="80"/>
      <c r="AD825" s="82"/>
    </row>
    <row r="826" spans="1:30" ht="18.5" thickBot="1" x14ac:dyDescent="0.25">
      <c r="A826" s="108"/>
      <c r="B826" s="109" t="s">
        <v>1245</v>
      </c>
      <c r="C826" s="110" t="s">
        <v>1246</v>
      </c>
      <c r="D826" s="110" t="s">
        <v>101</v>
      </c>
      <c r="E826" s="111">
        <v>15</v>
      </c>
      <c r="F826" s="111">
        <v>6763.5</v>
      </c>
      <c r="G826" s="77">
        <v>14.8</v>
      </c>
      <c r="H826" s="77">
        <v>14.8</v>
      </c>
      <c r="I826" s="77">
        <v>100099.8</v>
      </c>
      <c r="J826" s="77">
        <v>100099.8</v>
      </c>
      <c r="K826" s="77"/>
      <c r="L826" s="77"/>
      <c r="M826" s="77"/>
      <c r="N826" s="77"/>
      <c r="O826" s="77"/>
      <c r="P826" s="77"/>
      <c r="R826" s="77">
        <v>18.899999999999999</v>
      </c>
      <c r="S826" s="77">
        <v>127830.15</v>
      </c>
      <c r="T826" s="80">
        <f t="shared" si="406"/>
        <v>1.277027027027027</v>
      </c>
      <c r="U826" s="80">
        <f t="shared" si="407"/>
        <v>1.2513750154881937</v>
      </c>
      <c r="V826" s="81">
        <f t="shared" si="408"/>
        <v>18.520350229225269</v>
      </c>
      <c r="W826" s="81">
        <f t="shared" si="409"/>
        <v>3.7203502292252679</v>
      </c>
      <c r="X826" s="81">
        <f t="shared" si="410"/>
        <v>25162.5887753651</v>
      </c>
      <c r="Y826" s="80">
        <f t="shared" si="411"/>
        <v>4.5848355451969969E-2</v>
      </c>
      <c r="Z826" s="80">
        <f t="shared" si="412"/>
        <v>1.1992624151289988E-2</v>
      </c>
      <c r="AA826" s="80">
        <f t="shared" si="413"/>
        <v>1.9115055013239957E-2</v>
      </c>
      <c r="AB826" s="80">
        <f t="shared" si="414"/>
        <v>2.5652011538833303E-2</v>
      </c>
      <c r="AD826" s="82"/>
    </row>
    <row r="827" spans="1:30" ht="20.5" thickBot="1" x14ac:dyDescent="0.25">
      <c r="A827" s="96">
        <v>334</v>
      </c>
      <c r="B827" s="97" t="s">
        <v>1247</v>
      </c>
      <c r="C827" s="99" t="s">
        <v>1248</v>
      </c>
      <c r="D827" s="99" t="s">
        <v>38</v>
      </c>
      <c r="E827" s="100">
        <v>0</v>
      </c>
      <c r="F827" s="100">
        <v>27.538</v>
      </c>
      <c r="G827" s="112">
        <v>471.53</v>
      </c>
      <c r="H827" s="101"/>
      <c r="I827" s="101">
        <v>12984.99</v>
      </c>
      <c r="J827" s="101">
        <v>0</v>
      </c>
      <c r="K827" s="101">
        <v>0</v>
      </c>
      <c r="L827" s="101">
        <v>0</v>
      </c>
      <c r="M827" s="101">
        <v>0</v>
      </c>
      <c r="N827" s="101">
        <v>0</v>
      </c>
      <c r="O827" s="101">
        <v>0</v>
      </c>
      <c r="P827" s="102">
        <v>0</v>
      </c>
      <c r="R827" s="101"/>
      <c r="S827" s="101">
        <v>0</v>
      </c>
      <c r="T827" s="80"/>
      <c r="U827" s="80"/>
      <c r="V827" s="81"/>
      <c r="W827" s="81"/>
      <c r="X827" s="81"/>
      <c r="Y827" s="80"/>
      <c r="Z827" s="80"/>
      <c r="AA827" s="80"/>
      <c r="AB827" s="80"/>
      <c r="AD827" s="82"/>
    </row>
    <row r="828" spans="1:30" ht="20.5" thickBot="1" x14ac:dyDescent="0.25">
      <c r="A828" s="103"/>
      <c r="B828" s="104">
        <v>58581289</v>
      </c>
      <c r="C828" s="105" t="s">
        <v>3319</v>
      </c>
      <c r="D828" s="105" t="s">
        <v>101</v>
      </c>
      <c r="E828" s="106">
        <v>0</v>
      </c>
      <c r="F828" s="106">
        <f>25.5*2*F827</f>
        <v>1404.4380000000001</v>
      </c>
      <c r="G828" s="107">
        <v>14.8</v>
      </c>
      <c r="H828" s="107">
        <v>14.8</v>
      </c>
      <c r="I828" s="107">
        <v>16411.740000000002</v>
      </c>
      <c r="J828" s="107">
        <v>0</v>
      </c>
      <c r="K828" s="107">
        <v>0</v>
      </c>
      <c r="L828" s="107">
        <v>0</v>
      </c>
      <c r="M828" s="107">
        <v>0</v>
      </c>
      <c r="N828" s="107">
        <v>0</v>
      </c>
      <c r="O828" s="107">
        <v>0</v>
      </c>
      <c r="P828" s="107">
        <v>0</v>
      </c>
      <c r="R828" s="77">
        <v>18.899999999999999</v>
      </c>
      <c r="S828" s="107">
        <v>0</v>
      </c>
      <c r="T828" s="80">
        <f t="shared" ref="T828" si="415">R828/H828</f>
        <v>1.277027027027027</v>
      </c>
      <c r="U828" s="80">
        <f t="shared" ref="U828" si="416">T828-AB828</f>
        <v>1.2513750154881937</v>
      </c>
      <c r="V828" s="81">
        <f t="shared" ref="V828" si="417">G828*U828</f>
        <v>18.520350229225269</v>
      </c>
      <c r="W828" s="81">
        <f t="shared" ref="W828" si="418">V828-G828</f>
        <v>3.7203502292252679</v>
      </c>
      <c r="X828" s="81">
        <f t="shared" ref="X828" si="419">F828*W828</f>
        <v>5225.0012352326776</v>
      </c>
      <c r="Y828" s="80">
        <f t="shared" ref="Y828" si="420">104.584835545197%-100%</f>
        <v>4.5848355451969969E-2</v>
      </c>
      <c r="Z828" s="80">
        <f t="shared" ref="Z828" si="421">101.199262415129%-100%</f>
        <v>1.1992624151289988E-2</v>
      </c>
      <c r="AA828" s="80">
        <f t="shared" ref="AA828" si="422">101.911505501324%-100%</f>
        <v>1.9115055013239957E-2</v>
      </c>
      <c r="AB828" s="80">
        <f t="shared" ref="AB828" si="423">AVERAGE(Y828:AA828)</f>
        <v>2.5652011538833303E-2</v>
      </c>
      <c r="AC828" s="187" t="s">
        <v>3320</v>
      </c>
      <c r="AD828" s="82"/>
    </row>
    <row r="829" spans="1:30" ht="20.5" thickBot="1" x14ac:dyDescent="0.25">
      <c r="A829" s="96">
        <v>335</v>
      </c>
      <c r="B829" s="97" t="s">
        <v>1249</v>
      </c>
      <c r="C829" s="99" t="s">
        <v>1250</v>
      </c>
      <c r="D829" s="99" t="s">
        <v>98</v>
      </c>
      <c r="E829" s="100">
        <v>0</v>
      </c>
      <c r="F829" s="100">
        <v>68.8</v>
      </c>
      <c r="G829" s="101">
        <v>402.53</v>
      </c>
      <c r="H829" s="101">
        <v>341.99</v>
      </c>
      <c r="I829" s="101">
        <v>23528.91</v>
      </c>
      <c r="J829" s="101">
        <v>2302.1855999999998</v>
      </c>
      <c r="K829" s="101">
        <v>7646.2531200000003</v>
      </c>
      <c r="L829" s="101">
        <v>0</v>
      </c>
      <c r="M829" s="101">
        <v>0</v>
      </c>
      <c r="N829" s="101">
        <v>2584.4335545600002</v>
      </c>
      <c r="O829" s="101">
        <v>8389.1630731391997</v>
      </c>
      <c r="P829" s="102">
        <v>2606.7789646778901</v>
      </c>
      <c r="R829" s="101">
        <v>386.83</v>
      </c>
      <c r="S829" s="101">
        <v>2705.904</v>
      </c>
      <c r="T829" s="80"/>
      <c r="U829" s="80"/>
      <c r="V829" s="81"/>
      <c r="W829" s="81"/>
      <c r="X829" s="81"/>
      <c r="Y829" s="80"/>
      <c r="Z829" s="80"/>
      <c r="AA829" s="80"/>
      <c r="AB829" s="80"/>
      <c r="AD829" s="82"/>
    </row>
    <row r="830" spans="1:30" ht="18" x14ac:dyDescent="0.2">
      <c r="A830" s="108"/>
      <c r="B830" s="109" t="s">
        <v>1251</v>
      </c>
      <c r="C830" s="110" t="s">
        <v>1252</v>
      </c>
      <c r="D830" s="110" t="s">
        <v>101</v>
      </c>
      <c r="E830" s="111">
        <v>1.26</v>
      </c>
      <c r="F830" s="111">
        <v>86.688000000000002</v>
      </c>
      <c r="G830" s="77">
        <v>21.2</v>
      </c>
      <c r="H830" s="77">
        <v>21.2</v>
      </c>
      <c r="I830" s="77">
        <v>1837.7855999999999</v>
      </c>
      <c r="J830" s="77">
        <v>1837.7855999999999</v>
      </c>
      <c r="K830" s="77"/>
      <c r="L830" s="77"/>
      <c r="M830" s="77"/>
      <c r="N830" s="77"/>
      <c r="O830" s="77"/>
      <c r="P830" s="77"/>
      <c r="R830" s="77">
        <v>25.6</v>
      </c>
      <c r="S830" s="77">
        <v>2219.2127999999998</v>
      </c>
      <c r="T830" s="80">
        <f t="shared" si="406"/>
        <v>1.2075471698113209</v>
      </c>
      <c r="U830" s="80">
        <f t="shared" si="407"/>
        <v>1.1818951582724877</v>
      </c>
      <c r="V830" s="81">
        <f t="shared" si="408"/>
        <v>25.05617735537674</v>
      </c>
      <c r="W830" s="81">
        <f t="shared" si="409"/>
        <v>3.8561773553767402</v>
      </c>
      <c r="X830" s="81">
        <f t="shared" si="410"/>
        <v>334.28430258289887</v>
      </c>
      <c r="Y830" s="80">
        <f t="shared" si="411"/>
        <v>4.5848355451969969E-2</v>
      </c>
      <c r="Z830" s="80">
        <f t="shared" si="412"/>
        <v>1.1992624151289988E-2</v>
      </c>
      <c r="AA830" s="80">
        <f t="shared" si="413"/>
        <v>1.9115055013239957E-2</v>
      </c>
      <c r="AB830" s="80">
        <f t="shared" si="414"/>
        <v>2.5652011538833303E-2</v>
      </c>
      <c r="AD830" s="82"/>
    </row>
    <row r="831" spans="1:30" x14ac:dyDescent="0.2">
      <c r="A831" s="108"/>
      <c r="B831" s="109" t="s">
        <v>1253</v>
      </c>
      <c r="C831" s="110" t="s">
        <v>1254</v>
      </c>
      <c r="D831" s="110" t="s">
        <v>101</v>
      </c>
      <c r="E831" s="111">
        <v>0.27</v>
      </c>
      <c r="F831" s="111">
        <v>18.576000000000001</v>
      </c>
      <c r="G831" s="77">
        <v>25</v>
      </c>
      <c r="H831" s="77">
        <v>25</v>
      </c>
      <c r="I831" s="77">
        <v>464.4</v>
      </c>
      <c r="J831" s="77">
        <v>464.4</v>
      </c>
      <c r="K831" s="77"/>
      <c r="L831" s="77"/>
      <c r="M831" s="77"/>
      <c r="N831" s="77"/>
      <c r="O831" s="77"/>
      <c r="P831" s="77"/>
      <c r="R831" s="77">
        <v>26.2</v>
      </c>
      <c r="S831" s="77">
        <v>486.69119999999998</v>
      </c>
      <c r="T831" s="80">
        <f t="shared" si="406"/>
        <v>1.048</v>
      </c>
      <c r="U831" s="80">
        <f t="shared" si="407"/>
        <v>1.0223479884611668</v>
      </c>
      <c r="V831" s="81">
        <f t="shared" si="408"/>
        <v>25.558699711529169</v>
      </c>
      <c r="W831" s="81">
        <f t="shared" si="409"/>
        <v>0.55869971152916875</v>
      </c>
      <c r="X831" s="81">
        <f t="shared" si="410"/>
        <v>10.378405841365838</v>
      </c>
      <c r="Y831" s="80">
        <f t="shared" si="411"/>
        <v>4.5848355451969969E-2</v>
      </c>
      <c r="Z831" s="80">
        <f t="shared" si="412"/>
        <v>1.1992624151289988E-2</v>
      </c>
      <c r="AA831" s="80">
        <f t="shared" si="413"/>
        <v>1.9115055013239957E-2</v>
      </c>
      <c r="AB831" s="80">
        <f t="shared" si="414"/>
        <v>2.5652011538833303E-2</v>
      </c>
      <c r="AD831" s="82"/>
    </row>
    <row r="832" spans="1:30" ht="20" x14ac:dyDescent="0.2">
      <c r="A832" s="103">
        <v>336</v>
      </c>
      <c r="B832" s="104" t="s">
        <v>1255</v>
      </c>
      <c r="C832" s="105" t="s">
        <v>1256</v>
      </c>
      <c r="D832" s="105" t="s">
        <v>38</v>
      </c>
      <c r="E832" s="106">
        <v>0</v>
      </c>
      <c r="F832" s="106">
        <v>21.832999999999998</v>
      </c>
      <c r="G832" s="107">
        <v>154.44</v>
      </c>
      <c r="H832" s="107"/>
      <c r="I832" s="107">
        <v>3371.89</v>
      </c>
      <c r="J832" s="107">
        <v>0</v>
      </c>
      <c r="K832" s="107">
        <v>0</v>
      </c>
      <c r="L832" s="107">
        <v>0</v>
      </c>
      <c r="M832" s="107">
        <v>0</v>
      </c>
      <c r="N832" s="107">
        <v>0</v>
      </c>
      <c r="O832" s="107">
        <v>0</v>
      </c>
      <c r="P832" s="107">
        <v>0</v>
      </c>
      <c r="R832" s="107"/>
      <c r="S832" s="107">
        <v>0</v>
      </c>
      <c r="T832" s="85">
        <v>1.0345821325648414</v>
      </c>
      <c r="U832" s="85">
        <v>1.0089301210260082</v>
      </c>
      <c r="V832" s="81">
        <f t="shared" si="408"/>
        <v>155.81916789125671</v>
      </c>
      <c r="W832" s="81">
        <f t="shared" si="409"/>
        <v>1.3791678912567136</v>
      </c>
      <c r="X832" s="81">
        <f t="shared" si="410"/>
        <v>30.111372569807827</v>
      </c>
      <c r="Y832" s="80">
        <f t="shared" si="411"/>
        <v>4.5848355451969969E-2</v>
      </c>
      <c r="Z832" s="80">
        <f t="shared" si="412"/>
        <v>1.1992624151289988E-2</v>
      </c>
      <c r="AA832" s="80">
        <f t="shared" si="413"/>
        <v>1.9115055013239957E-2</v>
      </c>
      <c r="AB832" s="80">
        <f t="shared" si="414"/>
        <v>2.5652011538833303E-2</v>
      </c>
      <c r="AC832" s="187" t="s">
        <v>3322</v>
      </c>
      <c r="AD832" s="82"/>
    </row>
    <row r="833" spans="1:30" ht="18.5" thickBot="1" x14ac:dyDescent="0.25">
      <c r="A833" s="188"/>
      <c r="B833" s="189">
        <v>59761434</v>
      </c>
      <c r="C833" s="190" t="s">
        <v>3321</v>
      </c>
      <c r="D833" s="190" t="s">
        <v>38</v>
      </c>
      <c r="E833" s="191">
        <v>0.21479000000000001</v>
      </c>
      <c r="F833" s="191">
        <f>F832</f>
        <v>21.832999999999998</v>
      </c>
      <c r="G833" s="181"/>
      <c r="H833" s="181">
        <v>347</v>
      </c>
      <c r="I833" s="181">
        <v>1044.845955</v>
      </c>
      <c r="J833" s="181">
        <v>1044.845955</v>
      </c>
      <c r="K833" s="181"/>
      <c r="L833" s="181"/>
      <c r="M833" s="181"/>
      <c r="N833" s="181"/>
      <c r="O833" s="181"/>
      <c r="P833" s="181"/>
      <c r="R833" s="181">
        <v>359</v>
      </c>
      <c r="S833" s="181">
        <v>1378.3074300000001</v>
      </c>
      <c r="T833" s="85">
        <f t="shared" si="406"/>
        <v>1.0345821325648414</v>
      </c>
      <c r="U833" s="85">
        <f t="shared" si="407"/>
        <v>1.0089301210260082</v>
      </c>
      <c r="V833" s="86"/>
      <c r="W833" s="86"/>
      <c r="X833" s="86"/>
      <c r="Y833" s="85">
        <f t="shared" si="411"/>
        <v>4.5848355451969969E-2</v>
      </c>
      <c r="Z833" s="85">
        <f t="shared" si="412"/>
        <v>1.1992624151289988E-2</v>
      </c>
      <c r="AA833" s="85">
        <f t="shared" si="413"/>
        <v>1.9115055013239957E-2</v>
      </c>
      <c r="AB833" s="85">
        <f t="shared" si="414"/>
        <v>2.5652011538833303E-2</v>
      </c>
      <c r="AC833" s="187" t="s">
        <v>3437</v>
      </c>
      <c r="AD833" s="82"/>
    </row>
    <row r="834" spans="1:30" ht="20.5" thickBot="1" x14ac:dyDescent="0.25">
      <c r="A834" s="96">
        <v>337</v>
      </c>
      <c r="B834" s="97" t="s">
        <v>1257</v>
      </c>
      <c r="C834" s="99" t="s">
        <v>1258</v>
      </c>
      <c r="D834" s="99" t="s">
        <v>98</v>
      </c>
      <c r="E834" s="100">
        <v>0</v>
      </c>
      <c r="F834" s="100">
        <v>20.8</v>
      </c>
      <c r="G834" s="101">
        <v>345.02</v>
      </c>
      <c r="H834" s="101">
        <v>135.82</v>
      </c>
      <c r="I834" s="101">
        <v>2825.06</v>
      </c>
      <c r="J834" s="101">
        <v>340.20479999999998</v>
      </c>
      <c r="K834" s="101">
        <v>895.08640000000003</v>
      </c>
      <c r="L834" s="101">
        <v>0</v>
      </c>
      <c r="M834" s="101">
        <v>0</v>
      </c>
      <c r="N834" s="101">
        <v>302.53920319999997</v>
      </c>
      <c r="O834" s="101">
        <v>982.05299462400001</v>
      </c>
      <c r="P834" s="102">
        <v>305.15500369535999</v>
      </c>
      <c r="R834" s="101">
        <v>153.83000000000001</v>
      </c>
      <c r="S834" s="101">
        <v>400.85759999999999</v>
      </c>
      <c r="T834" s="80"/>
      <c r="U834" s="80"/>
      <c r="V834" s="81"/>
      <c r="W834" s="81"/>
      <c r="X834" s="81"/>
      <c r="Y834" s="80"/>
      <c r="Z834" s="80"/>
      <c r="AA834" s="80"/>
      <c r="AB834" s="80"/>
      <c r="AD834" s="82"/>
    </row>
    <row r="835" spans="1:30" ht="18" x14ac:dyDescent="0.2">
      <c r="A835" s="108"/>
      <c r="B835" s="109" t="s">
        <v>1251</v>
      </c>
      <c r="C835" s="110" t="s">
        <v>1252</v>
      </c>
      <c r="D835" s="110" t="s">
        <v>101</v>
      </c>
      <c r="E835" s="111">
        <v>0.63</v>
      </c>
      <c r="F835" s="111">
        <v>13.103999999999999</v>
      </c>
      <c r="G835" s="77">
        <v>21.2</v>
      </c>
      <c r="H835" s="77">
        <v>21.2</v>
      </c>
      <c r="I835" s="77">
        <v>277.8048</v>
      </c>
      <c r="J835" s="77">
        <v>277.8048</v>
      </c>
      <c r="K835" s="77"/>
      <c r="L835" s="77"/>
      <c r="M835" s="77"/>
      <c r="N835" s="77"/>
      <c r="O835" s="77"/>
      <c r="P835" s="77"/>
      <c r="R835" s="77">
        <v>25.6</v>
      </c>
      <c r="S835" s="77">
        <v>335.4624</v>
      </c>
      <c r="T835" s="80">
        <f t="shared" si="406"/>
        <v>1.2075471698113209</v>
      </c>
      <c r="U835" s="80">
        <f t="shared" si="407"/>
        <v>1.1818951582724877</v>
      </c>
      <c r="V835" s="81">
        <f t="shared" si="408"/>
        <v>25.05617735537674</v>
      </c>
      <c r="W835" s="81">
        <f t="shared" si="409"/>
        <v>3.8561773553767402</v>
      </c>
      <c r="X835" s="81">
        <f t="shared" si="410"/>
        <v>50.5313480648568</v>
      </c>
      <c r="Y835" s="80">
        <f t="shared" si="411"/>
        <v>4.5848355451969969E-2</v>
      </c>
      <c r="Z835" s="80">
        <f t="shared" si="412"/>
        <v>1.1992624151289988E-2</v>
      </c>
      <c r="AA835" s="80">
        <f t="shared" si="413"/>
        <v>1.9115055013239957E-2</v>
      </c>
      <c r="AB835" s="80">
        <f t="shared" si="414"/>
        <v>2.5652011538833303E-2</v>
      </c>
      <c r="AD835" s="82"/>
    </row>
    <row r="836" spans="1:30" ht="15" thickBot="1" x14ac:dyDescent="0.25">
      <c r="A836" s="108"/>
      <c r="B836" s="109" t="s">
        <v>1253</v>
      </c>
      <c r="C836" s="110" t="s">
        <v>1254</v>
      </c>
      <c r="D836" s="110" t="s">
        <v>101</v>
      </c>
      <c r="E836" s="111">
        <v>0.12</v>
      </c>
      <c r="F836" s="111">
        <v>2.496</v>
      </c>
      <c r="G836" s="77">
        <v>25</v>
      </c>
      <c r="H836" s="77">
        <v>25</v>
      </c>
      <c r="I836" s="77">
        <v>62.4</v>
      </c>
      <c r="J836" s="77">
        <v>62.4</v>
      </c>
      <c r="K836" s="77"/>
      <c r="L836" s="77"/>
      <c r="M836" s="77"/>
      <c r="N836" s="77"/>
      <c r="O836" s="77"/>
      <c r="P836" s="77"/>
      <c r="R836" s="77">
        <v>26.2</v>
      </c>
      <c r="S836" s="77">
        <v>65.395200000000003</v>
      </c>
      <c r="T836" s="80">
        <f t="shared" si="406"/>
        <v>1.048</v>
      </c>
      <c r="U836" s="80">
        <f t="shared" si="407"/>
        <v>1.0223479884611668</v>
      </c>
      <c r="V836" s="81">
        <f t="shared" si="408"/>
        <v>25.558699711529169</v>
      </c>
      <c r="W836" s="81">
        <f t="shared" si="409"/>
        <v>0.55869971152916875</v>
      </c>
      <c r="X836" s="81">
        <f t="shared" si="410"/>
        <v>1.3945144799768052</v>
      </c>
      <c r="Y836" s="80">
        <f t="shared" si="411"/>
        <v>4.5848355451969969E-2</v>
      </c>
      <c r="Z836" s="80">
        <f t="shared" si="412"/>
        <v>1.1992624151289988E-2</v>
      </c>
      <c r="AA836" s="80">
        <f t="shared" si="413"/>
        <v>1.9115055013239957E-2</v>
      </c>
      <c r="AB836" s="80">
        <f t="shared" si="414"/>
        <v>2.5652011538833303E-2</v>
      </c>
      <c r="AD836" s="82"/>
    </row>
    <row r="837" spans="1:30" ht="20.5" thickBot="1" x14ac:dyDescent="0.25">
      <c r="A837" s="96">
        <v>338</v>
      </c>
      <c r="B837" s="97" t="s">
        <v>1259</v>
      </c>
      <c r="C837" s="99" t="s">
        <v>1260</v>
      </c>
      <c r="D837" s="99" t="s">
        <v>98</v>
      </c>
      <c r="E837" s="100">
        <v>0</v>
      </c>
      <c r="F837" s="100">
        <v>48</v>
      </c>
      <c r="G837" s="101">
        <v>368.03</v>
      </c>
      <c r="H837" s="101">
        <v>180.21</v>
      </c>
      <c r="I837" s="101">
        <v>8650.08</v>
      </c>
      <c r="J837" s="101">
        <v>1070.7840000000001</v>
      </c>
      <c r="K837" s="101">
        <v>2730.1632</v>
      </c>
      <c r="L837" s="101">
        <v>0</v>
      </c>
      <c r="M837" s="101">
        <v>0</v>
      </c>
      <c r="N837" s="101">
        <v>922.79516160000003</v>
      </c>
      <c r="O837" s="101">
        <v>2995.4258565119999</v>
      </c>
      <c r="P837" s="102">
        <v>930.77379053567995</v>
      </c>
      <c r="R837" s="101">
        <v>204.06</v>
      </c>
      <c r="S837" s="101">
        <v>1258.56</v>
      </c>
      <c r="T837" s="80"/>
      <c r="U837" s="80"/>
      <c r="V837" s="81"/>
      <c r="W837" s="81"/>
      <c r="X837" s="81"/>
      <c r="Y837" s="80"/>
      <c r="Z837" s="80"/>
      <c r="AA837" s="80"/>
      <c r="AB837" s="80"/>
      <c r="AD837" s="82"/>
    </row>
    <row r="838" spans="1:30" ht="18" x14ac:dyDescent="0.2">
      <c r="A838" s="108"/>
      <c r="B838" s="109" t="s">
        <v>1251</v>
      </c>
      <c r="C838" s="110" t="s">
        <v>1252</v>
      </c>
      <c r="D838" s="110" t="s">
        <v>101</v>
      </c>
      <c r="E838" s="111">
        <v>0.84</v>
      </c>
      <c r="F838" s="111">
        <v>40.32</v>
      </c>
      <c r="G838" s="77">
        <v>21.2</v>
      </c>
      <c r="H838" s="77">
        <v>21.2</v>
      </c>
      <c r="I838" s="77">
        <v>854.78399999999999</v>
      </c>
      <c r="J838" s="77">
        <v>854.78399999999999</v>
      </c>
      <c r="K838" s="77"/>
      <c r="L838" s="77"/>
      <c r="M838" s="77"/>
      <c r="N838" s="77"/>
      <c r="O838" s="77"/>
      <c r="P838" s="77"/>
      <c r="R838" s="77">
        <v>25.6</v>
      </c>
      <c r="S838" s="77">
        <v>1032.192</v>
      </c>
      <c r="T838" s="80">
        <f t="shared" si="406"/>
        <v>1.2075471698113209</v>
      </c>
      <c r="U838" s="80">
        <f t="shared" si="407"/>
        <v>1.1818951582724877</v>
      </c>
      <c r="V838" s="81">
        <f t="shared" si="408"/>
        <v>25.05617735537674</v>
      </c>
      <c r="W838" s="81">
        <f t="shared" si="409"/>
        <v>3.8561773553767402</v>
      </c>
      <c r="X838" s="81">
        <f t="shared" si="410"/>
        <v>155.48107096879016</v>
      </c>
      <c r="Y838" s="80">
        <f t="shared" si="411"/>
        <v>4.5848355451969969E-2</v>
      </c>
      <c r="Z838" s="80">
        <f t="shared" si="412"/>
        <v>1.1992624151289988E-2</v>
      </c>
      <c r="AA838" s="80">
        <f t="shared" si="413"/>
        <v>1.9115055013239957E-2</v>
      </c>
      <c r="AB838" s="80">
        <f t="shared" si="414"/>
        <v>2.5652011538833303E-2</v>
      </c>
      <c r="AD838" s="82"/>
    </row>
    <row r="839" spans="1:30" x14ac:dyDescent="0.2">
      <c r="A839" s="108"/>
      <c r="B839" s="109" t="s">
        <v>1253</v>
      </c>
      <c r="C839" s="110" t="s">
        <v>1254</v>
      </c>
      <c r="D839" s="110" t="s">
        <v>101</v>
      </c>
      <c r="E839" s="111">
        <v>0.18</v>
      </c>
      <c r="F839" s="111">
        <v>8.64</v>
      </c>
      <c r="G839" s="77">
        <v>25</v>
      </c>
      <c r="H839" s="77">
        <v>25</v>
      </c>
      <c r="I839" s="77">
        <v>216</v>
      </c>
      <c r="J839" s="77">
        <v>216</v>
      </c>
      <c r="K839" s="77"/>
      <c r="L839" s="77"/>
      <c r="M839" s="77"/>
      <c r="N839" s="77"/>
      <c r="O839" s="77"/>
      <c r="P839" s="77"/>
      <c r="R839" s="77">
        <v>26.2</v>
      </c>
      <c r="S839" s="77">
        <v>226.36799999999999</v>
      </c>
      <c r="T839" s="80">
        <f t="shared" si="406"/>
        <v>1.048</v>
      </c>
      <c r="U839" s="80">
        <f t="shared" si="407"/>
        <v>1.0223479884611668</v>
      </c>
      <c r="V839" s="81">
        <f t="shared" si="408"/>
        <v>25.558699711529169</v>
      </c>
      <c r="W839" s="81">
        <f t="shared" si="409"/>
        <v>0.55869971152916875</v>
      </c>
      <c r="X839" s="81">
        <f t="shared" si="410"/>
        <v>4.8271655076120181</v>
      </c>
      <c r="Y839" s="80">
        <f t="shared" si="411"/>
        <v>4.5848355451969969E-2</v>
      </c>
      <c r="Z839" s="80">
        <f t="shared" si="412"/>
        <v>1.1992624151289988E-2</v>
      </c>
      <c r="AA839" s="80">
        <f t="shared" si="413"/>
        <v>1.9115055013239957E-2</v>
      </c>
      <c r="AB839" s="80">
        <f t="shared" si="414"/>
        <v>2.5652011538833303E-2</v>
      </c>
      <c r="AD839" s="82"/>
    </row>
    <row r="840" spans="1:30" ht="20" x14ac:dyDescent="0.2">
      <c r="A840" s="103">
        <v>339</v>
      </c>
      <c r="B840" s="104" t="s">
        <v>1255</v>
      </c>
      <c r="C840" s="105" t="s">
        <v>1256</v>
      </c>
      <c r="D840" s="105" t="s">
        <v>38</v>
      </c>
      <c r="E840" s="106">
        <v>0</v>
      </c>
      <c r="F840" s="106">
        <v>12.936</v>
      </c>
      <c r="G840" s="107">
        <v>154.44</v>
      </c>
      <c r="H840" s="107"/>
      <c r="I840" s="107">
        <v>1997.84</v>
      </c>
      <c r="J840" s="107">
        <v>0</v>
      </c>
      <c r="K840" s="107">
        <v>0</v>
      </c>
      <c r="L840" s="107">
        <v>0</v>
      </c>
      <c r="M840" s="107">
        <v>0</v>
      </c>
      <c r="N840" s="107">
        <v>0</v>
      </c>
      <c r="O840" s="107">
        <v>0</v>
      </c>
      <c r="P840" s="107">
        <v>0</v>
      </c>
      <c r="R840" s="107"/>
      <c r="S840" s="107">
        <v>0</v>
      </c>
      <c r="T840" s="80">
        <v>1.0345821325648414</v>
      </c>
      <c r="U840" s="80">
        <v>1.0089301210260082</v>
      </c>
      <c r="V840" s="81">
        <f t="shared" si="408"/>
        <v>155.81916789125671</v>
      </c>
      <c r="W840" s="81">
        <f t="shared" si="409"/>
        <v>1.3791678912567136</v>
      </c>
      <c r="X840" s="81">
        <f t="shared" si="410"/>
        <v>17.840915841296848</v>
      </c>
      <c r="Y840" s="80">
        <f t="shared" si="411"/>
        <v>4.5848355451969969E-2</v>
      </c>
      <c r="Z840" s="80">
        <f t="shared" si="412"/>
        <v>1.1992624151289988E-2</v>
      </c>
      <c r="AA840" s="80">
        <f t="shared" si="413"/>
        <v>1.9115055013239957E-2</v>
      </c>
      <c r="AB840" s="80">
        <f t="shared" si="414"/>
        <v>2.5652011538833303E-2</v>
      </c>
      <c r="AC840" s="187" t="s">
        <v>3322</v>
      </c>
      <c r="AD840" s="82"/>
    </row>
    <row r="841" spans="1:30" ht="18.5" thickBot="1" x14ac:dyDescent="0.25">
      <c r="A841" s="188"/>
      <c r="B841" s="189">
        <v>59761434</v>
      </c>
      <c r="C841" s="190" t="s">
        <v>3321</v>
      </c>
      <c r="D841" s="190" t="s">
        <v>38</v>
      </c>
      <c r="E841" s="191">
        <v>0.21479000000000001</v>
      </c>
      <c r="F841" s="191">
        <f>F840</f>
        <v>12.936</v>
      </c>
      <c r="G841" s="181"/>
      <c r="H841" s="181">
        <v>347</v>
      </c>
      <c r="I841" s="181">
        <v>1044.845955</v>
      </c>
      <c r="J841" s="181">
        <v>1044.845955</v>
      </c>
      <c r="K841" s="181"/>
      <c r="L841" s="181"/>
      <c r="M841" s="181"/>
      <c r="N841" s="181"/>
      <c r="O841" s="181"/>
      <c r="P841" s="181"/>
      <c r="R841" s="181">
        <v>359</v>
      </c>
      <c r="S841" s="181">
        <v>1378.3074300000001</v>
      </c>
      <c r="T841" s="85">
        <f t="shared" ref="T841" si="424">R841/H841</f>
        <v>1.0345821325648414</v>
      </c>
      <c r="U841" s="85">
        <f t="shared" ref="U841" si="425">T841-AB841</f>
        <v>1.0089301210260082</v>
      </c>
      <c r="V841" s="86"/>
      <c r="W841" s="86"/>
      <c r="X841" s="86"/>
      <c r="Y841" s="85">
        <f t="shared" si="411"/>
        <v>4.5848355451969969E-2</v>
      </c>
      <c r="Z841" s="85">
        <f t="shared" si="412"/>
        <v>1.1992624151289988E-2</v>
      </c>
      <c r="AA841" s="85">
        <f t="shared" si="413"/>
        <v>1.9115055013239957E-2</v>
      </c>
      <c r="AB841" s="85">
        <f t="shared" ref="AB841" si="426">AVERAGE(Y841:AA841)</f>
        <v>2.5652011538833303E-2</v>
      </c>
      <c r="AC841" s="187" t="s">
        <v>3437</v>
      </c>
      <c r="AD841" s="82"/>
    </row>
    <row r="842" spans="1:30" ht="20.5" thickBot="1" x14ac:dyDescent="0.25">
      <c r="A842" s="96">
        <v>340</v>
      </c>
      <c r="B842" s="97" t="s">
        <v>1261</v>
      </c>
      <c r="C842" s="99" t="s">
        <v>1262</v>
      </c>
      <c r="D842" s="99" t="s">
        <v>98</v>
      </c>
      <c r="E842" s="100">
        <v>0</v>
      </c>
      <c r="F842" s="100">
        <v>200.715</v>
      </c>
      <c r="G842" s="101">
        <v>172.51</v>
      </c>
      <c r="H842" s="101">
        <v>121.24</v>
      </c>
      <c r="I842" s="101">
        <v>24334.69</v>
      </c>
      <c r="J842" s="101">
        <v>2546.0296320000002</v>
      </c>
      <c r="K842" s="101">
        <v>7848.7392884999999</v>
      </c>
      <c r="L842" s="101">
        <v>0</v>
      </c>
      <c r="M842" s="101">
        <v>0</v>
      </c>
      <c r="N842" s="101">
        <v>2652.8738795129998</v>
      </c>
      <c r="O842" s="101">
        <v>8611.3227977706592</v>
      </c>
      <c r="P842" s="102">
        <v>2675.8110352097101</v>
      </c>
      <c r="R842" s="101">
        <v>137.27000000000001</v>
      </c>
      <c r="S842" s="101">
        <v>3010.4038559999999</v>
      </c>
      <c r="T842" s="80"/>
      <c r="U842" s="80"/>
      <c r="V842" s="81"/>
      <c r="W842" s="81"/>
      <c r="X842" s="81"/>
      <c r="Y842" s="80"/>
      <c r="Z842" s="80"/>
      <c r="AA842" s="80"/>
      <c r="AB842" s="80"/>
      <c r="AD842" s="82"/>
    </row>
    <row r="843" spans="1:30" ht="18" x14ac:dyDescent="0.2">
      <c r="A843" s="108"/>
      <c r="B843" s="109" t="s">
        <v>1251</v>
      </c>
      <c r="C843" s="110" t="s">
        <v>1252</v>
      </c>
      <c r="D843" s="110" t="s">
        <v>101</v>
      </c>
      <c r="E843" s="111">
        <v>0.504</v>
      </c>
      <c r="F843" s="111">
        <v>101.16036</v>
      </c>
      <c r="G843" s="77">
        <v>21.2</v>
      </c>
      <c r="H843" s="77">
        <v>21.2</v>
      </c>
      <c r="I843" s="77">
        <v>2144.5996319999999</v>
      </c>
      <c r="J843" s="77">
        <v>2144.5996319999999</v>
      </c>
      <c r="K843" s="77"/>
      <c r="L843" s="77"/>
      <c r="M843" s="77"/>
      <c r="N843" s="77"/>
      <c r="O843" s="77"/>
      <c r="P843" s="77"/>
      <c r="R843" s="77">
        <v>25.6</v>
      </c>
      <c r="S843" s="77">
        <v>2589.7052159999998</v>
      </c>
      <c r="T843" s="80">
        <f t="shared" si="406"/>
        <v>1.2075471698113209</v>
      </c>
      <c r="U843" s="80">
        <f t="shared" si="407"/>
        <v>1.1818951582724877</v>
      </c>
      <c r="V843" s="81">
        <f t="shared" si="408"/>
        <v>25.05617735537674</v>
      </c>
      <c r="W843" s="81">
        <f t="shared" si="409"/>
        <v>3.8561773553767402</v>
      </c>
      <c r="X843" s="81">
        <f t="shared" si="410"/>
        <v>390.09228949375898</v>
      </c>
      <c r="Y843" s="80">
        <f t="shared" si="411"/>
        <v>4.5848355451969969E-2</v>
      </c>
      <c r="Z843" s="80">
        <f t="shared" si="412"/>
        <v>1.1992624151289988E-2</v>
      </c>
      <c r="AA843" s="80">
        <f t="shared" si="413"/>
        <v>1.9115055013239957E-2</v>
      </c>
      <c r="AB843" s="80">
        <f t="shared" si="414"/>
        <v>2.5652011538833303E-2</v>
      </c>
      <c r="AD843" s="82"/>
    </row>
    <row r="844" spans="1:30" x14ac:dyDescent="0.2">
      <c r="A844" s="108"/>
      <c r="B844" s="109" t="s">
        <v>1253</v>
      </c>
      <c r="C844" s="110" t="s">
        <v>1254</v>
      </c>
      <c r="D844" s="110" t="s">
        <v>101</v>
      </c>
      <c r="E844" s="111">
        <v>0.08</v>
      </c>
      <c r="F844" s="111">
        <v>16.057200000000002</v>
      </c>
      <c r="G844" s="77">
        <v>25</v>
      </c>
      <c r="H844" s="77">
        <v>25</v>
      </c>
      <c r="I844" s="77">
        <v>401.43</v>
      </c>
      <c r="J844" s="77">
        <v>401.43</v>
      </c>
      <c r="K844" s="77"/>
      <c r="L844" s="77"/>
      <c r="M844" s="77"/>
      <c r="N844" s="77"/>
      <c r="O844" s="77"/>
      <c r="P844" s="77"/>
      <c r="R844" s="77">
        <v>26.2</v>
      </c>
      <c r="S844" s="77">
        <v>420.69864000000001</v>
      </c>
      <c r="T844" s="80">
        <f t="shared" si="406"/>
        <v>1.048</v>
      </c>
      <c r="U844" s="80">
        <f t="shared" si="407"/>
        <v>1.0223479884611668</v>
      </c>
      <c r="V844" s="81">
        <f t="shared" si="408"/>
        <v>25.558699711529169</v>
      </c>
      <c r="W844" s="81">
        <f t="shared" si="409"/>
        <v>0.55869971152916875</v>
      </c>
      <c r="X844" s="81">
        <f t="shared" si="410"/>
        <v>8.9711530079661692</v>
      </c>
      <c r="Y844" s="80">
        <f t="shared" si="411"/>
        <v>4.5848355451969969E-2</v>
      </c>
      <c r="Z844" s="80">
        <f t="shared" si="412"/>
        <v>1.1992624151289988E-2</v>
      </c>
      <c r="AA844" s="80">
        <f t="shared" si="413"/>
        <v>1.9115055013239957E-2</v>
      </c>
      <c r="AB844" s="80">
        <f t="shared" si="414"/>
        <v>2.5652011538833303E-2</v>
      </c>
      <c r="AD844" s="82"/>
    </row>
    <row r="845" spans="1:30" x14ac:dyDescent="0.2">
      <c r="A845" s="103">
        <v>341</v>
      </c>
      <c r="B845" s="104" t="s">
        <v>1263</v>
      </c>
      <c r="C845" s="105" t="s">
        <v>1264</v>
      </c>
      <c r="D845" s="105" t="s">
        <v>41</v>
      </c>
      <c r="E845" s="106">
        <v>0</v>
      </c>
      <c r="F845" s="106">
        <v>669.05</v>
      </c>
      <c r="G845" s="107">
        <v>80.510000000000005</v>
      </c>
      <c r="H845" s="107"/>
      <c r="I845" s="107"/>
      <c r="J845" s="107"/>
      <c r="K845" s="107"/>
      <c r="L845" s="107"/>
      <c r="M845" s="107"/>
      <c r="N845" s="107"/>
      <c r="O845" s="107"/>
      <c r="P845" s="107"/>
      <c r="R845" s="107"/>
      <c r="S845" s="107">
        <v>0</v>
      </c>
      <c r="T845" s="80">
        <f>T846</f>
        <v>1.1058823529411765</v>
      </c>
      <c r="U845" s="80">
        <f>U846</f>
        <v>1.0802303414023433</v>
      </c>
      <c r="V845" s="81">
        <f t="shared" si="408"/>
        <v>86.969344786302671</v>
      </c>
      <c r="W845" s="81">
        <f t="shared" si="409"/>
        <v>6.4593447863026654</v>
      </c>
      <c r="X845" s="81">
        <f t="shared" si="410"/>
        <v>4321.6246292757978</v>
      </c>
      <c r="Y845" s="80"/>
      <c r="Z845" s="80"/>
      <c r="AA845" s="80"/>
      <c r="AB845" s="80"/>
      <c r="AC845" s="88" t="s">
        <v>3470</v>
      </c>
      <c r="AD845" s="82"/>
    </row>
    <row r="846" spans="1:30" s="84" customFormat="1" ht="15" thickBot="1" x14ac:dyDescent="0.4">
      <c r="A846" s="167"/>
      <c r="B846" s="168">
        <v>59761416</v>
      </c>
      <c r="C846" s="169" t="s">
        <v>3469</v>
      </c>
      <c r="D846" s="169" t="s">
        <v>41</v>
      </c>
      <c r="E846" s="170"/>
      <c r="F846" s="170">
        <f>F845</f>
        <v>669.05</v>
      </c>
      <c r="G846" s="171"/>
      <c r="H846" s="171">
        <v>42.5</v>
      </c>
      <c r="I846" s="171">
        <v>53865.22</v>
      </c>
      <c r="J846" s="171">
        <v>0</v>
      </c>
      <c r="K846" s="171">
        <v>0</v>
      </c>
      <c r="L846" s="171">
        <v>0</v>
      </c>
      <c r="M846" s="171">
        <v>0</v>
      </c>
      <c r="N846" s="171">
        <v>0</v>
      </c>
      <c r="O846" s="171">
        <v>0</v>
      </c>
      <c r="P846" s="171">
        <v>0</v>
      </c>
      <c r="R846" s="171">
        <v>47</v>
      </c>
      <c r="S846" s="171"/>
      <c r="T846" s="80">
        <f t="shared" si="406"/>
        <v>1.1058823529411765</v>
      </c>
      <c r="U846" s="80">
        <f t="shared" si="407"/>
        <v>1.0802303414023433</v>
      </c>
      <c r="V846" s="81"/>
      <c r="W846" s="81"/>
      <c r="X846" s="81"/>
      <c r="Y846" s="80">
        <f t="shared" si="411"/>
        <v>4.5848355451969969E-2</v>
      </c>
      <c r="Z846" s="80">
        <f t="shared" si="412"/>
        <v>1.1992624151289988E-2</v>
      </c>
      <c r="AA846" s="80">
        <f t="shared" si="413"/>
        <v>1.9115055013239957E-2</v>
      </c>
      <c r="AB846" s="80">
        <f t="shared" si="414"/>
        <v>2.5652011538833303E-2</v>
      </c>
      <c r="AC846" s="88" t="s">
        <v>3471</v>
      </c>
      <c r="AD846" s="172"/>
    </row>
    <row r="847" spans="1:30" ht="20.5" thickBot="1" x14ac:dyDescent="0.25">
      <c r="A847" s="96">
        <v>342</v>
      </c>
      <c r="B847" s="97" t="s">
        <v>1265</v>
      </c>
      <c r="C847" s="99" t="s">
        <v>1266</v>
      </c>
      <c r="D847" s="99" t="s">
        <v>98</v>
      </c>
      <c r="E847" s="100">
        <v>0</v>
      </c>
      <c r="F847" s="100">
        <v>16.16</v>
      </c>
      <c r="G847" s="101">
        <v>172.51</v>
      </c>
      <c r="H847" s="101">
        <v>171.1</v>
      </c>
      <c r="I847" s="101">
        <v>2764.98</v>
      </c>
      <c r="J847" s="101">
        <v>204.986368</v>
      </c>
      <c r="K847" s="101">
        <v>922.17848000000004</v>
      </c>
      <c r="L847" s="101">
        <v>0</v>
      </c>
      <c r="M847" s="101">
        <v>0</v>
      </c>
      <c r="N847" s="101">
        <v>311.69632624000002</v>
      </c>
      <c r="O847" s="101">
        <v>1011.7773411168</v>
      </c>
      <c r="P847" s="102">
        <v>314.39130062995201</v>
      </c>
      <c r="R847" s="101">
        <v>193.43</v>
      </c>
      <c r="S847" s="101">
        <v>242.374144</v>
      </c>
      <c r="T847" s="80"/>
      <c r="U847" s="80"/>
      <c r="V847" s="81"/>
      <c r="W847" s="81"/>
      <c r="X847" s="81"/>
      <c r="Y847" s="80"/>
      <c r="Z847" s="80"/>
      <c r="AA847" s="80"/>
      <c r="AB847" s="80"/>
      <c r="AD847" s="82"/>
    </row>
    <row r="848" spans="1:30" ht="18" x14ac:dyDescent="0.2">
      <c r="A848" s="108"/>
      <c r="B848" s="109" t="s">
        <v>1251</v>
      </c>
      <c r="C848" s="110" t="s">
        <v>1252</v>
      </c>
      <c r="D848" s="110" t="s">
        <v>101</v>
      </c>
      <c r="E848" s="111">
        <v>0.504</v>
      </c>
      <c r="F848" s="111">
        <v>8.1446400000000008</v>
      </c>
      <c r="G848" s="77">
        <v>21.2</v>
      </c>
      <c r="H848" s="77">
        <v>21.2</v>
      </c>
      <c r="I848" s="77">
        <v>172.66636800000001</v>
      </c>
      <c r="J848" s="77">
        <v>172.66636800000001</v>
      </c>
      <c r="K848" s="77"/>
      <c r="L848" s="77"/>
      <c r="M848" s="77"/>
      <c r="N848" s="77"/>
      <c r="O848" s="77"/>
      <c r="P848" s="77"/>
      <c r="R848" s="77">
        <v>25.6</v>
      </c>
      <c r="S848" s="77">
        <v>208.50278399999999</v>
      </c>
      <c r="T848" s="80">
        <f t="shared" si="406"/>
        <v>1.2075471698113209</v>
      </c>
      <c r="U848" s="80">
        <f t="shared" si="407"/>
        <v>1.1818951582724877</v>
      </c>
      <c r="V848" s="81">
        <f t="shared" si="408"/>
        <v>25.05617735537674</v>
      </c>
      <c r="W848" s="81">
        <f t="shared" si="409"/>
        <v>3.8561773553767402</v>
      </c>
      <c r="X848" s="81">
        <f t="shared" si="410"/>
        <v>31.407176335695617</v>
      </c>
      <c r="Y848" s="80">
        <f t="shared" si="411"/>
        <v>4.5848355451969969E-2</v>
      </c>
      <c r="Z848" s="80">
        <f t="shared" si="412"/>
        <v>1.1992624151289988E-2</v>
      </c>
      <c r="AA848" s="80">
        <f t="shared" si="413"/>
        <v>1.9115055013239957E-2</v>
      </c>
      <c r="AB848" s="80">
        <f t="shared" si="414"/>
        <v>2.5652011538833303E-2</v>
      </c>
      <c r="AD848" s="82"/>
    </row>
    <row r="849" spans="1:30" x14ac:dyDescent="0.2">
      <c r="A849" s="108"/>
      <c r="B849" s="109" t="s">
        <v>1253</v>
      </c>
      <c r="C849" s="110" t="s">
        <v>1254</v>
      </c>
      <c r="D849" s="110" t="s">
        <v>101</v>
      </c>
      <c r="E849" s="111">
        <v>0.08</v>
      </c>
      <c r="F849" s="111">
        <v>1.2927999999999999</v>
      </c>
      <c r="G849" s="77">
        <v>25</v>
      </c>
      <c r="H849" s="77">
        <v>25</v>
      </c>
      <c r="I849" s="77">
        <v>32.32</v>
      </c>
      <c r="J849" s="77">
        <v>32.32</v>
      </c>
      <c r="K849" s="77"/>
      <c r="L849" s="77"/>
      <c r="M849" s="77"/>
      <c r="N849" s="77"/>
      <c r="O849" s="77"/>
      <c r="P849" s="77"/>
      <c r="R849" s="77">
        <v>26.2</v>
      </c>
      <c r="S849" s="77">
        <v>33.871360000000003</v>
      </c>
      <c r="T849" s="80">
        <f t="shared" si="406"/>
        <v>1.048</v>
      </c>
      <c r="U849" s="80">
        <f t="shared" si="407"/>
        <v>1.0223479884611668</v>
      </c>
      <c r="V849" s="81">
        <f t="shared" si="408"/>
        <v>25.558699711529169</v>
      </c>
      <c r="W849" s="81">
        <f t="shared" si="409"/>
        <v>0.55869971152916875</v>
      </c>
      <c r="X849" s="81">
        <f t="shared" si="410"/>
        <v>0.72228698706490935</v>
      </c>
      <c r="Y849" s="80">
        <f t="shared" si="411"/>
        <v>4.5848355451969969E-2</v>
      </c>
      <c r="Z849" s="80">
        <f t="shared" si="412"/>
        <v>1.1992624151289988E-2</v>
      </c>
      <c r="AA849" s="80">
        <f t="shared" si="413"/>
        <v>1.9115055013239957E-2</v>
      </c>
      <c r="AB849" s="80">
        <f t="shared" si="414"/>
        <v>2.5652011538833303E-2</v>
      </c>
      <c r="AD849" s="82"/>
    </row>
    <row r="850" spans="1:30" x14ac:dyDescent="0.2">
      <c r="A850" s="103">
        <v>343</v>
      </c>
      <c r="B850" s="104" t="s">
        <v>1263</v>
      </c>
      <c r="C850" s="105" t="s">
        <v>1264</v>
      </c>
      <c r="D850" s="105" t="s">
        <v>41</v>
      </c>
      <c r="E850" s="106">
        <v>0</v>
      </c>
      <c r="F850" s="106">
        <v>53.866999999999997</v>
      </c>
      <c r="G850" s="107">
        <v>80.510000000000005</v>
      </c>
      <c r="H850" s="107"/>
      <c r="I850" s="107"/>
      <c r="J850" s="107"/>
      <c r="K850" s="107"/>
      <c r="L850" s="107"/>
      <c r="M850" s="107"/>
      <c r="N850" s="107"/>
      <c r="O850" s="107"/>
      <c r="P850" s="107"/>
      <c r="R850" s="107"/>
      <c r="S850" s="107">
        <v>0</v>
      </c>
      <c r="T850" s="80">
        <f>T851</f>
        <v>1.1058823529411765</v>
      </c>
      <c r="U850" s="80">
        <f>U851</f>
        <v>1.0802303414023433</v>
      </c>
      <c r="V850" s="81">
        <f t="shared" ref="V850" si="427">G850*U850</f>
        <v>86.969344786302671</v>
      </c>
      <c r="W850" s="81">
        <f t="shared" ref="W850" si="428">V850-G850</f>
        <v>6.4593447863026654</v>
      </c>
      <c r="X850" s="81">
        <f t="shared" ref="X850" si="429">F850*W850</f>
        <v>347.94552560376565</v>
      </c>
      <c r="Y850" s="80"/>
      <c r="Z850" s="80"/>
      <c r="AA850" s="80"/>
      <c r="AB850" s="80"/>
      <c r="AC850" s="88" t="s">
        <v>3470</v>
      </c>
      <c r="AD850" s="82"/>
    </row>
    <row r="851" spans="1:30" s="84" customFormat="1" ht="15" thickBot="1" x14ac:dyDescent="0.4">
      <c r="A851" s="167"/>
      <c r="B851" s="168">
        <v>59761416</v>
      </c>
      <c r="C851" s="169" t="s">
        <v>3469</v>
      </c>
      <c r="D851" s="169" t="s">
        <v>41</v>
      </c>
      <c r="E851" s="170"/>
      <c r="F851" s="170">
        <f>F850</f>
        <v>53.866999999999997</v>
      </c>
      <c r="G851" s="171"/>
      <c r="H851" s="171">
        <v>42.5</v>
      </c>
      <c r="I851" s="171">
        <v>53865.22</v>
      </c>
      <c r="J851" s="171">
        <v>0</v>
      </c>
      <c r="K851" s="171">
        <v>0</v>
      </c>
      <c r="L851" s="171">
        <v>0</v>
      </c>
      <c r="M851" s="171">
        <v>0</v>
      </c>
      <c r="N851" s="171">
        <v>0</v>
      </c>
      <c r="O851" s="171">
        <v>0</v>
      </c>
      <c r="P851" s="171">
        <v>0</v>
      </c>
      <c r="R851" s="171">
        <v>47</v>
      </c>
      <c r="S851" s="171"/>
      <c r="T851" s="80">
        <f t="shared" ref="T851" si="430">R851/H851</f>
        <v>1.1058823529411765</v>
      </c>
      <c r="U851" s="80">
        <f t="shared" ref="U851" si="431">T851-AB851</f>
        <v>1.0802303414023433</v>
      </c>
      <c r="V851" s="81"/>
      <c r="W851" s="81"/>
      <c r="X851" s="81"/>
      <c r="Y851" s="80">
        <f t="shared" si="411"/>
        <v>4.5848355451969969E-2</v>
      </c>
      <c r="Z851" s="80">
        <f t="shared" si="412"/>
        <v>1.1992624151289988E-2</v>
      </c>
      <c r="AA851" s="80">
        <f t="shared" si="413"/>
        <v>1.9115055013239957E-2</v>
      </c>
      <c r="AB851" s="80">
        <f t="shared" ref="AB851" si="432">AVERAGE(Y851:AA851)</f>
        <v>2.5652011538833303E-2</v>
      </c>
      <c r="AC851" s="88" t="s">
        <v>3471</v>
      </c>
      <c r="AD851" s="172"/>
    </row>
    <row r="852" spans="1:30" ht="20.5" thickBot="1" x14ac:dyDescent="0.25">
      <c r="A852" s="96">
        <v>344</v>
      </c>
      <c r="B852" s="97" t="s">
        <v>1267</v>
      </c>
      <c r="C852" s="99" t="s">
        <v>1268</v>
      </c>
      <c r="D852" s="99" t="s">
        <v>38</v>
      </c>
      <c r="E852" s="100">
        <v>0</v>
      </c>
      <c r="F852" s="100">
        <v>419.22</v>
      </c>
      <c r="G852" s="101">
        <v>690.05</v>
      </c>
      <c r="H852" s="101">
        <v>535.39</v>
      </c>
      <c r="I852" s="101">
        <v>224446.2</v>
      </c>
      <c r="J852" s="101">
        <v>63095.963759999999</v>
      </c>
      <c r="K852" s="101">
        <v>58121.121941999998</v>
      </c>
      <c r="L852" s="101">
        <v>0</v>
      </c>
      <c r="M852" s="101">
        <v>0</v>
      </c>
      <c r="N852" s="101">
        <v>19644.939216396</v>
      </c>
      <c r="O852" s="101">
        <v>63768.170149884703</v>
      </c>
      <c r="P852" s="102">
        <v>19814.7923831593</v>
      </c>
      <c r="R852" s="101">
        <v>615.04</v>
      </c>
      <c r="S852" s="101">
        <v>76106.875679999997</v>
      </c>
      <c r="T852" s="80"/>
      <c r="U852" s="80"/>
      <c r="V852" s="81"/>
      <c r="W852" s="81"/>
      <c r="X852" s="81"/>
      <c r="Y852" s="80"/>
      <c r="Z852" s="80"/>
      <c r="AA852" s="80"/>
      <c r="AB852" s="80"/>
      <c r="AC852" s="88"/>
      <c r="AD852" s="82"/>
    </row>
    <row r="853" spans="1:30" ht="18" x14ac:dyDescent="0.2">
      <c r="A853" s="108"/>
      <c r="B853" s="109" t="s">
        <v>1251</v>
      </c>
      <c r="C853" s="110" t="s">
        <v>1252</v>
      </c>
      <c r="D853" s="110" t="s">
        <v>101</v>
      </c>
      <c r="E853" s="111">
        <v>6.49</v>
      </c>
      <c r="F853" s="111">
        <v>2720.7377999999999</v>
      </c>
      <c r="G853" s="77">
        <v>21.2</v>
      </c>
      <c r="H853" s="77">
        <v>21.2</v>
      </c>
      <c r="I853" s="77">
        <v>57679.641360000001</v>
      </c>
      <c r="J853" s="77">
        <v>57679.641360000001</v>
      </c>
      <c r="K853" s="77"/>
      <c r="L853" s="77"/>
      <c r="M853" s="77"/>
      <c r="N853" s="77"/>
      <c r="O853" s="77"/>
      <c r="P853" s="77"/>
      <c r="R853" s="77">
        <v>25.6</v>
      </c>
      <c r="S853" s="77">
        <v>69650.88768</v>
      </c>
      <c r="T853" s="80">
        <f t="shared" si="406"/>
        <v>1.2075471698113209</v>
      </c>
      <c r="U853" s="80">
        <f t="shared" si="407"/>
        <v>1.1818951582724877</v>
      </c>
      <c r="V853" s="81">
        <f t="shared" si="408"/>
        <v>25.05617735537674</v>
      </c>
      <c r="W853" s="81">
        <f t="shared" si="409"/>
        <v>3.8561773553767402</v>
      </c>
      <c r="X853" s="81">
        <f t="shared" si="410"/>
        <v>10491.647494277529</v>
      </c>
      <c r="Y853" s="80">
        <f t="shared" si="411"/>
        <v>4.5848355451969969E-2</v>
      </c>
      <c r="Z853" s="80">
        <f t="shared" si="412"/>
        <v>1.1992624151289988E-2</v>
      </c>
      <c r="AA853" s="80">
        <f t="shared" si="413"/>
        <v>1.9115055013239957E-2</v>
      </c>
      <c r="AB853" s="80">
        <f t="shared" si="414"/>
        <v>2.5652011538833303E-2</v>
      </c>
      <c r="AD853" s="82"/>
    </row>
    <row r="854" spans="1:30" ht="18" x14ac:dyDescent="0.2">
      <c r="A854" s="108"/>
      <c r="B854" s="109" t="s">
        <v>1269</v>
      </c>
      <c r="C854" s="110" t="s">
        <v>1270</v>
      </c>
      <c r="D854" s="110" t="s">
        <v>101</v>
      </c>
      <c r="E854" s="111">
        <v>0.4</v>
      </c>
      <c r="F854" s="111">
        <v>167.68799999999999</v>
      </c>
      <c r="G854" s="77">
        <v>32.299999999999997</v>
      </c>
      <c r="H854" s="77">
        <v>32.299999999999997</v>
      </c>
      <c r="I854" s="77">
        <v>5416.3224</v>
      </c>
      <c r="J854" s="77">
        <v>5416.3224</v>
      </c>
      <c r="K854" s="77"/>
      <c r="L854" s="77"/>
      <c r="M854" s="77"/>
      <c r="N854" s="77"/>
      <c r="O854" s="77"/>
      <c r="P854" s="77"/>
      <c r="R854" s="77">
        <v>38.5</v>
      </c>
      <c r="S854" s="77">
        <v>6455.9880000000003</v>
      </c>
      <c r="T854" s="80">
        <f t="shared" si="406"/>
        <v>1.1919504643962848</v>
      </c>
      <c r="U854" s="80">
        <f t="shared" si="407"/>
        <v>1.1662984528574516</v>
      </c>
      <c r="V854" s="81">
        <f t="shared" si="408"/>
        <v>37.671440027295681</v>
      </c>
      <c r="W854" s="81">
        <f t="shared" si="409"/>
        <v>5.3714400272956837</v>
      </c>
      <c r="X854" s="81">
        <f t="shared" si="410"/>
        <v>900.72603529715855</v>
      </c>
      <c r="Y854" s="80">
        <f t="shared" si="411"/>
        <v>4.5848355451969969E-2</v>
      </c>
      <c r="Z854" s="80">
        <f t="shared" si="412"/>
        <v>1.1992624151289988E-2</v>
      </c>
      <c r="AA854" s="80">
        <f t="shared" si="413"/>
        <v>1.9115055013239957E-2</v>
      </c>
      <c r="AB854" s="80">
        <f t="shared" si="414"/>
        <v>2.5652011538833303E-2</v>
      </c>
      <c r="AD854" s="82"/>
    </row>
    <row r="855" spans="1:30" ht="20" x14ac:dyDescent="0.2">
      <c r="A855" s="103">
        <v>345</v>
      </c>
      <c r="B855" s="104" t="s">
        <v>1255</v>
      </c>
      <c r="C855" s="105" t="s">
        <v>1256</v>
      </c>
      <c r="D855" s="105" t="s">
        <v>38</v>
      </c>
      <c r="E855" s="106">
        <v>0</v>
      </c>
      <c r="F855" s="106">
        <v>237.82</v>
      </c>
      <c r="G855" s="107">
        <v>154.44</v>
      </c>
      <c r="H855" s="107"/>
      <c r="I855" s="107"/>
      <c r="J855" s="107"/>
      <c r="K855" s="107"/>
      <c r="L855" s="107"/>
      <c r="M855" s="107"/>
      <c r="N855" s="107"/>
      <c r="O855" s="107"/>
      <c r="P855" s="107"/>
      <c r="Q855" s="107"/>
      <c r="R855" s="107"/>
      <c r="S855" s="107">
        <v>0</v>
      </c>
      <c r="T855" s="80">
        <v>1.0345821325648414</v>
      </c>
      <c r="U855" s="80">
        <v>1.0089301210260082</v>
      </c>
      <c r="V855" s="81">
        <f t="shared" si="408"/>
        <v>155.81916789125671</v>
      </c>
      <c r="W855" s="81">
        <f t="shared" si="409"/>
        <v>1.3791678912567136</v>
      </c>
      <c r="X855" s="81">
        <f t="shared" si="410"/>
        <v>327.99370789867163</v>
      </c>
      <c r="Y855" s="80"/>
      <c r="Z855" s="80"/>
      <c r="AA855" s="80"/>
      <c r="AB855" s="80"/>
      <c r="AC855" s="88" t="s">
        <v>3322</v>
      </c>
      <c r="AD855" s="82"/>
    </row>
    <row r="856" spans="1:30" ht="18" x14ac:dyDescent="0.2">
      <c r="A856" s="108"/>
      <c r="B856" s="109">
        <v>59761434</v>
      </c>
      <c r="C856" s="110" t="s">
        <v>3321</v>
      </c>
      <c r="D856" s="110" t="s">
        <v>38</v>
      </c>
      <c r="E856" s="111">
        <v>0.21479000000000001</v>
      </c>
      <c r="F856" s="111">
        <f>F855</f>
        <v>237.82</v>
      </c>
      <c r="G856" s="77"/>
      <c r="H856" s="77">
        <v>347</v>
      </c>
      <c r="I856" s="77">
        <v>1044.845955</v>
      </c>
      <c r="J856" s="77">
        <v>1044.845955</v>
      </c>
      <c r="K856" s="77"/>
      <c r="L856" s="77"/>
      <c r="M856" s="77"/>
      <c r="N856" s="77"/>
      <c r="O856" s="77"/>
      <c r="P856" s="77"/>
      <c r="R856" s="77">
        <v>359</v>
      </c>
      <c r="S856" s="77">
        <v>1378.3074300000001</v>
      </c>
      <c r="T856" s="80">
        <f t="shared" si="406"/>
        <v>1.0345821325648414</v>
      </c>
      <c r="U856" s="80">
        <f t="shared" si="407"/>
        <v>1.0089301210260082</v>
      </c>
      <c r="V856" s="81"/>
      <c r="W856" s="81"/>
      <c r="X856" s="81"/>
      <c r="Y856" s="80">
        <f t="shared" si="411"/>
        <v>4.5848355451969969E-2</v>
      </c>
      <c r="Z856" s="80">
        <f t="shared" si="412"/>
        <v>1.1992624151289988E-2</v>
      </c>
      <c r="AA856" s="80">
        <f t="shared" si="413"/>
        <v>1.9115055013239957E-2</v>
      </c>
      <c r="AB856" s="80">
        <f t="shared" si="414"/>
        <v>2.5652011538833303E-2</v>
      </c>
      <c r="AC856" s="88" t="s">
        <v>3437</v>
      </c>
      <c r="AD856" s="82"/>
    </row>
    <row r="857" spans="1:30" ht="20" x14ac:dyDescent="0.2">
      <c r="A857" s="103">
        <v>346</v>
      </c>
      <c r="B857" s="104" t="s">
        <v>1271</v>
      </c>
      <c r="C857" s="105" t="s">
        <v>1272</v>
      </c>
      <c r="D857" s="105" t="s">
        <v>38</v>
      </c>
      <c r="E857" s="106">
        <v>0</v>
      </c>
      <c r="F857" s="106">
        <v>214.94200000000001</v>
      </c>
      <c r="G857" s="107">
        <v>262.18</v>
      </c>
      <c r="H857" s="107">
        <v>347</v>
      </c>
      <c r="I857" s="107">
        <v>1044.845955</v>
      </c>
      <c r="J857" s="107">
        <v>1044.845955</v>
      </c>
      <c r="K857" s="107"/>
      <c r="L857" s="107"/>
      <c r="M857" s="107"/>
      <c r="N857" s="107"/>
      <c r="O857" s="107"/>
      <c r="P857" s="107"/>
      <c r="Q857" s="107"/>
      <c r="R857" s="107">
        <v>359</v>
      </c>
      <c r="S857" s="107">
        <v>0</v>
      </c>
      <c r="T857" s="80">
        <v>1.0345821325648414</v>
      </c>
      <c r="U857" s="80">
        <v>1.0089301210260082</v>
      </c>
      <c r="V857" s="81">
        <f t="shared" ref="V857" si="433">G857*U857</f>
        <v>264.52129913059883</v>
      </c>
      <c r="W857" s="81">
        <f t="shared" ref="W857" si="434">V857-G857</f>
        <v>2.3412991305988271</v>
      </c>
      <c r="X857" s="81">
        <f t="shared" ref="X857" si="435">F857*W857</f>
        <v>503.24351772917311</v>
      </c>
      <c r="Y857" s="80"/>
      <c r="Z857" s="80"/>
      <c r="AA857" s="80"/>
      <c r="AB857" s="80"/>
      <c r="AC857" s="88" t="s">
        <v>3322</v>
      </c>
      <c r="AD857" s="82"/>
    </row>
    <row r="858" spans="1:30" ht="18.5" thickBot="1" x14ac:dyDescent="0.25">
      <c r="A858" s="108"/>
      <c r="B858" s="109">
        <v>59761434</v>
      </c>
      <c r="C858" s="110" t="s">
        <v>3321</v>
      </c>
      <c r="D858" s="110" t="s">
        <v>38</v>
      </c>
      <c r="E858" s="111">
        <v>0.21479000000000001</v>
      </c>
      <c r="F858" s="111">
        <f>F857</f>
        <v>214.94200000000001</v>
      </c>
      <c r="G858" s="77"/>
      <c r="H858" s="77">
        <v>347</v>
      </c>
      <c r="I858" s="77">
        <v>1044.845955</v>
      </c>
      <c r="J858" s="77">
        <v>1044.845955</v>
      </c>
      <c r="K858" s="77"/>
      <c r="L858" s="77"/>
      <c r="M858" s="77"/>
      <c r="N858" s="77"/>
      <c r="O858" s="77"/>
      <c r="P858" s="77"/>
      <c r="R858" s="77">
        <v>359</v>
      </c>
      <c r="S858" s="77">
        <v>1378.3074300000001</v>
      </c>
      <c r="T858" s="80">
        <f t="shared" si="406"/>
        <v>1.0345821325648414</v>
      </c>
      <c r="U858" s="80">
        <f t="shared" si="407"/>
        <v>1.0089301210260082</v>
      </c>
      <c r="V858" s="81"/>
      <c r="W858" s="81"/>
      <c r="X858" s="81"/>
      <c r="Y858" s="80">
        <f t="shared" si="411"/>
        <v>4.5848355451969969E-2</v>
      </c>
      <c r="Z858" s="80">
        <f t="shared" si="412"/>
        <v>1.1992624151289988E-2</v>
      </c>
      <c r="AA858" s="80">
        <f t="shared" si="413"/>
        <v>1.9115055013239957E-2</v>
      </c>
      <c r="AB858" s="80">
        <f t="shared" si="414"/>
        <v>2.5652011538833303E-2</v>
      </c>
      <c r="AC858" s="88" t="s">
        <v>3437</v>
      </c>
      <c r="AD858" s="82"/>
    </row>
    <row r="859" spans="1:30" ht="15" thickBot="1" x14ac:dyDescent="0.25">
      <c r="A859" s="96">
        <v>347</v>
      </c>
      <c r="B859" s="97" t="s">
        <v>1273</v>
      </c>
      <c r="C859" s="99" t="s">
        <v>1274</v>
      </c>
      <c r="D859" s="99" t="s">
        <v>38</v>
      </c>
      <c r="E859" s="100">
        <v>0</v>
      </c>
      <c r="F859" s="100">
        <v>41.58</v>
      </c>
      <c r="G859" s="101">
        <v>92.01</v>
      </c>
      <c r="H859" s="101">
        <v>15.58</v>
      </c>
      <c r="I859" s="101">
        <v>647.82000000000005</v>
      </c>
      <c r="J859" s="101">
        <v>0</v>
      </c>
      <c r="K859" s="101">
        <v>233.38854000000001</v>
      </c>
      <c r="L859" s="101">
        <v>0</v>
      </c>
      <c r="M859" s="101">
        <v>0</v>
      </c>
      <c r="N859" s="101">
        <v>78.885326520000007</v>
      </c>
      <c r="O859" s="101">
        <v>256.06457054639998</v>
      </c>
      <c r="P859" s="102">
        <v>79.567381189296</v>
      </c>
      <c r="R859" s="101">
        <v>17.55</v>
      </c>
      <c r="S859" s="101">
        <v>0</v>
      </c>
      <c r="T859" s="80"/>
      <c r="U859" s="80"/>
      <c r="V859" s="81"/>
      <c r="W859" s="81"/>
      <c r="X859" s="81"/>
      <c r="Y859" s="80"/>
      <c r="Z859" s="80"/>
      <c r="AA859" s="80"/>
      <c r="AB859" s="80"/>
      <c r="AD859" s="82"/>
    </row>
    <row r="860" spans="1:30" ht="15" thickBot="1" x14ac:dyDescent="0.25">
      <c r="A860" s="96">
        <v>348</v>
      </c>
      <c r="B860" s="97" t="s">
        <v>1275</v>
      </c>
      <c r="C860" s="99" t="s">
        <v>1276</v>
      </c>
      <c r="D860" s="99" t="s">
        <v>821</v>
      </c>
      <c r="E860" s="100">
        <v>0</v>
      </c>
      <c r="F860" s="100">
        <v>3</v>
      </c>
      <c r="G860" s="101">
        <v>7523.45</v>
      </c>
      <c r="H860" s="101"/>
      <c r="I860" s="101">
        <v>19.739999999999998</v>
      </c>
      <c r="J860" s="101">
        <v>0</v>
      </c>
      <c r="K860" s="101">
        <v>0</v>
      </c>
      <c r="L860" s="101">
        <v>0</v>
      </c>
      <c r="M860" s="101">
        <v>0</v>
      </c>
      <c r="N860" s="101">
        <v>0</v>
      </c>
      <c r="O860" s="101">
        <v>0</v>
      </c>
      <c r="P860" s="102">
        <v>0</v>
      </c>
      <c r="R860" s="101"/>
      <c r="S860" s="101">
        <v>0</v>
      </c>
      <c r="T860" s="80"/>
      <c r="U860" s="80"/>
      <c r="V860" s="81"/>
      <c r="W860" s="81"/>
      <c r="X860" s="81"/>
      <c r="Y860" s="80"/>
      <c r="Z860" s="80"/>
      <c r="AA860" s="80"/>
      <c r="AB860" s="80"/>
      <c r="AD860" s="82"/>
    </row>
    <row r="861" spans="1:30" ht="15" thickBot="1" x14ac:dyDescent="0.35">
      <c r="A861" s="151"/>
      <c r="B861" s="152" t="s">
        <v>1277</v>
      </c>
      <c r="C861" s="153" t="s">
        <v>1278</v>
      </c>
      <c r="D861" s="153"/>
      <c r="E861" s="154"/>
      <c r="F861" s="154"/>
      <c r="G861" s="155"/>
      <c r="H861" s="155"/>
      <c r="I861" s="155">
        <v>628231.43999999994</v>
      </c>
      <c r="J861" s="155">
        <v>70800.981056000004</v>
      </c>
      <c r="K861" s="155">
        <v>55807.379728</v>
      </c>
      <c r="L861" s="155">
        <v>0</v>
      </c>
      <c r="M861" s="155">
        <v>0</v>
      </c>
      <c r="N861" s="155">
        <v>18862.894348064001</v>
      </c>
      <c r="O861" s="155">
        <v>61405.6845020525</v>
      </c>
      <c r="P861" s="155">
        <v>19080.693184296299</v>
      </c>
      <c r="R861" s="155"/>
      <c r="S861" s="155">
        <v>89106.299507999996</v>
      </c>
      <c r="T861" s="80"/>
      <c r="U861" s="80"/>
      <c r="V861" s="81"/>
      <c r="W861" s="81"/>
      <c r="X861" s="81"/>
      <c r="Y861" s="80"/>
      <c r="Z861" s="80"/>
      <c r="AA861" s="80"/>
      <c r="AB861" s="80"/>
      <c r="AD861" s="82"/>
    </row>
    <row r="862" spans="1:30" ht="15" thickBot="1" x14ac:dyDescent="0.25">
      <c r="A862" s="96">
        <v>349</v>
      </c>
      <c r="B862" s="97" t="s">
        <v>1279</v>
      </c>
      <c r="C862" s="99" t="s">
        <v>1280</v>
      </c>
      <c r="D862" s="99" t="s">
        <v>38</v>
      </c>
      <c r="E862" s="100">
        <v>0</v>
      </c>
      <c r="F862" s="100">
        <v>521.64</v>
      </c>
      <c r="G862" s="101">
        <v>9.1999999999999993</v>
      </c>
      <c r="H862" s="101">
        <v>13.32</v>
      </c>
      <c r="I862" s="101">
        <v>6948.24</v>
      </c>
      <c r="J862" s="101">
        <v>0</v>
      </c>
      <c r="K862" s="101">
        <v>2342.3722560000001</v>
      </c>
      <c r="L862" s="101">
        <v>0</v>
      </c>
      <c r="M862" s="101">
        <v>0</v>
      </c>
      <c r="N862" s="101">
        <v>791.72182252799996</v>
      </c>
      <c r="O862" s="101">
        <v>2746.0169040729602</v>
      </c>
      <c r="P862" s="102">
        <v>853.27452092413398</v>
      </c>
      <c r="R862" s="101">
        <v>15.04</v>
      </c>
      <c r="S862" s="101">
        <v>0</v>
      </c>
      <c r="T862" s="80"/>
      <c r="U862" s="80"/>
      <c r="V862" s="81"/>
      <c r="W862" s="81"/>
      <c r="X862" s="81"/>
      <c r="Y862" s="80"/>
      <c r="Z862" s="80"/>
      <c r="AA862" s="80"/>
      <c r="AB862" s="80"/>
      <c r="AD862" s="82"/>
    </row>
    <row r="863" spans="1:30" ht="20.5" thickBot="1" x14ac:dyDescent="0.25">
      <c r="A863" s="96">
        <v>350</v>
      </c>
      <c r="B863" s="97" t="s">
        <v>1281</v>
      </c>
      <c r="C863" s="99" t="s">
        <v>1282</v>
      </c>
      <c r="D863" s="99" t="s">
        <v>38</v>
      </c>
      <c r="E863" s="100">
        <v>0</v>
      </c>
      <c r="F863" s="100">
        <v>472.46</v>
      </c>
      <c r="G863" s="101">
        <v>71.77</v>
      </c>
      <c r="H863" s="101">
        <v>239.47</v>
      </c>
      <c r="I863" s="101">
        <v>113140</v>
      </c>
      <c r="J863" s="101">
        <v>53016.437456</v>
      </c>
      <c r="K863" s="101">
        <v>21657.330170000001</v>
      </c>
      <c r="L863" s="101">
        <v>0</v>
      </c>
      <c r="M863" s="101">
        <v>0</v>
      </c>
      <c r="N863" s="101">
        <v>7320.1775974599996</v>
      </c>
      <c r="O863" s="101">
        <v>23761.556369317201</v>
      </c>
      <c r="P863" s="102">
        <v>7383.4689791488099</v>
      </c>
      <c r="R863" s="101">
        <v>286.63</v>
      </c>
      <c r="S863" s="101">
        <v>67703.423508000007</v>
      </c>
      <c r="T863" s="80"/>
      <c r="U863" s="80"/>
      <c r="V863" s="81"/>
      <c r="W863" s="81"/>
      <c r="X863" s="81"/>
      <c r="Y863" s="80"/>
      <c r="Z863" s="80"/>
      <c r="AA863" s="80"/>
      <c r="AB863" s="80"/>
      <c r="AD863" s="82"/>
    </row>
    <row r="864" spans="1:30" ht="18.5" thickBot="1" x14ac:dyDescent="0.25">
      <c r="A864" s="108"/>
      <c r="B864" s="109" t="s">
        <v>1245</v>
      </c>
      <c r="C864" s="110" t="s">
        <v>1246</v>
      </c>
      <c r="D864" s="110" t="s">
        <v>101</v>
      </c>
      <c r="E864" s="111">
        <v>7.5819999999999999</v>
      </c>
      <c r="F864" s="111">
        <v>3582.1917199999998</v>
      </c>
      <c r="G864" s="77">
        <v>14.8</v>
      </c>
      <c r="H864" s="77">
        <v>14.8</v>
      </c>
      <c r="I864" s="77">
        <v>53016.437456</v>
      </c>
      <c r="J864" s="77">
        <v>53016.437456</v>
      </c>
      <c r="K864" s="77"/>
      <c r="L864" s="77"/>
      <c r="M864" s="77"/>
      <c r="N864" s="77"/>
      <c r="O864" s="77"/>
      <c r="P864" s="77"/>
      <c r="R864" s="77">
        <v>18.899999999999999</v>
      </c>
      <c r="S864" s="77">
        <v>67703.423508000007</v>
      </c>
      <c r="T864" s="80">
        <f t="shared" si="406"/>
        <v>1.277027027027027</v>
      </c>
      <c r="U864" s="80">
        <f t="shared" si="407"/>
        <v>1.2513750154881937</v>
      </c>
      <c r="V864" s="81">
        <f t="shared" si="408"/>
        <v>18.520350229225269</v>
      </c>
      <c r="W864" s="81">
        <f t="shared" si="409"/>
        <v>3.7203502292252679</v>
      </c>
      <c r="X864" s="81">
        <f t="shared" si="410"/>
        <v>13327.007786630857</v>
      </c>
      <c r="Y864" s="80">
        <f t="shared" si="411"/>
        <v>4.5848355451969969E-2</v>
      </c>
      <c r="Z864" s="80">
        <f t="shared" si="412"/>
        <v>1.1992624151289988E-2</v>
      </c>
      <c r="AA864" s="80">
        <f t="shared" si="413"/>
        <v>1.9115055013239957E-2</v>
      </c>
      <c r="AB864" s="80">
        <f t="shared" si="414"/>
        <v>2.5652011538833303E-2</v>
      </c>
      <c r="AD864" s="82"/>
    </row>
    <row r="865" spans="1:30" ht="20.5" thickBot="1" x14ac:dyDescent="0.25">
      <c r="A865" s="96">
        <v>351</v>
      </c>
      <c r="B865" s="97" t="s">
        <v>1283</v>
      </c>
      <c r="C865" s="99" t="s">
        <v>1284</v>
      </c>
      <c r="D865" s="99" t="s">
        <v>38</v>
      </c>
      <c r="E865" s="100">
        <v>0</v>
      </c>
      <c r="F865" s="100">
        <v>49.18</v>
      </c>
      <c r="G865" s="101">
        <v>178.84</v>
      </c>
      <c r="H865" s="101"/>
      <c r="I865" s="101">
        <v>8795.35</v>
      </c>
      <c r="J865" s="101">
        <v>0</v>
      </c>
      <c r="K865" s="101">
        <v>0</v>
      </c>
      <c r="L865" s="101">
        <v>0</v>
      </c>
      <c r="M865" s="101">
        <v>0</v>
      </c>
      <c r="N865" s="101">
        <v>0</v>
      </c>
      <c r="O865" s="101">
        <v>0</v>
      </c>
      <c r="P865" s="102">
        <v>0</v>
      </c>
      <c r="R865" s="101"/>
      <c r="S865" s="101">
        <v>0</v>
      </c>
      <c r="T865" s="80"/>
      <c r="U865" s="80"/>
      <c r="V865" s="81"/>
      <c r="W865" s="81"/>
      <c r="X865" s="81"/>
      <c r="Y865" s="80"/>
      <c r="Z865" s="80"/>
      <c r="AA865" s="80"/>
      <c r="AB865" s="80"/>
      <c r="AD865" s="82"/>
    </row>
    <row r="866" spans="1:30" ht="18.5" thickBot="1" x14ac:dyDescent="0.25">
      <c r="A866" s="108"/>
      <c r="B866" s="109" t="s">
        <v>1245</v>
      </c>
      <c r="C866" s="110" t="s">
        <v>1246</v>
      </c>
      <c r="D866" s="110" t="s">
        <v>101</v>
      </c>
      <c r="E866" s="111">
        <v>7.5819999999999999</v>
      </c>
      <c r="F866" s="106">
        <f>15*F865*3.5</f>
        <v>2581.9500000000003</v>
      </c>
      <c r="G866" s="77">
        <v>14.8</v>
      </c>
      <c r="H866" s="77">
        <v>14.8</v>
      </c>
      <c r="I866" s="77">
        <v>53016.437456</v>
      </c>
      <c r="J866" s="77">
        <v>53016.437456</v>
      </c>
      <c r="K866" s="77"/>
      <c r="L866" s="77"/>
      <c r="M866" s="77"/>
      <c r="N866" s="77"/>
      <c r="O866" s="77"/>
      <c r="P866" s="77"/>
      <c r="R866" s="77">
        <v>18.899999999999999</v>
      </c>
      <c r="S866" s="77">
        <v>67703.423508000007</v>
      </c>
      <c r="T866" s="80">
        <f t="shared" ref="T866" si="436">R866/H866</f>
        <v>1.277027027027027</v>
      </c>
      <c r="U866" s="80">
        <f t="shared" ref="U866" si="437">T866-AB866</f>
        <v>1.2513750154881937</v>
      </c>
      <c r="V866" s="81">
        <f t="shared" ref="V866" si="438">G866*U866</f>
        <v>18.520350229225269</v>
      </c>
      <c r="W866" s="81">
        <f t="shared" ref="W866" si="439">V866-G866</f>
        <v>3.7203502292252679</v>
      </c>
      <c r="X866" s="81">
        <f t="shared" ref="X866" si="440">F866*W866</f>
        <v>9605.7582743481817</v>
      </c>
      <c r="Y866" s="80">
        <f t="shared" si="411"/>
        <v>4.5848355451969969E-2</v>
      </c>
      <c r="Z866" s="80">
        <f t="shared" si="412"/>
        <v>1.1992624151289988E-2</v>
      </c>
      <c r="AA866" s="80">
        <f t="shared" si="413"/>
        <v>1.9115055013239957E-2</v>
      </c>
      <c r="AB866" s="80">
        <f t="shared" ref="AB866" si="441">AVERAGE(Y866:AA866)</f>
        <v>2.5652011538833303E-2</v>
      </c>
      <c r="AC866" s="88" t="s">
        <v>3329</v>
      </c>
      <c r="AD866" s="82"/>
    </row>
    <row r="867" spans="1:30" ht="15" thickBot="1" x14ac:dyDescent="0.25">
      <c r="A867" s="96">
        <v>352</v>
      </c>
      <c r="B867" s="97" t="s">
        <v>1285</v>
      </c>
      <c r="C867" s="99" t="s">
        <v>1286</v>
      </c>
      <c r="D867" s="99" t="s">
        <v>38</v>
      </c>
      <c r="E867" s="100">
        <v>0</v>
      </c>
      <c r="F867" s="100">
        <v>224.4</v>
      </c>
      <c r="G867" s="101">
        <v>184.82</v>
      </c>
      <c r="H867" s="101">
        <v>154.75</v>
      </c>
      <c r="I867" s="101">
        <v>34725.9</v>
      </c>
      <c r="J867" s="101">
        <v>9200.4</v>
      </c>
      <c r="K867" s="101">
        <v>9194.7675600000002</v>
      </c>
      <c r="L867" s="101">
        <v>0</v>
      </c>
      <c r="M867" s="101">
        <v>0</v>
      </c>
      <c r="N867" s="101">
        <v>3107.8314352799998</v>
      </c>
      <c r="O867" s="101">
        <v>10088.1311761296</v>
      </c>
      <c r="P867" s="102">
        <v>3134.7022239973398</v>
      </c>
      <c r="R867" s="101">
        <v>175.27</v>
      </c>
      <c r="S867" s="101">
        <v>10580.46</v>
      </c>
      <c r="T867" s="80"/>
      <c r="U867" s="80"/>
      <c r="V867" s="81"/>
      <c r="W867" s="81"/>
      <c r="X867" s="81"/>
      <c r="Y867" s="80"/>
      <c r="Z867" s="80"/>
      <c r="AA867" s="80"/>
      <c r="AB867" s="80"/>
      <c r="AD867" s="82"/>
    </row>
    <row r="868" spans="1:30" x14ac:dyDescent="0.2">
      <c r="A868" s="108"/>
      <c r="B868" s="109" t="s">
        <v>1287</v>
      </c>
      <c r="C868" s="110" t="s">
        <v>1288</v>
      </c>
      <c r="D868" s="110" t="s">
        <v>101</v>
      </c>
      <c r="E868" s="111">
        <v>0.5</v>
      </c>
      <c r="F868" s="111">
        <v>112.2</v>
      </c>
      <c r="G868" s="77">
        <v>82</v>
      </c>
      <c r="H868" s="77">
        <v>82</v>
      </c>
      <c r="I868" s="77">
        <v>9200.4</v>
      </c>
      <c r="J868" s="77">
        <v>9200.4</v>
      </c>
      <c r="K868" s="77"/>
      <c r="L868" s="77"/>
      <c r="M868" s="77"/>
      <c r="N868" s="77"/>
      <c r="O868" s="77"/>
      <c r="P868" s="77"/>
      <c r="R868" s="77">
        <v>94.3</v>
      </c>
      <c r="S868" s="77">
        <v>10580.46</v>
      </c>
      <c r="T868" s="80">
        <f t="shared" si="406"/>
        <v>1.1499999999999999</v>
      </c>
      <c r="U868" s="80">
        <f t="shared" si="407"/>
        <v>1.1243479884611667</v>
      </c>
      <c r="V868" s="81">
        <f t="shared" si="408"/>
        <v>92.196535053815666</v>
      </c>
      <c r="W868" s="81">
        <f t="shared" si="409"/>
        <v>10.196535053815666</v>
      </c>
      <c r="X868" s="81">
        <f t="shared" si="410"/>
        <v>1144.0512330381177</v>
      </c>
      <c r="Y868" s="80">
        <f t="shared" si="411"/>
        <v>4.5848355451969969E-2</v>
      </c>
      <c r="Z868" s="80">
        <f t="shared" si="412"/>
        <v>1.1992624151289988E-2</v>
      </c>
      <c r="AA868" s="80">
        <f t="shared" si="413"/>
        <v>1.9115055013239957E-2</v>
      </c>
      <c r="AB868" s="80">
        <f t="shared" si="414"/>
        <v>2.5652011538833303E-2</v>
      </c>
      <c r="AD868" s="82"/>
    </row>
    <row r="869" spans="1:30" x14ac:dyDescent="0.2">
      <c r="A869" s="103">
        <v>353</v>
      </c>
      <c r="B869" s="104" t="s">
        <v>1289</v>
      </c>
      <c r="C869" s="105" t="s">
        <v>1290</v>
      </c>
      <c r="D869" s="105" t="s">
        <v>38</v>
      </c>
      <c r="E869" s="106">
        <v>0</v>
      </c>
      <c r="F869" s="106">
        <v>246.84</v>
      </c>
      <c r="G869" s="107">
        <v>355.6</v>
      </c>
      <c r="H869" s="107"/>
      <c r="I869" s="107"/>
      <c r="J869" s="107"/>
      <c r="K869" s="107"/>
      <c r="L869" s="107"/>
      <c r="M869" s="107"/>
      <c r="N869" s="107"/>
      <c r="O869" s="107"/>
      <c r="P869" s="107"/>
      <c r="R869" s="107"/>
      <c r="S869" s="107">
        <v>0</v>
      </c>
      <c r="T869" s="80">
        <f>T870</f>
        <v>1.0523917995444192</v>
      </c>
      <c r="U869" s="80">
        <f>U870</f>
        <v>1.026739788005586</v>
      </c>
      <c r="V869" s="81">
        <f t="shared" si="408"/>
        <v>365.10866861478638</v>
      </c>
      <c r="W869" s="81">
        <f t="shared" si="409"/>
        <v>9.5086686147863588</v>
      </c>
      <c r="X869" s="81">
        <f t="shared" si="410"/>
        <v>2347.1197608738648</v>
      </c>
      <c r="Y869" s="80"/>
      <c r="Z869" s="80"/>
      <c r="AA869" s="80"/>
      <c r="AB869" s="80"/>
      <c r="AC869" s="88" t="s">
        <v>3600</v>
      </c>
      <c r="AD869" s="82"/>
    </row>
    <row r="870" spans="1:30" ht="18.5" thickBot="1" x14ac:dyDescent="0.25">
      <c r="A870" s="108"/>
      <c r="B870" s="109">
        <v>69751061</v>
      </c>
      <c r="C870" s="110" t="s">
        <v>3598</v>
      </c>
      <c r="D870" s="110" t="s">
        <v>38</v>
      </c>
      <c r="E870" s="111">
        <v>0.21479000000000001</v>
      </c>
      <c r="F870" s="111">
        <v>1</v>
      </c>
      <c r="G870" s="77"/>
      <c r="H870" s="77">
        <v>439</v>
      </c>
      <c r="I870" s="77">
        <v>87776.3</v>
      </c>
      <c r="J870" s="77">
        <v>0</v>
      </c>
      <c r="K870" s="77">
        <v>0</v>
      </c>
      <c r="L870" s="77">
        <v>0</v>
      </c>
      <c r="M870" s="77">
        <v>0</v>
      </c>
      <c r="N870" s="77">
        <v>0</v>
      </c>
      <c r="O870" s="77">
        <v>0</v>
      </c>
      <c r="P870" s="77">
        <v>0</v>
      </c>
      <c r="R870" s="77">
        <v>462</v>
      </c>
      <c r="S870" s="77">
        <v>1378.3074300000001</v>
      </c>
      <c r="T870" s="80">
        <f t="shared" si="406"/>
        <v>1.0523917995444192</v>
      </c>
      <c r="U870" s="80">
        <f t="shared" si="407"/>
        <v>1.026739788005586</v>
      </c>
      <c r="V870" s="81"/>
      <c r="W870" s="81"/>
      <c r="X870" s="81"/>
      <c r="Y870" s="80">
        <f t="shared" si="411"/>
        <v>4.5848355451969969E-2</v>
      </c>
      <c r="Z870" s="80">
        <f t="shared" si="412"/>
        <v>1.1992624151289988E-2</v>
      </c>
      <c r="AA870" s="80">
        <f t="shared" si="413"/>
        <v>1.9115055013239957E-2</v>
      </c>
      <c r="AB870" s="80">
        <f t="shared" si="414"/>
        <v>2.5652011538833303E-2</v>
      </c>
      <c r="AC870" s="88" t="s">
        <v>3599</v>
      </c>
      <c r="AD870" s="82"/>
    </row>
    <row r="871" spans="1:30" ht="15" thickBot="1" x14ac:dyDescent="0.25">
      <c r="A871" s="96">
        <v>354</v>
      </c>
      <c r="B871" s="97" t="s">
        <v>1291</v>
      </c>
      <c r="C871" s="99" t="s">
        <v>1292</v>
      </c>
      <c r="D871" s="99" t="s">
        <v>38</v>
      </c>
      <c r="E871" s="100">
        <v>0</v>
      </c>
      <c r="F871" s="100">
        <v>409.94</v>
      </c>
      <c r="G871" s="101">
        <v>192.98</v>
      </c>
      <c r="H871" s="101">
        <v>141.96</v>
      </c>
      <c r="I871" s="101">
        <v>58195.08</v>
      </c>
      <c r="J871" s="101">
        <v>8584.1435999999994</v>
      </c>
      <c r="K871" s="101">
        <v>17871.047342000002</v>
      </c>
      <c r="L871" s="101">
        <v>0</v>
      </c>
      <c r="M871" s="101">
        <v>0</v>
      </c>
      <c r="N871" s="101">
        <v>6040.4140015960002</v>
      </c>
      <c r="O871" s="101">
        <v>19607.398301748701</v>
      </c>
      <c r="P871" s="102">
        <v>6092.6403503482597</v>
      </c>
      <c r="R871" s="101">
        <v>162.71</v>
      </c>
      <c r="S871" s="101">
        <v>10822.415999999999</v>
      </c>
      <c r="T871" s="80"/>
      <c r="U871" s="80"/>
      <c r="V871" s="81"/>
      <c r="W871" s="81"/>
      <c r="X871" s="81"/>
      <c r="Y871" s="80"/>
      <c r="Z871" s="80"/>
      <c r="AA871" s="80"/>
      <c r="AB871" s="80"/>
      <c r="AD871" s="82"/>
    </row>
    <row r="872" spans="1:30" x14ac:dyDescent="0.2">
      <c r="A872" s="108"/>
      <c r="B872" s="109" t="s">
        <v>1293</v>
      </c>
      <c r="C872" s="110" t="s">
        <v>1294</v>
      </c>
      <c r="D872" s="110" t="s">
        <v>101</v>
      </c>
      <c r="E872" s="111">
        <v>0.3</v>
      </c>
      <c r="F872" s="111">
        <v>122.982</v>
      </c>
      <c r="G872" s="77">
        <v>69.8</v>
      </c>
      <c r="H872" s="77">
        <v>69.8</v>
      </c>
      <c r="I872" s="77">
        <v>8584.1435999999994</v>
      </c>
      <c r="J872" s="77">
        <v>8584.1435999999994</v>
      </c>
      <c r="K872" s="77"/>
      <c r="L872" s="77"/>
      <c r="M872" s="77"/>
      <c r="N872" s="77"/>
      <c r="O872" s="77"/>
      <c r="P872" s="77"/>
      <c r="R872" s="77">
        <v>88</v>
      </c>
      <c r="S872" s="77">
        <v>10822.415999999999</v>
      </c>
      <c r="T872" s="80">
        <f t="shared" si="406"/>
        <v>1.2607449856733526</v>
      </c>
      <c r="U872" s="80">
        <f t="shared" si="407"/>
        <v>1.2350929741345194</v>
      </c>
      <c r="V872" s="81">
        <f t="shared" si="408"/>
        <v>86.209489594589442</v>
      </c>
      <c r="W872" s="81">
        <f t="shared" si="409"/>
        <v>16.409489594589445</v>
      </c>
      <c r="X872" s="81">
        <f t="shared" si="410"/>
        <v>2018.0718493217992</v>
      </c>
      <c r="Y872" s="80">
        <f t="shared" si="411"/>
        <v>4.5848355451969969E-2</v>
      </c>
      <c r="Z872" s="80">
        <f t="shared" si="412"/>
        <v>1.1992624151289988E-2</v>
      </c>
      <c r="AA872" s="80">
        <f t="shared" si="413"/>
        <v>1.9115055013239957E-2</v>
      </c>
      <c r="AB872" s="80">
        <f t="shared" si="414"/>
        <v>2.5652011538833303E-2</v>
      </c>
      <c r="AD872" s="82"/>
    </row>
    <row r="873" spans="1:30" ht="20.5" thickBot="1" x14ac:dyDescent="0.25">
      <c r="A873" s="103">
        <v>355</v>
      </c>
      <c r="B873" s="104" t="s">
        <v>1295</v>
      </c>
      <c r="C873" s="105" t="s">
        <v>1296</v>
      </c>
      <c r="D873" s="105" t="s">
        <v>38</v>
      </c>
      <c r="E873" s="106">
        <v>0</v>
      </c>
      <c r="F873" s="106">
        <v>450.93400000000003</v>
      </c>
      <c r="G873" s="107">
        <v>570.21</v>
      </c>
      <c r="H873" s="181">
        <v>563</v>
      </c>
      <c r="I873" s="181">
        <v>1044.845955</v>
      </c>
      <c r="J873" s="181">
        <v>1044.845955</v>
      </c>
      <c r="K873" s="181"/>
      <c r="L873" s="181"/>
      <c r="M873" s="181"/>
      <c r="N873" s="181"/>
      <c r="O873" s="181"/>
      <c r="P873" s="181"/>
      <c r="R873" s="181">
        <v>584</v>
      </c>
      <c r="S873" s="107">
        <v>0</v>
      </c>
      <c r="T873" s="80">
        <f t="shared" si="406"/>
        <v>1.0373001776198933</v>
      </c>
      <c r="U873" s="80">
        <f t="shared" si="407"/>
        <v>1.0116481660810601</v>
      </c>
      <c r="V873" s="81">
        <f t="shared" si="408"/>
        <v>576.85190078108133</v>
      </c>
      <c r="W873" s="81">
        <f t="shared" si="409"/>
        <v>6.64190078108129</v>
      </c>
      <c r="X873" s="81">
        <f t="shared" si="410"/>
        <v>2995.0588868161108</v>
      </c>
      <c r="Y873" s="80">
        <f t="shared" si="411"/>
        <v>4.5848355451969969E-2</v>
      </c>
      <c r="Z873" s="80">
        <f t="shared" si="412"/>
        <v>1.1992624151289988E-2</v>
      </c>
      <c r="AA873" s="80">
        <f t="shared" si="413"/>
        <v>1.9115055013239957E-2</v>
      </c>
      <c r="AB873" s="80">
        <f t="shared" si="414"/>
        <v>2.5652011538833303E-2</v>
      </c>
      <c r="AC873" s="187" t="s">
        <v>3472</v>
      </c>
      <c r="AD873" s="82"/>
    </row>
    <row r="874" spans="1:30" ht="15" thickBot="1" x14ac:dyDescent="0.25">
      <c r="A874" s="96">
        <v>356</v>
      </c>
      <c r="B874" s="97" t="s">
        <v>1297</v>
      </c>
      <c r="C874" s="99" t="s">
        <v>1298</v>
      </c>
      <c r="D874" s="99" t="s">
        <v>98</v>
      </c>
      <c r="E874" s="100">
        <v>0</v>
      </c>
      <c r="F874" s="100">
        <v>233.8</v>
      </c>
      <c r="G874" s="101">
        <v>127.54</v>
      </c>
      <c r="H874" s="101"/>
      <c r="I874" s="101">
        <v>29818.85</v>
      </c>
      <c r="J874" s="101">
        <v>0</v>
      </c>
      <c r="K874" s="101">
        <v>0</v>
      </c>
      <c r="L874" s="101">
        <v>0</v>
      </c>
      <c r="M874" s="101">
        <v>0</v>
      </c>
      <c r="N874" s="101">
        <v>0</v>
      </c>
      <c r="O874" s="101">
        <v>0</v>
      </c>
      <c r="P874" s="102">
        <v>0</v>
      </c>
      <c r="R874" s="101"/>
      <c r="S874" s="101">
        <v>0</v>
      </c>
      <c r="T874" s="80"/>
      <c r="U874" s="80"/>
      <c r="V874" s="81"/>
      <c r="W874" s="81"/>
      <c r="X874" s="81"/>
      <c r="Y874" s="80"/>
      <c r="Z874" s="80"/>
      <c r="AA874" s="80"/>
      <c r="AB874" s="80"/>
      <c r="AD874" s="82"/>
    </row>
    <row r="875" spans="1:30" ht="15" thickBot="1" x14ac:dyDescent="0.25">
      <c r="A875" s="188"/>
      <c r="B875" s="189">
        <v>28411001</v>
      </c>
      <c r="C875" s="190" t="s">
        <v>3323</v>
      </c>
      <c r="D875" s="190" t="s">
        <v>98</v>
      </c>
      <c r="E875" s="191">
        <v>0.21479000000000001</v>
      </c>
      <c r="F875" s="191">
        <f>F874</f>
        <v>233.8</v>
      </c>
      <c r="G875" s="181">
        <v>60.7</v>
      </c>
      <c r="H875" s="181">
        <v>60.7</v>
      </c>
      <c r="I875" s="181">
        <v>1044.845955</v>
      </c>
      <c r="J875" s="181">
        <v>1044.845955</v>
      </c>
      <c r="K875" s="181"/>
      <c r="L875" s="181"/>
      <c r="M875" s="181"/>
      <c r="N875" s="181"/>
      <c r="O875" s="181"/>
      <c r="P875" s="181"/>
      <c r="R875" s="181">
        <v>63.7</v>
      </c>
      <c r="S875" s="181">
        <v>1378.3074300000001</v>
      </c>
      <c r="T875" s="85">
        <f t="shared" ref="T875" si="442">R875/H875</f>
        <v>1.0494233937397035</v>
      </c>
      <c r="U875" s="85">
        <f t="shared" ref="U875" si="443">T875-AB875</f>
        <v>1.0237713822008703</v>
      </c>
      <c r="V875" s="86">
        <f t="shared" ref="V875" si="444">G875*U875</f>
        <v>62.142922899592826</v>
      </c>
      <c r="W875" s="86">
        <f t="shared" ref="W875" si="445">V875-G875</f>
        <v>1.4429228995928227</v>
      </c>
      <c r="X875" s="86">
        <f t="shared" ref="X875" si="446">F875*W875</f>
        <v>337.355373924802</v>
      </c>
      <c r="Y875" s="85">
        <f t="shared" ref="Y875:Y877" si="447">104.584835545197%-100%</f>
        <v>4.5848355451969969E-2</v>
      </c>
      <c r="Z875" s="85">
        <f t="shared" ref="Z875:Z877" si="448">101.199262415129%-100%</f>
        <v>1.1992624151289988E-2</v>
      </c>
      <c r="AA875" s="85">
        <f t="shared" ref="AA875:AA877" si="449">101.911505501324%-100%</f>
        <v>1.9115055013239957E-2</v>
      </c>
      <c r="AB875" s="85">
        <f t="shared" ref="AB875" si="450">AVERAGE(Y875:AA875)</f>
        <v>2.5652011538833303E-2</v>
      </c>
      <c r="AC875" s="187" t="s">
        <v>3473</v>
      </c>
      <c r="AD875" s="82"/>
    </row>
    <row r="876" spans="1:30" ht="15" thickBot="1" x14ac:dyDescent="0.25">
      <c r="A876" s="96">
        <v>357</v>
      </c>
      <c r="B876" s="97" t="s">
        <v>1299</v>
      </c>
      <c r="C876" s="99" t="s">
        <v>1300</v>
      </c>
      <c r="D876" s="99" t="s">
        <v>98</v>
      </c>
      <c r="E876" s="100">
        <v>0</v>
      </c>
      <c r="F876" s="100">
        <v>82</v>
      </c>
      <c r="G876" s="101">
        <v>70.5</v>
      </c>
      <c r="H876" s="101"/>
      <c r="I876" s="101">
        <v>5781</v>
      </c>
      <c r="J876" s="101">
        <v>0</v>
      </c>
      <c r="K876" s="101">
        <v>0</v>
      </c>
      <c r="L876" s="101">
        <v>0</v>
      </c>
      <c r="M876" s="101">
        <v>0</v>
      </c>
      <c r="N876" s="101">
        <v>0</v>
      </c>
      <c r="O876" s="101">
        <v>0</v>
      </c>
      <c r="P876" s="102">
        <v>0</v>
      </c>
      <c r="R876" s="101"/>
      <c r="S876" s="101">
        <v>0</v>
      </c>
      <c r="T876" s="80"/>
      <c r="U876" s="80"/>
      <c r="V876" s="81"/>
      <c r="W876" s="81"/>
      <c r="X876" s="81"/>
      <c r="Y876" s="80"/>
      <c r="Z876" s="80"/>
      <c r="AA876" s="80"/>
      <c r="AB876" s="80"/>
      <c r="AD876" s="82"/>
    </row>
    <row r="877" spans="1:30" ht="15" thickBot="1" x14ac:dyDescent="0.25">
      <c r="A877" s="188"/>
      <c r="B877" s="189">
        <v>28411001</v>
      </c>
      <c r="C877" s="190" t="s">
        <v>3323</v>
      </c>
      <c r="D877" s="190" t="s">
        <v>98</v>
      </c>
      <c r="E877" s="191">
        <v>0.21479000000000001</v>
      </c>
      <c r="F877" s="191">
        <f>F876</f>
        <v>82</v>
      </c>
      <c r="G877" s="181">
        <v>60.7</v>
      </c>
      <c r="H877" s="181">
        <v>60.7</v>
      </c>
      <c r="I877" s="181">
        <v>1044.845955</v>
      </c>
      <c r="J877" s="181">
        <v>1044.845955</v>
      </c>
      <c r="K877" s="181"/>
      <c r="L877" s="181"/>
      <c r="M877" s="181"/>
      <c r="N877" s="181"/>
      <c r="O877" s="181"/>
      <c r="P877" s="181"/>
      <c r="R877" s="181">
        <v>63.7</v>
      </c>
      <c r="S877" s="181">
        <v>1378.3074300000001</v>
      </c>
      <c r="T877" s="85">
        <f t="shared" ref="T877" si="451">R877/H877</f>
        <v>1.0494233937397035</v>
      </c>
      <c r="U877" s="85">
        <f t="shared" ref="U877" si="452">T877-AB877</f>
        <v>1.0237713822008703</v>
      </c>
      <c r="V877" s="86">
        <f t="shared" ref="V877" si="453">G877*U877</f>
        <v>62.142922899592826</v>
      </c>
      <c r="W877" s="86">
        <f t="shared" ref="W877" si="454">V877-G877</f>
        <v>1.4429228995928227</v>
      </c>
      <c r="X877" s="86">
        <f t="shared" ref="X877" si="455">F877*W877</f>
        <v>118.31967776661146</v>
      </c>
      <c r="Y877" s="85">
        <f t="shared" si="447"/>
        <v>4.5848355451969969E-2</v>
      </c>
      <c r="Z877" s="85">
        <f t="shared" si="448"/>
        <v>1.1992624151289988E-2</v>
      </c>
      <c r="AA877" s="85">
        <f t="shared" si="449"/>
        <v>1.9115055013239957E-2</v>
      </c>
      <c r="AB877" s="85">
        <f t="shared" ref="AB877" si="456">AVERAGE(Y877:AA877)</f>
        <v>2.5652011538833303E-2</v>
      </c>
      <c r="AC877" s="187" t="s">
        <v>3473</v>
      </c>
      <c r="AD877" s="82"/>
    </row>
    <row r="878" spans="1:30" ht="15" thickBot="1" x14ac:dyDescent="0.25">
      <c r="A878" s="96">
        <v>358</v>
      </c>
      <c r="B878" s="97" t="s">
        <v>1301</v>
      </c>
      <c r="C878" s="99" t="s">
        <v>1302</v>
      </c>
      <c r="D878" s="99" t="s">
        <v>98</v>
      </c>
      <c r="E878" s="100">
        <v>0</v>
      </c>
      <c r="F878" s="100">
        <v>96</v>
      </c>
      <c r="G878" s="101">
        <v>65.209999999999994</v>
      </c>
      <c r="H878" s="101">
        <v>137.12</v>
      </c>
      <c r="I878" s="101">
        <v>13163.52</v>
      </c>
      <c r="J878" s="101">
        <v>0</v>
      </c>
      <c r="K878" s="101">
        <v>4741.8624</v>
      </c>
      <c r="L878" s="101">
        <v>0</v>
      </c>
      <c r="M878" s="101">
        <v>0</v>
      </c>
      <c r="N878" s="101">
        <v>1602.7494912</v>
      </c>
      <c r="O878" s="101">
        <v>5202.5817507840002</v>
      </c>
      <c r="P878" s="102">
        <v>1616.60710987776</v>
      </c>
      <c r="R878" s="101">
        <v>154.44</v>
      </c>
      <c r="S878" s="101">
        <v>0</v>
      </c>
      <c r="T878" s="80"/>
      <c r="U878" s="80"/>
      <c r="V878" s="81"/>
      <c r="W878" s="81"/>
      <c r="X878" s="81"/>
      <c r="Y878" s="80"/>
      <c r="Z878" s="80"/>
      <c r="AA878" s="80"/>
      <c r="AB878" s="80"/>
      <c r="AD878" s="82"/>
    </row>
    <row r="879" spans="1:30" ht="15" thickBot="1" x14ac:dyDescent="0.25">
      <c r="A879" s="103">
        <v>359</v>
      </c>
      <c r="B879" s="104" t="s">
        <v>1303</v>
      </c>
      <c r="C879" s="105" t="s">
        <v>1304</v>
      </c>
      <c r="D879" s="105" t="s">
        <v>98</v>
      </c>
      <c r="E879" s="106">
        <v>0</v>
      </c>
      <c r="F879" s="106">
        <v>97.92</v>
      </c>
      <c r="G879" s="107">
        <v>130.30000000000001</v>
      </c>
      <c r="H879" s="181">
        <v>104</v>
      </c>
      <c r="I879" s="181">
        <v>1044.845955</v>
      </c>
      <c r="J879" s="181">
        <v>1044.845955</v>
      </c>
      <c r="K879" s="181"/>
      <c r="L879" s="181"/>
      <c r="M879" s="181"/>
      <c r="N879" s="181"/>
      <c r="O879" s="181"/>
      <c r="P879" s="181"/>
      <c r="R879" s="181">
        <v>127</v>
      </c>
      <c r="S879" s="107">
        <v>0</v>
      </c>
      <c r="T879" s="80">
        <f t="shared" si="406"/>
        <v>1.2211538461538463</v>
      </c>
      <c r="U879" s="80">
        <f t="shared" si="407"/>
        <v>1.195501834615013</v>
      </c>
      <c r="V879" s="81">
        <f t="shared" si="408"/>
        <v>155.77388905033621</v>
      </c>
      <c r="W879" s="81">
        <f t="shared" si="409"/>
        <v>25.473889050336197</v>
      </c>
      <c r="X879" s="81">
        <f t="shared" si="410"/>
        <v>2494.4032158089203</v>
      </c>
      <c r="Y879" s="80">
        <f t="shared" si="411"/>
        <v>4.5848355451969969E-2</v>
      </c>
      <c r="Z879" s="80">
        <f t="shared" si="412"/>
        <v>1.1992624151289988E-2</v>
      </c>
      <c r="AA879" s="80">
        <f t="shared" si="413"/>
        <v>1.9115055013239957E-2</v>
      </c>
      <c r="AB879" s="80">
        <f t="shared" si="414"/>
        <v>2.5652011538833303E-2</v>
      </c>
      <c r="AC879" s="187" t="s">
        <v>3474</v>
      </c>
      <c r="AD879" s="82"/>
    </row>
    <row r="880" spans="1:30" ht="15" thickBot="1" x14ac:dyDescent="0.25">
      <c r="A880" s="96">
        <v>360</v>
      </c>
      <c r="B880" s="97" t="s">
        <v>1305</v>
      </c>
      <c r="C880" s="99" t="s">
        <v>1306</v>
      </c>
      <c r="D880" s="99" t="s">
        <v>821</v>
      </c>
      <c r="E880" s="100">
        <v>0</v>
      </c>
      <c r="F880" s="100">
        <v>3</v>
      </c>
      <c r="G880" s="101">
        <v>5676.11</v>
      </c>
      <c r="H880" s="101"/>
      <c r="I880" s="101">
        <v>1.1399999999999999</v>
      </c>
      <c r="J880" s="101">
        <v>0</v>
      </c>
      <c r="K880" s="101">
        <v>0</v>
      </c>
      <c r="L880" s="101">
        <v>0</v>
      </c>
      <c r="M880" s="101">
        <v>0</v>
      </c>
      <c r="N880" s="101">
        <v>0</v>
      </c>
      <c r="O880" s="101">
        <v>0</v>
      </c>
      <c r="P880" s="102">
        <v>0</v>
      </c>
      <c r="R880" s="101"/>
      <c r="S880" s="101">
        <v>0</v>
      </c>
      <c r="T880" s="80"/>
      <c r="U880" s="80"/>
      <c r="V880" s="81"/>
      <c r="W880" s="81"/>
      <c r="X880" s="81"/>
      <c r="Y880" s="80"/>
      <c r="Z880" s="80"/>
      <c r="AA880" s="80"/>
      <c r="AB880" s="80"/>
      <c r="AD880" s="82"/>
    </row>
    <row r="881" spans="1:30" ht="15" thickBot="1" x14ac:dyDescent="0.35">
      <c r="A881" s="151"/>
      <c r="B881" s="152" t="s">
        <v>1307</v>
      </c>
      <c r="C881" s="153" t="s">
        <v>1308</v>
      </c>
      <c r="D881" s="153"/>
      <c r="E881" s="154"/>
      <c r="F881" s="154"/>
      <c r="G881" s="155"/>
      <c r="H881" s="155"/>
      <c r="I881" s="155">
        <v>579383.38</v>
      </c>
      <c r="J881" s="155">
        <v>97585.349421599996</v>
      </c>
      <c r="K881" s="155">
        <v>101295.97535199999</v>
      </c>
      <c r="L881" s="155">
        <v>0</v>
      </c>
      <c r="M881" s="155">
        <v>0</v>
      </c>
      <c r="N881" s="155">
        <v>34238.039668976002</v>
      </c>
      <c r="O881" s="155">
        <v>111137.89231720001</v>
      </c>
      <c r="P881" s="155">
        <v>34534.067027344703</v>
      </c>
      <c r="R881" s="155"/>
      <c r="S881" s="155">
        <v>118099.55681520001</v>
      </c>
      <c r="T881" s="80"/>
      <c r="U881" s="80"/>
      <c r="V881" s="81"/>
      <c r="W881" s="81"/>
      <c r="X881" s="81"/>
      <c r="Y881" s="80"/>
      <c r="Z881" s="80"/>
      <c r="AA881" s="80"/>
      <c r="AB881" s="80"/>
      <c r="AD881" s="82"/>
    </row>
    <row r="882" spans="1:30" x14ac:dyDescent="0.2">
      <c r="A882" s="156">
        <v>361</v>
      </c>
      <c r="B882" s="157" t="s">
        <v>1309</v>
      </c>
      <c r="C882" s="158" t="s">
        <v>1310</v>
      </c>
      <c r="D882" s="158" t="s">
        <v>38</v>
      </c>
      <c r="E882" s="159">
        <v>0</v>
      </c>
      <c r="F882" s="159">
        <v>509.8</v>
      </c>
      <c r="G882" s="160">
        <v>17.25</v>
      </c>
      <c r="H882" s="160">
        <v>6.23</v>
      </c>
      <c r="I882" s="160">
        <v>3176.05</v>
      </c>
      <c r="J882" s="160">
        <v>0</v>
      </c>
      <c r="K882" s="160">
        <v>1144.6029599999999</v>
      </c>
      <c r="L882" s="160">
        <v>0</v>
      </c>
      <c r="M882" s="160">
        <v>0</v>
      </c>
      <c r="N882" s="160">
        <v>386.87580048000001</v>
      </c>
      <c r="O882" s="160">
        <v>1255.8125835936</v>
      </c>
      <c r="P882" s="161">
        <v>390.22078817030399</v>
      </c>
      <c r="R882" s="160">
        <v>7.02</v>
      </c>
      <c r="S882" s="160">
        <v>0</v>
      </c>
      <c r="T882" s="80"/>
      <c r="U882" s="80"/>
      <c r="V882" s="81"/>
      <c r="W882" s="81"/>
      <c r="X882" s="81"/>
      <c r="Y882" s="80"/>
      <c r="Z882" s="80"/>
      <c r="AA882" s="80"/>
      <c r="AB882" s="80"/>
      <c r="AD882" s="82"/>
    </row>
    <row r="883" spans="1:30" ht="15" thickBot="1" x14ac:dyDescent="0.25">
      <c r="A883" s="162">
        <v>362</v>
      </c>
      <c r="B883" s="163" t="s">
        <v>1311</v>
      </c>
      <c r="C883" s="164" t="s">
        <v>1312</v>
      </c>
      <c r="D883" s="164" t="s">
        <v>38</v>
      </c>
      <c r="E883" s="165">
        <v>0</v>
      </c>
      <c r="F883" s="165">
        <v>509.8</v>
      </c>
      <c r="G883" s="177">
        <v>57.5</v>
      </c>
      <c r="H883" s="112">
        <v>47.35</v>
      </c>
      <c r="I883" s="112">
        <v>24139.03</v>
      </c>
      <c r="J883" s="112">
        <v>12490.1</v>
      </c>
      <c r="K883" s="112">
        <v>4196.87752</v>
      </c>
      <c r="L883" s="112">
        <v>0</v>
      </c>
      <c r="M883" s="112">
        <v>0</v>
      </c>
      <c r="N883" s="112">
        <v>1418.54460176</v>
      </c>
      <c r="O883" s="112">
        <v>4604.6461398432002</v>
      </c>
      <c r="P883" s="166">
        <v>1430.8095566244499</v>
      </c>
      <c r="R883" s="112">
        <v>56.24</v>
      </c>
      <c r="S883" s="112">
        <v>15548.9</v>
      </c>
      <c r="T883" s="80"/>
      <c r="U883" s="80"/>
      <c r="V883" s="81"/>
      <c r="W883" s="81"/>
      <c r="X883" s="81"/>
      <c r="Y883" s="80"/>
      <c r="Z883" s="80"/>
      <c r="AA883" s="80"/>
      <c r="AB883" s="80"/>
      <c r="AD883" s="82"/>
    </row>
    <row r="884" spans="1:30" ht="15" thickBot="1" x14ac:dyDescent="0.25">
      <c r="A884" s="108"/>
      <c r="B884" s="109" t="s">
        <v>1241</v>
      </c>
      <c r="C884" s="110" t="s">
        <v>1242</v>
      </c>
      <c r="D884" s="110" t="s">
        <v>402</v>
      </c>
      <c r="E884" s="111">
        <v>0.25</v>
      </c>
      <c r="F884" s="111">
        <v>127.45</v>
      </c>
      <c r="G884" s="77">
        <v>98</v>
      </c>
      <c r="H884" s="77">
        <v>98</v>
      </c>
      <c r="I884" s="77">
        <v>12490.1</v>
      </c>
      <c r="J884" s="77">
        <v>12490.1</v>
      </c>
      <c r="K884" s="77"/>
      <c r="L884" s="77"/>
      <c r="M884" s="77"/>
      <c r="N884" s="77"/>
      <c r="O884" s="77"/>
      <c r="P884" s="77"/>
      <c r="R884" s="77">
        <v>122</v>
      </c>
      <c r="S884" s="77">
        <v>15548.9</v>
      </c>
      <c r="T884" s="80">
        <f t="shared" si="406"/>
        <v>1.2448979591836735</v>
      </c>
      <c r="U884" s="80">
        <f t="shared" si="407"/>
        <v>1.2192459476448403</v>
      </c>
      <c r="V884" s="81">
        <f t="shared" si="408"/>
        <v>119.48610286919435</v>
      </c>
      <c r="W884" s="81">
        <f t="shared" si="409"/>
        <v>21.486102869194355</v>
      </c>
      <c r="X884" s="81">
        <f t="shared" si="410"/>
        <v>2738.4038106788207</v>
      </c>
      <c r="Y884" s="80">
        <f t="shared" si="411"/>
        <v>4.5848355451969969E-2</v>
      </c>
      <c r="Z884" s="80">
        <f t="shared" si="412"/>
        <v>1.1992624151289988E-2</v>
      </c>
      <c r="AA884" s="80">
        <f t="shared" si="413"/>
        <v>1.9115055013239957E-2</v>
      </c>
      <c r="AB884" s="80">
        <f t="shared" si="414"/>
        <v>2.5652011538833303E-2</v>
      </c>
      <c r="AD884" s="82"/>
    </row>
    <row r="885" spans="1:30" ht="20.5" thickBot="1" x14ac:dyDescent="0.25">
      <c r="A885" s="96">
        <v>363</v>
      </c>
      <c r="B885" s="97" t="s">
        <v>1313</v>
      </c>
      <c r="C885" s="99" t="s">
        <v>1314</v>
      </c>
      <c r="D885" s="99" t="s">
        <v>38</v>
      </c>
      <c r="E885" s="100">
        <v>0</v>
      </c>
      <c r="F885" s="100">
        <v>509.8</v>
      </c>
      <c r="G885" s="112">
        <v>713.05</v>
      </c>
      <c r="H885" s="101">
        <v>549.70000000000005</v>
      </c>
      <c r="I885" s="101">
        <v>280237.06</v>
      </c>
      <c r="J885" s="101">
        <v>72779.047999999995</v>
      </c>
      <c r="K885" s="101">
        <v>74731.072199999995</v>
      </c>
      <c r="L885" s="101">
        <v>0</v>
      </c>
      <c r="M885" s="101">
        <v>0</v>
      </c>
      <c r="N885" s="101">
        <v>25259.102403600002</v>
      </c>
      <c r="O885" s="101">
        <v>81991.943174952001</v>
      </c>
      <c r="P885" s="102">
        <v>25477.496488997302</v>
      </c>
      <c r="R885" s="101">
        <v>646.04999999999995</v>
      </c>
      <c r="S885" s="101">
        <v>87746.775999999998</v>
      </c>
      <c r="T885" s="80"/>
      <c r="U885" s="80"/>
      <c r="V885" s="81"/>
      <c r="W885" s="81"/>
      <c r="X885" s="81"/>
      <c r="Y885" s="80"/>
      <c r="Z885" s="80"/>
      <c r="AA885" s="80"/>
      <c r="AB885" s="80"/>
      <c r="AD885" s="82"/>
    </row>
    <row r="886" spans="1:30" ht="18" x14ac:dyDescent="0.2">
      <c r="A886" s="108"/>
      <c r="B886" s="109" t="s">
        <v>1315</v>
      </c>
      <c r="C886" s="110" t="s">
        <v>1316</v>
      </c>
      <c r="D886" s="110" t="s">
        <v>101</v>
      </c>
      <c r="E886" s="111">
        <v>0.6</v>
      </c>
      <c r="F886" s="111">
        <v>305.88</v>
      </c>
      <c r="G886" s="77">
        <v>75.400000000000006</v>
      </c>
      <c r="H886" s="77">
        <v>75.400000000000006</v>
      </c>
      <c r="I886" s="77">
        <v>23063.351999999999</v>
      </c>
      <c r="J886" s="77">
        <v>23063.351999999999</v>
      </c>
      <c r="K886" s="77"/>
      <c r="L886" s="77"/>
      <c r="M886" s="77"/>
      <c r="N886" s="77"/>
      <c r="O886" s="77"/>
      <c r="P886" s="77"/>
      <c r="R886" s="77">
        <v>90.6</v>
      </c>
      <c r="S886" s="77">
        <v>27712.727999999999</v>
      </c>
      <c r="T886" s="80">
        <f t="shared" si="406"/>
        <v>1.2015915119363394</v>
      </c>
      <c r="U886" s="80">
        <f t="shared" si="407"/>
        <v>1.1759395003975062</v>
      </c>
      <c r="V886" s="81">
        <f t="shared" si="408"/>
        <v>88.665838329971976</v>
      </c>
      <c r="W886" s="81">
        <f t="shared" si="409"/>
        <v>13.26583832997197</v>
      </c>
      <c r="X886" s="81">
        <f t="shared" si="410"/>
        <v>4057.7546283718261</v>
      </c>
      <c r="Y886" s="80">
        <f t="shared" ref="Y886:Y907" si="457">104.584835545197%-100%</f>
        <v>4.5848355451969969E-2</v>
      </c>
      <c r="Z886" s="80">
        <f t="shared" ref="Z886:Z907" si="458">101.199262415129%-100%</f>
        <v>1.1992624151289988E-2</v>
      </c>
      <c r="AA886" s="80">
        <f t="shared" ref="AA886:AA907" si="459">101.911505501324%-100%</f>
        <v>1.9115055013239957E-2</v>
      </c>
      <c r="AB886" s="80">
        <f t="shared" si="414"/>
        <v>2.5652011538833303E-2</v>
      </c>
      <c r="AD886" s="82"/>
    </row>
    <row r="887" spans="1:30" ht="18" x14ac:dyDescent="0.2">
      <c r="A887" s="108"/>
      <c r="B887" s="109" t="s">
        <v>1251</v>
      </c>
      <c r="C887" s="110" t="s">
        <v>1252</v>
      </c>
      <c r="D887" s="110" t="s">
        <v>101</v>
      </c>
      <c r="E887" s="111">
        <v>4.5999999999999996</v>
      </c>
      <c r="F887" s="111">
        <v>2345.08</v>
      </c>
      <c r="G887" s="77">
        <v>21.2</v>
      </c>
      <c r="H887" s="77">
        <v>21.2</v>
      </c>
      <c r="I887" s="77">
        <v>49715.696000000004</v>
      </c>
      <c r="J887" s="77">
        <v>49715.696000000004</v>
      </c>
      <c r="K887" s="77"/>
      <c r="L887" s="77"/>
      <c r="M887" s="77"/>
      <c r="N887" s="77"/>
      <c r="O887" s="77"/>
      <c r="P887" s="77"/>
      <c r="R887" s="77">
        <v>25.6</v>
      </c>
      <c r="S887" s="77">
        <v>60034.048000000003</v>
      </c>
      <c r="T887" s="80">
        <f t="shared" ref="T887:T907" si="460">R887/H887</f>
        <v>1.2075471698113209</v>
      </c>
      <c r="U887" s="80">
        <f t="shared" ref="U887:U907" si="461">T887-AB887</f>
        <v>1.1818951582724877</v>
      </c>
      <c r="V887" s="81">
        <f t="shared" ref="V887:V907" si="462">G887*U887</f>
        <v>25.05617735537674</v>
      </c>
      <c r="W887" s="81">
        <f t="shared" ref="W887:W907" si="463">V887-G887</f>
        <v>3.8561773553767402</v>
      </c>
      <c r="X887" s="81">
        <f t="shared" ref="X887:X907" si="464">F887*W887</f>
        <v>9043.0443925468862</v>
      </c>
      <c r="Y887" s="80">
        <f t="shared" si="457"/>
        <v>4.5848355451969969E-2</v>
      </c>
      <c r="Z887" s="80">
        <f t="shared" si="458"/>
        <v>1.1992624151289988E-2</v>
      </c>
      <c r="AA887" s="80">
        <f t="shared" si="459"/>
        <v>1.9115055013239957E-2</v>
      </c>
      <c r="AB887" s="80">
        <f t="shared" ref="AB887:AB907" si="465">AVERAGE(Y887:AA887)</f>
        <v>2.5652011538833303E-2</v>
      </c>
      <c r="AD887" s="82"/>
    </row>
    <row r="888" spans="1:30" ht="15" thickBot="1" x14ac:dyDescent="0.25">
      <c r="A888" s="103">
        <v>364</v>
      </c>
      <c r="B888" s="104" t="s">
        <v>1317</v>
      </c>
      <c r="C888" s="105" t="s">
        <v>1318</v>
      </c>
      <c r="D888" s="105" t="s">
        <v>38</v>
      </c>
      <c r="E888" s="106">
        <v>0</v>
      </c>
      <c r="F888" s="106">
        <v>560.78</v>
      </c>
      <c r="G888" s="107">
        <v>183.12</v>
      </c>
      <c r="H888" s="107">
        <v>346</v>
      </c>
      <c r="I888" s="107">
        <v>194029.88</v>
      </c>
      <c r="J888" s="107">
        <v>0</v>
      </c>
      <c r="K888" s="107">
        <v>0</v>
      </c>
      <c r="L888" s="107">
        <v>0</v>
      </c>
      <c r="M888" s="107">
        <v>0</v>
      </c>
      <c r="N888" s="107">
        <v>0</v>
      </c>
      <c r="O888" s="107">
        <v>0</v>
      </c>
      <c r="P888" s="107">
        <v>0</v>
      </c>
      <c r="R888" s="107">
        <v>368</v>
      </c>
      <c r="S888" s="107">
        <v>0</v>
      </c>
      <c r="T888" s="80">
        <f t="shared" si="460"/>
        <v>1.0635838150289016</v>
      </c>
      <c r="U888" s="80">
        <f t="shared" si="461"/>
        <v>1.0379318034900684</v>
      </c>
      <c r="V888" s="81">
        <f t="shared" si="462"/>
        <v>190.06607185510134</v>
      </c>
      <c r="W888" s="81">
        <f t="shared" si="463"/>
        <v>6.9460718551013372</v>
      </c>
      <c r="X888" s="81">
        <f t="shared" si="464"/>
        <v>3895.2181749037277</v>
      </c>
      <c r="Y888" s="80">
        <f t="shared" si="457"/>
        <v>4.5848355451969969E-2</v>
      </c>
      <c r="Z888" s="80">
        <f t="shared" si="458"/>
        <v>1.1992624151289988E-2</v>
      </c>
      <c r="AA888" s="80">
        <f t="shared" si="459"/>
        <v>1.9115055013239957E-2</v>
      </c>
      <c r="AB888" s="80">
        <f t="shared" si="465"/>
        <v>2.5652011538833303E-2</v>
      </c>
      <c r="AD888" s="82"/>
    </row>
    <row r="889" spans="1:30" ht="20.5" thickBot="1" x14ac:dyDescent="0.25">
      <c r="A889" s="96">
        <v>365</v>
      </c>
      <c r="B889" s="97" t="s">
        <v>1319</v>
      </c>
      <c r="C889" s="99" t="s">
        <v>1320</v>
      </c>
      <c r="D889" s="99" t="s">
        <v>38</v>
      </c>
      <c r="E889" s="100">
        <v>0</v>
      </c>
      <c r="F889" s="100">
        <v>4.32</v>
      </c>
      <c r="G889" s="101">
        <v>805.06</v>
      </c>
      <c r="H889" s="101">
        <v>500.75</v>
      </c>
      <c r="I889" s="101">
        <v>2163.2399999999998</v>
      </c>
      <c r="J889" s="101">
        <v>943.23260159999995</v>
      </c>
      <c r="K889" s="101">
        <v>439.47619200000003</v>
      </c>
      <c r="L889" s="101">
        <v>0</v>
      </c>
      <c r="M889" s="101">
        <v>0</v>
      </c>
      <c r="N889" s="101">
        <v>148.542952896</v>
      </c>
      <c r="O889" s="101">
        <v>482.17569881472002</v>
      </c>
      <c r="P889" s="102">
        <v>149.82727811950099</v>
      </c>
      <c r="R889" s="101">
        <v>589.95000000000005</v>
      </c>
      <c r="S889" s="101">
        <v>1169.1317951999999</v>
      </c>
      <c r="T889" s="80"/>
      <c r="U889" s="80"/>
      <c r="V889" s="81"/>
      <c r="W889" s="81"/>
      <c r="X889" s="81"/>
      <c r="Y889" s="80"/>
      <c r="Z889" s="80"/>
      <c r="AA889" s="80"/>
      <c r="AB889" s="80"/>
      <c r="AD889" s="82"/>
    </row>
    <row r="890" spans="1:30" x14ac:dyDescent="0.2">
      <c r="A890" s="108"/>
      <c r="B890" s="109" t="s">
        <v>1321</v>
      </c>
      <c r="C890" s="110" t="s">
        <v>1322</v>
      </c>
      <c r="D890" s="110" t="s">
        <v>402</v>
      </c>
      <c r="E890" s="111">
        <v>0.38747999999999999</v>
      </c>
      <c r="F890" s="111">
        <v>1.6739135999999999</v>
      </c>
      <c r="G890" s="77">
        <v>431</v>
      </c>
      <c r="H890" s="77">
        <v>431</v>
      </c>
      <c r="I890" s="77">
        <v>721.45676160000005</v>
      </c>
      <c r="J890" s="77">
        <v>721.45676160000005</v>
      </c>
      <c r="K890" s="77"/>
      <c r="L890" s="77"/>
      <c r="M890" s="77"/>
      <c r="N890" s="77"/>
      <c r="O890" s="77"/>
      <c r="P890" s="77"/>
      <c r="R890" s="77">
        <v>532</v>
      </c>
      <c r="S890" s="77">
        <v>890.5220352</v>
      </c>
      <c r="T890" s="80">
        <f t="shared" si="460"/>
        <v>1.234338747099768</v>
      </c>
      <c r="U890" s="80">
        <f t="shared" si="461"/>
        <v>1.2086867355609348</v>
      </c>
      <c r="V890" s="81">
        <f t="shared" si="462"/>
        <v>520.94398302676291</v>
      </c>
      <c r="W890" s="81">
        <f t="shared" si="463"/>
        <v>89.943983026762908</v>
      </c>
      <c r="X890" s="81">
        <f t="shared" si="464"/>
        <v>150.55845642666759</v>
      </c>
      <c r="Y890" s="80">
        <f t="shared" si="457"/>
        <v>4.5848355451969969E-2</v>
      </c>
      <c r="Z890" s="80">
        <f t="shared" si="458"/>
        <v>1.1992624151289988E-2</v>
      </c>
      <c r="AA890" s="80">
        <f t="shared" si="459"/>
        <v>1.9115055013239957E-2</v>
      </c>
      <c r="AB890" s="80">
        <f t="shared" si="465"/>
        <v>2.5652011538833303E-2</v>
      </c>
      <c r="AD890" s="82"/>
    </row>
    <row r="891" spans="1:30" x14ac:dyDescent="0.2">
      <c r="A891" s="108"/>
      <c r="B891" s="109" t="s">
        <v>1323</v>
      </c>
      <c r="C891" s="110" t="s">
        <v>1324</v>
      </c>
      <c r="D891" s="110" t="s">
        <v>101</v>
      </c>
      <c r="E891" s="111">
        <v>0.14299999999999999</v>
      </c>
      <c r="F891" s="111">
        <v>0.61775999999999998</v>
      </c>
      <c r="G891" s="77">
        <v>359</v>
      </c>
      <c r="H891" s="77">
        <v>359</v>
      </c>
      <c r="I891" s="77">
        <v>221.77583999999999</v>
      </c>
      <c r="J891" s="77">
        <v>221.77583999999999</v>
      </c>
      <c r="K891" s="77"/>
      <c r="L891" s="77"/>
      <c r="M891" s="77"/>
      <c r="N891" s="77"/>
      <c r="O891" s="77"/>
      <c r="P891" s="77"/>
      <c r="R891" s="77">
        <v>451</v>
      </c>
      <c r="S891" s="77">
        <v>278.60975999999999</v>
      </c>
      <c r="T891" s="80">
        <f t="shared" si="460"/>
        <v>1.256267409470752</v>
      </c>
      <c r="U891" s="80">
        <f t="shared" si="461"/>
        <v>1.2306153979319188</v>
      </c>
      <c r="V891" s="81">
        <f t="shared" si="462"/>
        <v>441.79092785755881</v>
      </c>
      <c r="W891" s="81">
        <f t="shared" si="463"/>
        <v>82.790927857558813</v>
      </c>
      <c r="X891" s="81">
        <f t="shared" si="464"/>
        <v>51.144923593285533</v>
      </c>
      <c r="Y891" s="80">
        <f t="shared" si="457"/>
        <v>4.5848355451969969E-2</v>
      </c>
      <c r="Z891" s="80">
        <f t="shared" si="458"/>
        <v>1.1992624151289988E-2</v>
      </c>
      <c r="AA891" s="80">
        <f t="shared" si="459"/>
        <v>1.9115055013239957E-2</v>
      </c>
      <c r="AB891" s="80">
        <f t="shared" si="465"/>
        <v>2.5652011538833303E-2</v>
      </c>
      <c r="AD891" s="82"/>
    </row>
    <row r="892" spans="1:30" ht="20" x14ac:dyDescent="0.2">
      <c r="A892" s="103">
        <v>366</v>
      </c>
      <c r="B892" s="104" t="s">
        <v>1325</v>
      </c>
      <c r="C892" s="105" t="s">
        <v>1326</v>
      </c>
      <c r="D892" s="105" t="s">
        <v>38</v>
      </c>
      <c r="E892" s="106">
        <v>0</v>
      </c>
      <c r="F892" s="106">
        <v>4.7519999999999998</v>
      </c>
      <c r="G892" s="107">
        <v>1380.1</v>
      </c>
      <c r="H892" s="107"/>
      <c r="I892" s="107"/>
      <c r="J892" s="107"/>
      <c r="K892" s="107"/>
      <c r="L892" s="107"/>
      <c r="M892" s="107"/>
      <c r="N892" s="107"/>
      <c r="O892" s="107"/>
      <c r="P892" s="107"/>
      <c r="R892" s="107"/>
      <c r="S892" s="107">
        <v>0</v>
      </c>
      <c r="T892" s="80"/>
      <c r="U892" s="80"/>
      <c r="V892" s="81"/>
      <c r="W892" s="81"/>
      <c r="X892" s="81"/>
      <c r="Y892" s="80"/>
      <c r="Z892" s="80"/>
      <c r="AA892" s="80"/>
      <c r="AB892" s="80"/>
      <c r="AD892" s="82"/>
    </row>
    <row r="893" spans="1:30" ht="15" thickBot="1" x14ac:dyDescent="0.25">
      <c r="A893" s="108"/>
      <c r="B893" s="109">
        <v>63465124</v>
      </c>
      <c r="C893" s="110" t="s">
        <v>3464</v>
      </c>
      <c r="D893" s="110" t="s">
        <v>38</v>
      </c>
      <c r="E893" s="111">
        <v>0.21479000000000001</v>
      </c>
      <c r="F893" s="111">
        <f>F892</f>
        <v>4.7519999999999998</v>
      </c>
      <c r="G893" s="77">
        <v>739</v>
      </c>
      <c r="H893" s="77">
        <v>739</v>
      </c>
      <c r="I893" s="77">
        <v>1044.845955</v>
      </c>
      <c r="J893" s="77">
        <v>1044.845955</v>
      </c>
      <c r="K893" s="77"/>
      <c r="L893" s="77"/>
      <c r="M893" s="77"/>
      <c r="N893" s="77"/>
      <c r="O893" s="77"/>
      <c r="P893" s="77"/>
      <c r="R893" s="77">
        <v>1070</v>
      </c>
      <c r="S893" s="77">
        <v>1378.3074300000001</v>
      </c>
      <c r="T893" s="80">
        <f t="shared" si="460"/>
        <v>1.4479025710419486</v>
      </c>
      <c r="U893" s="80">
        <f t="shared" si="461"/>
        <v>1.4222505595031154</v>
      </c>
      <c r="V893" s="81">
        <f t="shared" si="462"/>
        <v>1051.0431634728022</v>
      </c>
      <c r="W893" s="81">
        <f t="shared" si="463"/>
        <v>312.04316347280223</v>
      </c>
      <c r="X893" s="81">
        <f t="shared" si="464"/>
        <v>1482.8291128227561</v>
      </c>
      <c r="Y893" s="80">
        <f t="shared" si="457"/>
        <v>4.5848355451969969E-2</v>
      </c>
      <c r="Z893" s="80">
        <f t="shared" si="458"/>
        <v>1.1992624151289988E-2</v>
      </c>
      <c r="AA893" s="80">
        <f t="shared" si="459"/>
        <v>1.9115055013239957E-2</v>
      </c>
      <c r="AB893" s="80">
        <f t="shared" si="465"/>
        <v>2.5652011538833303E-2</v>
      </c>
      <c r="AC893" s="88" t="s">
        <v>3465</v>
      </c>
      <c r="AD893" s="82"/>
    </row>
    <row r="894" spans="1:30" ht="15" thickBot="1" x14ac:dyDescent="0.25">
      <c r="A894" s="96">
        <v>367</v>
      </c>
      <c r="B894" s="97" t="s">
        <v>1327</v>
      </c>
      <c r="C894" s="99" t="s">
        <v>1328</v>
      </c>
      <c r="D894" s="99" t="s">
        <v>98</v>
      </c>
      <c r="E894" s="100">
        <v>0</v>
      </c>
      <c r="F894" s="100">
        <v>281.88</v>
      </c>
      <c r="G894" s="101">
        <v>172.51</v>
      </c>
      <c r="H894" s="101">
        <v>158.18</v>
      </c>
      <c r="I894" s="101">
        <v>44587.78</v>
      </c>
      <c r="J894" s="101">
        <v>6455.0519999999997</v>
      </c>
      <c r="K894" s="101">
        <v>13736.576160000001</v>
      </c>
      <c r="L894" s="101">
        <v>0</v>
      </c>
      <c r="M894" s="101">
        <v>0</v>
      </c>
      <c r="N894" s="101">
        <v>4642.9627420799998</v>
      </c>
      <c r="O894" s="101">
        <v>15071.221899705601</v>
      </c>
      <c r="P894" s="102">
        <v>4683.1065122499804</v>
      </c>
      <c r="R894" s="101">
        <v>184.98</v>
      </c>
      <c r="S894" s="101">
        <v>7730.5590000000002</v>
      </c>
      <c r="T894" s="80"/>
      <c r="U894" s="80"/>
      <c r="V894" s="81"/>
      <c r="W894" s="81"/>
      <c r="X894" s="81"/>
      <c r="Y894" s="80"/>
      <c r="Z894" s="80"/>
      <c r="AA894" s="80"/>
      <c r="AB894" s="80"/>
      <c r="AD894" s="82"/>
    </row>
    <row r="895" spans="1:30" x14ac:dyDescent="0.2">
      <c r="A895" s="108"/>
      <c r="B895" s="109" t="s">
        <v>1329</v>
      </c>
      <c r="C895" s="110" t="s">
        <v>1330</v>
      </c>
      <c r="D895" s="110" t="s">
        <v>98</v>
      </c>
      <c r="E895" s="111">
        <v>1</v>
      </c>
      <c r="F895" s="111">
        <v>281.88</v>
      </c>
      <c r="G895" s="77">
        <v>18.100000000000001</v>
      </c>
      <c r="H895" s="77">
        <v>18.100000000000001</v>
      </c>
      <c r="I895" s="77">
        <v>5102.0280000000002</v>
      </c>
      <c r="J895" s="77">
        <v>5102.0280000000002</v>
      </c>
      <c r="K895" s="77"/>
      <c r="L895" s="77"/>
      <c r="M895" s="77"/>
      <c r="N895" s="77"/>
      <c r="O895" s="77"/>
      <c r="P895" s="77"/>
      <c r="R895" s="77">
        <v>22</v>
      </c>
      <c r="S895" s="77">
        <v>6201.36</v>
      </c>
      <c r="T895" s="80">
        <f t="shared" si="460"/>
        <v>1.2154696132596685</v>
      </c>
      <c r="U895" s="80">
        <f t="shared" si="461"/>
        <v>1.1898176017208353</v>
      </c>
      <c r="V895" s="81">
        <f t="shared" si="462"/>
        <v>21.535698591147121</v>
      </c>
      <c r="W895" s="81">
        <f t="shared" si="463"/>
        <v>3.4356985911471192</v>
      </c>
      <c r="X895" s="81">
        <f t="shared" si="464"/>
        <v>968.45471887254996</v>
      </c>
      <c r="Y895" s="80">
        <f t="shared" si="457"/>
        <v>4.5848355451969969E-2</v>
      </c>
      <c r="Z895" s="80">
        <f t="shared" si="458"/>
        <v>1.1992624151289988E-2</v>
      </c>
      <c r="AA895" s="80">
        <f t="shared" si="459"/>
        <v>1.9115055013239957E-2</v>
      </c>
      <c r="AB895" s="80">
        <f t="shared" si="465"/>
        <v>2.5652011538833303E-2</v>
      </c>
      <c r="AD895" s="82"/>
    </row>
    <row r="896" spans="1:30" ht="18.5" thickBot="1" x14ac:dyDescent="0.25">
      <c r="A896" s="108"/>
      <c r="B896" s="109" t="s">
        <v>1331</v>
      </c>
      <c r="C896" s="110" t="s">
        <v>1332</v>
      </c>
      <c r="D896" s="110" t="s">
        <v>101</v>
      </c>
      <c r="E896" s="111">
        <v>0.25</v>
      </c>
      <c r="F896" s="111">
        <v>70.47</v>
      </c>
      <c r="G896" s="77">
        <v>19.2</v>
      </c>
      <c r="H896" s="77">
        <v>19.2</v>
      </c>
      <c r="I896" s="77">
        <v>1353.0239999999999</v>
      </c>
      <c r="J896" s="77">
        <v>1353.0239999999999</v>
      </c>
      <c r="K896" s="77"/>
      <c r="L896" s="77"/>
      <c r="M896" s="77"/>
      <c r="N896" s="77"/>
      <c r="O896" s="77"/>
      <c r="P896" s="77"/>
      <c r="R896" s="77">
        <v>21.7</v>
      </c>
      <c r="S896" s="77">
        <v>1529.1990000000001</v>
      </c>
      <c r="T896" s="80">
        <f t="shared" si="460"/>
        <v>1.1302083333333333</v>
      </c>
      <c r="U896" s="80">
        <f t="shared" si="461"/>
        <v>1.1045563217945</v>
      </c>
      <c r="V896" s="81">
        <f t="shared" si="462"/>
        <v>21.2074813784544</v>
      </c>
      <c r="W896" s="81">
        <f t="shared" si="463"/>
        <v>2.0074813784544006</v>
      </c>
      <c r="X896" s="81">
        <f t="shared" si="464"/>
        <v>141.4672127396816</v>
      </c>
      <c r="Y896" s="80">
        <f t="shared" si="457"/>
        <v>4.5848355451969969E-2</v>
      </c>
      <c r="Z896" s="80">
        <f t="shared" si="458"/>
        <v>1.1992624151289988E-2</v>
      </c>
      <c r="AA896" s="80">
        <f t="shared" si="459"/>
        <v>1.9115055013239957E-2</v>
      </c>
      <c r="AB896" s="80">
        <f t="shared" si="465"/>
        <v>2.5652011538833303E-2</v>
      </c>
      <c r="AD896" s="82"/>
    </row>
    <row r="897" spans="1:30" ht="15" thickBot="1" x14ac:dyDescent="0.25">
      <c r="A897" s="96">
        <v>368</v>
      </c>
      <c r="B897" s="97" t="s">
        <v>1333</v>
      </c>
      <c r="C897" s="99" t="s">
        <v>1334</v>
      </c>
      <c r="D897" s="99" t="s">
        <v>98</v>
      </c>
      <c r="E897" s="100">
        <v>0</v>
      </c>
      <c r="F897" s="100">
        <v>224.15299999999999</v>
      </c>
      <c r="G897" s="101">
        <v>184.01</v>
      </c>
      <c r="H897" s="101">
        <v>109.22</v>
      </c>
      <c r="I897" s="101">
        <v>24481.99</v>
      </c>
      <c r="J897" s="101">
        <v>4917.9168200000004</v>
      </c>
      <c r="K897" s="101">
        <v>7047.37032</v>
      </c>
      <c r="L897" s="101">
        <v>0</v>
      </c>
      <c r="M897" s="101">
        <v>0</v>
      </c>
      <c r="N897" s="101">
        <v>2382.0111681600001</v>
      </c>
      <c r="O897" s="101">
        <v>7732.0928202912</v>
      </c>
      <c r="P897" s="102">
        <v>2402.6064031831702</v>
      </c>
      <c r="R897" s="101">
        <v>127.99</v>
      </c>
      <c r="S897" s="101">
        <v>5904.19002</v>
      </c>
      <c r="T897" s="80"/>
      <c r="U897" s="80"/>
      <c r="V897" s="81"/>
      <c r="W897" s="81"/>
      <c r="X897" s="81"/>
      <c r="Y897" s="80"/>
      <c r="Z897" s="80"/>
      <c r="AA897" s="80"/>
      <c r="AB897" s="80"/>
      <c r="AD897" s="82"/>
    </row>
    <row r="898" spans="1:30" x14ac:dyDescent="0.2">
      <c r="A898" s="108"/>
      <c r="B898" s="109" t="s">
        <v>1329</v>
      </c>
      <c r="C898" s="110" t="s">
        <v>1330</v>
      </c>
      <c r="D898" s="110" t="s">
        <v>98</v>
      </c>
      <c r="E898" s="111">
        <v>1</v>
      </c>
      <c r="F898" s="111">
        <v>224.15299999999999</v>
      </c>
      <c r="G898" s="77">
        <v>18.100000000000001</v>
      </c>
      <c r="H898" s="77">
        <v>18.100000000000001</v>
      </c>
      <c r="I898" s="77">
        <v>4057.1693</v>
      </c>
      <c r="J898" s="77">
        <v>4057.1693</v>
      </c>
      <c r="K898" s="77"/>
      <c r="L898" s="77"/>
      <c r="M898" s="77"/>
      <c r="N898" s="77"/>
      <c r="O898" s="77"/>
      <c r="P898" s="77"/>
      <c r="R898" s="77">
        <v>22</v>
      </c>
      <c r="S898" s="77">
        <v>4931.366</v>
      </c>
      <c r="T898" s="80">
        <f t="shared" si="460"/>
        <v>1.2154696132596685</v>
      </c>
      <c r="U898" s="80">
        <f t="shared" si="461"/>
        <v>1.1898176017208353</v>
      </c>
      <c r="V898" s="81">
        <f t="shared" si="462"/>
        <v>21.535698591147121</v>
      </c>
      <c r="W898" s="81">
        <f t="shared" si="463"/>
        <v>3.4356985911471192</v>
      </c>
      <c r="X898" s="81">
        <f t="shared" si="464"/>
        <v>770.12214630140022</v>
      </c>
      <c r="Y898" s="80">
        <f t="shared" si="457"/>
        <v>4.5848355451969969E-2</v>
      </c>
      <c r="Z898" s="80">
        <f t="shared" si="458"/>
        <v>1.1992624151289988E-2</v>
      </c>
      <c r="AA898" s="80">
        <f t="shared" si="459"/>
        <v>1.9115055013239957E-2</v>
      </c>
      <c r="AB898" s="80">
        <f t="shared" si="465"/>
        <v>2.5652011538833303E-2</v>
      </c>
      <c r="AD898" s="82"/>
    </row>
    <row r="899" spans="1:30" ht="18.5" thickBot="1" x14ac:dyDescent="0.25">
      <c r="A899" s="108"/>
      <c r="B899" s="109" t="s">
        <v>1331</v>
      </c>
      <c r="C899" s="110" t="s">
        <v>1332</v>
      </c>
      <c r="D899" s="110" t="s">
        <v>101</v>
      </c>
      <c r="E899" s="111">
        <v>0.2</v>
      </c>
      <c r="F899" s="111">
        <v>44.830599999999997</v>
      </c>
      <c r="G899" s="77">
        <v>19.2</v>
      </c>
      <c r="H899" s="77">
        <v>19.2</v>
      </c>
      <c r="I899" s="77">
        <v>860.74752000000001</v>
      </c>
      <c r="J899" s="77">
        <v>860.74752000000001</v>
      </c>
      <c r="K899" s="77"/>
      <c r="L899" s="77"/>
      <c r="M899" s="77"/>
      <c r="N899" s="77"/>
      <c r="O899" s="77"/>
      <c r="P899" s="77"/>
      <c r="R899" s="77">
        <v>21.7</v>
      </c>
      <c r="S899" s="77">
        <v>972.82402000000002</v>
      </c>
      <c r="T899" s="80">
        <f t="shared" si="460"/>
        <v>1.1302083333333333</v>
      </c>
      <c r="U899" s="80">
        <f t="shared" si="461"/>
        <v>1.1045563217945</v>
      </c>
      <c r="V899" s="81">
        <f t="shared" si="462"/>
        <v>21.2074813784544</v>
      </c>
      <c r="W899" s="81">
        <f t="shared" si="463"/>
        <v>2.0074813784544006</v>
      </c>
      <c r="X899" s="81">
        <f t="shared" si="464"/>
        <v>89.996594684937847</v>
      </c>
      <c r="Y899" s="80">
        <f t="shared" si="457"/>
        <v>4.5848355451969969E-2</v>
      </c>
      <c r="Z899" s="80">
        <f t="shared" si="458"/>
        <v>1.1992624151289988E-2</v>
      </c>
      <c r="AA899" s="80">
        <f t="shared" si="459"/>
        <v>1.9115055013239957E-2</v>
      </c>
      <c r="AB899" s="80">
        <f t="shared" si="465"/>
        <v>2.5652011538833303E-2</v>
      </c>
      <c r="AD899" s="82"/>
    </row>
    <row r="900" spans="1:30" ht="15" thickBot="1" x14ac:dyDescent="0.25">
      <c r="A900" s="96">
        <v>369</v>
      </c>
      <c r="B900" s="97" t="s">
        <v>1335</v>
      </c>
      <c r="C900" s="99" t="s">
        <v>1336</v>
      </c>
      <c r="D900" s="99" t="s">
        <v>821</v>
      </c>
      <c r="E900" s="100">
        <v>0</v>
      </c>
      <c r="F900" s="100">
        <v>3</v>
      </c>
      <c r="G900" s="101">
        <v>6042.22</v>
      </c>
      <c r="H900" s="101"/>
      <c r="I900" s="101">
        <v>10.11</v>
      </c>
      <c r="J900" s="101">
        <v>0</v>
      </c>
      <c r="K900" s="101">
        <v>0</v>
      </c>
      <c r="L900" s="101">
        <v>0</v>
      </c>
      <c r="M900" s="101">
        <v>0</v>
      </c>
      <c r="N900" s="101">
        <v>0</v>
      </c>
      <c r="O900" s="101">
        <v>0</v>
      </c>
      <c r="P900" s="102">
        <v>0</v>
      </c>
      <c r="R900" s="101"/>
      <c r="S900" s="101">
        <v>0</v>
      </c>
      <c r="T900" s="80"/>
      <c r="U900" s="80"/>
      <c r="V900" s="81"/>
      <c r="W900" s="81"/>
      <c r="X900" s="81"/>
      <c r="Y900" s="80"/>
      <c r="Z900" s="80"/>
      <c r="AA900" s="80"/>
      <c r="AB900" s="80"/>
      <c r="AD900" s="82"/>
    </row>
    <row r="901" spans="1:30" ht="15" thickBot="1" x14ac:dyDescent="0.35">
      <c r="A901" s="151"/>
      <c r="B901" s="152" t="s">
        <v>1337</v>
      </c>
      <c r="C901" s="153" t="s">
        <v>1338</v>
      </c>
      <c r="D901" s="153"/>
      <c r="E901" s="154"/>
      <c r="F901" s="154"/>
      <c r="G901" s="155"/>
      <c r="H901" s="155"/>
      <c r="I901" s="155">
        <v>67521.06</v>
      </c>
      <c r="J901" s="155">
        <v>0</v>
      </c>
      <c r="K901" s="155">
        <v>0</v>
      </c>
      <c r="L901" s="155">
        <v>0</v>
      </c>
      <c r="M901" s="155">
        <v>0</v>
      </c>
      <c r="N901" s="155">
        <v>0</v>
      </c>
      <c r="O901" s="155">
        <v>0</v>
      </c>
      <c r="P901" s="155">
        <v>0</v>
      </c>
      <c r="R901" s="155"/>
      <c r="S901" s="155">
        <v>0</v>
      </c>
      <c r="T901" s="80"/>
      <c r="U901" s="80"/>
      <c r="V901" s="81"/>
      <c r="W901" s="81"/>
      <c r="X901" s="81"/>
      <c r="Y901" s="80"/>
      <c r="Z901" s="80"/>
      <c r="AA901" s="80"/>
      <c r="AB901" s="80"/>
      <c r="AD901" s="82"/>
    </row>
    <row r="902" spans="1:30" ht="15" thickBot="1" x14ac:dyDescent="0.25">
      <c r="A902" s="96">
        <v>370</v>
      </c>
      <c r="B902" s="97" t="s">
        <v>1339</v>
      </c>
      <c r="C902" s="99" t="s">
        <v>1340</v>
      </c>
      <c r="D902" s="99" t="s">
        <v>38</v>
      </c>
      <c r="E902" s="100">
        <v>0</v>
      </c>
      <c r="F902" s="100">
        <v>638.13499999999999</v>
      </c>
      <c r="G902" s="101">
        <v>105.81</v>
      </c>
      <c r="H902" s="101"/>
      <c r="I902" s="101">
        <v>67521.06</v>
      </c>
      <c r="J902" s="101">
        <v>0</v>
      </c>
      <c r="K902" s="101">
        <v>0</v>
      </c>
      <c r="L902" s="101">
        <v>0</v>
      </c>
      <c r="M902" s="101">
        <v>0</v>
      </c>
      <c r="N902" s="101">
        <v>0</v>
      </c>
      <c r="O902" s="101">
        <v>0</v>
      </c>
      <c r="P902" s="102">
        <v>0</v>
      </c>
      <c r="R902" s="101"/>
      <c r="S902" s="101">
        <v>0</v>
      </c>
      <c r="T902" s="80"/>
      <c r="U902" s="80"/>
      <c r="V902" s="81"/>
      <c r="W902" s="81"/>
      <c r="X902" s="81"/>
      <c r="Y902" s="80"/>
      <c r="Z902" s="80"/>
      <c r="AA902" s="80"/>
      <c r="AB902" s="80"/>
      <c r="AD902" s="82"/>
    </row>
    <row r="903" spans="1:30" ht="15" thickBot="1" x14ac:dyDescent="0.35">
      <c r="A903" s="151"/>
      <c r="B903" s="152" t="s">
        <v>1341</v>
      </c>
      <c r="C903" s="153" t="s">
        <v>1342</v>
      </c>
      <c r="D903" s="153"/>
      <c r="E903" s="154"/>
      <c r="F903" s="154"/>
      <c r="G903" s="155"/>
      <c r="H903" s="155"/>
      <c r="I903" s="155">
        <v>119788.73</v>
      </c>
      <c r="J903" s="155">
        <v>59733.942819999997</v>
      </c>
      <c r="K903" s="155">
        <v>21631.443506399999</v>
      </c>
      <c r="L903" s="155">
        <v>0</v>
      </c>
      <c r="M903" s="155">
        <v>0</v>
      </c>
      <c r="N903" s="155">
        <v>7311.4279051632002</v>
      </c>
      <c r="O903" s="155">
        <v>23733.154557481801</v>
      </c>
      <c r="P903" s="155">
        <v>7374.6436356662998</v>
      </c>
      <c r="R903" s="155"/>
      <c r="S903" s="155">
        <v>74437.253360000002</v>
      </c>
      <c r="T903" s="80"/>
      <c r="U903" s="80"/>
      <c r="V903" s="81"/>
      <c r="W903" s="81"/>
      <c r="X903" s="81"/>
      <c r="Y903" s="80"/>
      <c r="Z903" s="80"/>
      <c r="AA903" s="80"/>
      <c r="AB903" s="80"/>
      <c r="AD903" s="82"/>
    </row>
    <row r="904" spans="1:30" ht="20.5" thickBot="1" x14ac:dyDescent="0.25">
      <c r="A904" s="96">
        <v>371</v>
      </c>
      <c r="B904" s="97" t="s">
        <v>1343</v>
      </c>
      <c r="C904" s="99" t="s">
        <v>1344</v>
      </c>
      <c r="D904" s="99" t="s">
        <v>38</v>
      </c>
      <c r="E904" s="100">
        <v>0</v>
      </c>
      <c r="F904" s="100">
        <v>1395.001</v>
      </c>
      <c r="G904" s="101">
        <v>46</v>
      </c>
      <c r="H904" s="101">
        <v>63.19</v>
      </c>
      <c r="I904" s="101">
        <v>88150.11</v>
      </c>
      <c r="J904" s="101">
        <v>28095.32014</v>
      </c>
      <c r="K904" s="101">
        <v>21631.443506399999</v>
      </c>
      <c r="L904" s="101">
        <v>0</v>
      </c>
      <c r="M904" s="101">
        <v>0</v>
      </c>
      <c r="N904" s="101">
        <v>7311.4279051632002</v>
      </c>
      <c r="O904" s="101">
        <v>23733.154557481801</v>
      </c>
      <c r="P904" s="102">
        <v>7374.6436356662998</v>
      </c>
      <c r="R904" s="101">
        <v>73.959999999999994</v>
      </c>
      <c r="S904" s="101">
        <v>35516.725460000001</v>
      </c>
      <c r="T904" s="80"/>
      <c r="U904" s="80"/>
      <c r="V904" s="81"/>
      <c r="W904" s="81"/>
      <c r="X904" s="81"/>
      <c r="Y904" s="80"/>
      <c r="Z904" s="80"/>
      <c r="AA904" s="80"/>
      <c r="AB904" s="80"/>
      <c r="AD904" s="82"/>
    </row>
    <row r="905" spans="1:30" ht="15" thickBot="1" x14ac:dyDescent="0.25">
      <c r="A905" s="108"/>
      <c r="B905" s="109" t="s">
        <v>1345</v>
      </c>
      <c r="C905" s="110" t="s">
        <v>1346</v>
      </c>
      <c r="D905" s="110" t="s">
        <v>402</v>
      </c>
      <c r="E905" s="111">
        <v>0.19</v>
      </c>
      <c r="F905" s="111">
        <v>265.05018999999999</v>
      </c>
      <c r="G905" s="77">
        <v>106</v>
      </c>
      <c r="H905" s="77">
        <v>106</v>
      </c>
      <c r="I905" s="77">
        <v>28095.32014</v>
      </c>
      <c r="J905" s="77">
        <v>28095.32014</v>
      </c>
      <c r="K905" s="77"/>
      <c r="L905" s="77"/>
      <c r="M905" s="77"/>
      <c r="N905" s="77"/>
      <c r="O905" s="77"/>
      <c r="P905" s="77"/>
      <c r="R905" s="77">
        <v>134</v>
      </c>
      <c r="S905" s="77">
        <v>35516.725460000001</v>
      </c>
      <c r="T905" s="80">
        <f t="shared" si="460"/>
        <v>1.2641509433962264</v>
      </c>
      <c r="U905" s="80">
        <f t="shared" si="461"/>
        <v>1.2384989318573931</v>
      </c>
      <c r="V905" s="81">
        <f t="shared" si="462"/>
        <v>131.28088677688368</v>
      </c>
      <c r="W905" s="81">
        <f t="shared" si="463"/>
        <v>25.280886776883676</v>
      </c>
      <c r="X905" s="81">
        <f t="shared" si="464"/>
        <v>6700.7038435815057</v>
      </c>
      <c r="Y905" s="80">
        <f t="shared" si="457"/>
        <v>4.5848355451969969E-2</v>
      </c>
      <c r="Z905" s="80">
        <f t="shared" si="458"/>
        <v>1.1992624151289988E-2</v>
      </c>
      <c r="AA905" s="80">
        <f t="shared" si="459"/>
        <v>1.9115055013239957E-2</v>
      </c>
      <c r="AB905" s="80">
        <f t="shared" si="465"/>
        <v>2.5652011538833303E-2</v>
      </c>
      <c r="AD905" s="82"/>
    </row>
    <row r="906" spans="1:30" ht="20.5" thickBot="1" x14ac:dyDescent="0.25">
      <c r="A906" s="96">
        <v>372</v>
      </c>
      <c r="B906" s="97" t="s">
        <v>1347</v>
      </c>
      <c r="C906" s="99" t="s">
        <v>1348</v>
      </c>
      <c r="D906" s="99" t="s">
        <v>38</v>
      </c>
      <c r="E906" s="100">
        <v>0</v>
      </c>
      <c r="F906" s="100">
        <v>1395.001</v>
      </c>
      <c r="G906" s="101">
        <v>23</v>
      </c>
      <c r="H906" s="101">
        <v>22.68</v>
      </c>
      <c r="I906" s="101">
        <v>31638.62</v>
      </c>
      <c r="J906" s="101">
        <v>31638.62268</v>
      </c>
      <c r="K906" s="101">
        <v>0</v>
      </c>
      <c r="L906" s="101">
        <v>0</v>
      </c>
      <c r="M906" s="101">
        <v>0</v>
      </c>
      <c r="N906" s="101">
        <v>0</v>
      </c>
      <c r="O906" s="101">
        <v>0</v>
      </c>
      <c r="P906" s="102">
        <v>0</v>
      </c>
      <c r="R906" s="101">
        <v>27.9</v>
      </c>
      <c r="S906" s="101">
        <v>38920.527900000001</v>
      </c>
      <c r="T906" s="80"/>
      <c r="U906" s="80"/>
      <c r="V906" s="81"/>
      <c r="W906" s="81"/>
      <c r="X906" s="81"/>
      <c r="Y906" s="80"/>
      <c r="Z906" s="80"/>
      <c r="AA906" s="80"/>
      <c r="AB906" s="80"/>
      <c r="AD906" s="82"/>
    </row>
    <row r="907" spans="1:30" ht="18" x14ac:dyDescent="0.2">
      <c r="A907" s="108"/>
      <c r="B907" s="109" t="s">
        <v>1349</v>
      </c>
      <c r="C907" s="110" t="s">
        <v>1350</v>
      </c>
      <c r="D907" s="110" t="s">
        <v>402</v>
      </c>
      <c r="E907" s="111">
        <v>1.7999999999999999E-2</v>
      </c>
      <c r="F907" s="111">
        <v>25.110018</v>
      </c>
      <c r="G907" s="77">
        <v>1260</v>
      </c>
      <c r="H907" s="77">
        <v>1260</v>
      </c>
      <c r="I907" s="77">
        <v>31638.62268</v>
      </c>
      <c r="J907" s="77">
        <v>31638.62268</v>
      </c>
      <c r="K907" s="77"/>
      <c r="L907" s="77"/>
      <c r="M907" s="77"/>
      <c r="N907" s="77"/>
      <c r="O907" s="77"/>
      <c r="P907" s="77"/>
      <c r="R907" s="77">
        <v>1550</v>
      </c>
      <c r="S907" s="77">
        <v>38920.527900000001</v>
      </c>
      <c r="T907" s="80">
        <f t="shared" si="460"/>
        <v>1.2301587301587302</v>
      </c>
      <c r="U907" s="80">
        <f t="shared" si="461"/>
        <v>1.204506718619897</v>
      </c>
      <c r="V907" s="81">
        <f t="shared" si="462"/>
        <v>1517.6784654610701</v>
      </c>
      <c r="W907" s="81">
        <f t="shared" si="463"/>
        <v>257.67846546107012</v>
      </c>
      <c r="X907" s="81">
        <f t="shared" si="464"/>
        <v>6470.3109059398494</v>
      </c>
      <c r="Y907" s="80">
        <f t="shared" si="457"/>
        <v>4.5848355451969969E-2</v>
      </c>
      <c r="Z907" s="80">
        <f t="shared" si="458"/>
        <v>1.1992624151289988E-2</v>
      </c>
      <c r="AA907" s="80">
        <f t="shared" si="459"/>
        <v>1.9115055013239957E-2</v>
      </c>
      <c r="AB907" s="80">
        <f t="shared" si="465"/>
        <v>2.5652011538833303E-2</v>
      </c>
      <c r="AD907" s="82"/>
    </row>
    <row r="908" spans="1:30" ht="15" thickBot="1" x14ac:dyDescent="0.35">
      <c r="A908" s="151"/>
      <c r="B908" s="152" t="s">
        <v>1351</v>
      </c>
      <c r="C908" s="153" t="s">
        <v>1352</v>
      </c>
      <c r="D908" s="153"/>
      <c r="E908" s="154"/>
      <c r="F908" s="154"/>
      <c r="G908" s="155"/>
      <c r="H908" s="155"/>
      <c r="I908" s="155">
        <v>355583.39</v>
      </c>
      <c r="J908" s="155">
        <v>0</v>
      </c>
      <c r="K908" s="155">
        <v>0</v>
      </c>
      <c r="L908" s="155">
        <v>0</v>
      </c>
      <c r="M908" s="155">
        <v>0</v>
      </c>
      <c r="N908" s="155">
        <v>0</v>
      </c>
      <c r="O908" s="155">
        <v>0</v>
      </c>
      <c r="P908" s="155">
        <v>0</v>
      </c>
      <c r="R908" s="155"/>
      <c r="S908" s="155">
        <v>0</v>
      </c>
      <c r="T908" s="80"/>
      <c r="U908" s="80"/>
      <c r="V908" s="81"/>
      <c r="W908" s="81"/>
      <c r="X908" s="81"/>
      <c r="Y908" s="80"/>
      <c r="Z908" s="80"/>
      <c r="AA908" s="80"/>
      <c r="AB908" s="80"/>
      <c r="AD908" s="82"/>
    </row>
    <row r="909" spans="1:30" ht="20.5" thickBot="1" x14ac:dyDescent="0.25">
      <c r="A909" s="96">
        <v>373</v>
      </c>
      <c r="B909" s="97" t="s">
        <v>1353</v>
      </c>
      <c r="C909" s="99" t="s">
        <v>1354</v>
      </c>
      <c r="D909" s="99" t="s">
        <v>139</v>
      </c>
      <c r="E909" s="100">
        <v>0</v>
      </c>
      <c r="F909" s="100">
        <v>8</v>
      </c>
      <c r="G909" s="101">
        <v>11631.7</v>
      </c>
      <c r="H909" s="101"/>
      <c r="I909" s="101">
        <v>93053.6</v>
      </c>
      <c r="J909" s="101">
        <v>0</v>
      </c>
      <c r="K909" s="101">
        <v>0</v>
      </c>
      <c r="L909" s="101">
        <v>0</v>
      </c>
      <c r="M909" s="101">
        <v>0</v>
      </c>
      <c r="N909" s="101">
        <v>0</v>
      </c>
      <c r="O909" s="101">
        <v>0</v>
      </c>
      <c r="P909" s="102">
        <v>0</v>
      </c>
      <c r="R909" s="101"/>
      <c r="S909" s="101">
        <v>0</v>
      </c>
      <c r="T909" s="80"/>
      <c r="U909" s="80"/>
      <c r="V909" s="81"/>
      <c r="W909" s="81"/>
      <c r="X909" s="81"/>
      <c r="Y909" s="80"/>
      <c r="Z909" s="80"/>
      <c r="AA909" s="80"/>
      <c r="AB909" s="80"/>
      <c r="AD909" s="82"/>
    </row>
    <row r="910" spans="1:30" x14ac:dyDescent="0.2">
      <c r="A910" s="188"/>
      <c r="B910" s="189"/>
      <c r="C910" s="190"/>
      <c r="D910" s="190"/>
      <c r="E910" s="191"/>
      <c r="F910" s="191"/>
      <c r="G910" s="181"/>
      <c r="H910" s="181" t="s">
        <v>3324</v>
      </c>
      <c r="I910" s="181"/>
      <c r="J910" s="181"/>
      <c r="K910" s="181"/>
      <c r="L910" s="181"/>
      <c r="M910" s="181"/>
      <c r="N910" s="181"/>
      <c r="O910" s="181"/>
      <c r="P910" s="181"/>
      <c r="R910" s="181" t="s">
        <v>3325</v>
      </c>
      <c r="S910" s="192"/>
    </row>
    <row r="911" spans="1:30" ht="18.5" thickBot="1" x14ac:dyDescent="0.25">
      <c r="A911" s="188"/>
      <c r="B911" s="189">
        <v>55342545</v>
      </c>
      <c r="C911" s="190" t="s">
        <v>3326</v>
      </c>
      <c r="D911" s="190" t="s">
        <v>38</v>
      </c>
      <c r="E911" s="191">
        <v>0.21479000000000001</v>
      </c>
      <c r="F911" s="191">
        <f>8*0.75*2.5</f>
        <v>15</v>
      </c>
      <c r="G911" s="181">
        <f t="shared" ref="G911" si="466">H911</f>
        <v>7160</v>
      </c>
      <c r="H911" s="181">
        <v>7160</v>
      </c>
      <c r="I911" s="181">
        <v>1044.845955</v>
      </c>
      <c r="J911" s="181">
        <v>1044.845955</v>
      </c>
      <c r="K911" s="181"/>
      <c r="L911" s="181"/>
      <c r="M911" s="181"/>
      <c r="N911" s="181"/>
      <c r="O911" s="181"/>
      <c r="P911" s="181"/>
      <c r="R911" s="181">
        <v>9810</v>
      </c>
      <c r="S911" s="181">
        <v>1378.3074300000001</v>
      </c>
      <c r="T911" s="85">
        <f t="shared" ref="T911" si="467">R911/H911</f>
        <v>1.3701117318435754</v>
      </c>
      <c r="U911" s="85">
        <f t="shared" ref="U911" si="468">T911-AB911</f>
        <v>1.3444597203047421</v>
      </c>
      <c r="V911" s="86">
        <f t="shared" ref="V911" si="469">G911*U911</f>
        <v>9626.3315973819535</v>
      </c>
      <c r="W911" s="86">
        <f t="shared" ref="W911" si="470">V911-G911</f>
        <v>2466.3315973819535</v>
      </c>
      <c r="X911" s="86">
        <f t="shared" ref="X911" si="471">F911*W911</f>
        <v>36994.973960729301</v>
      </c>
      <c r="Y911" s="85">
        <f t="shared" ref="Y911" si="472">104.584835545197%-100%</f>
        <v>4.5848355451969969E-2</v>
      </c>
      <c r="Z911" s="85">
        <f t="shared" ref="Z911" si="473">101.199262415129%-100%</f>
        <v>1.1992624151289988E-2</v>
      </c>
      <c r="AA911" s="85">
        <f t="shared" ref="AA911" si="474">101.911505501324%-100%</f>
        <v>1.9115055013239957E-2</v>
      </c>
      <c r="AB911" s="85">
        <f t="shared" ref="AB911" si="475">AVERAGE(Y911:AA911)</f>
        <v>2.5652011538833303E-2</v>
      </c>
      <c r="AC911" s="187" t="s">
        <v>3327</v>
      </c>
      <c r="AD911" s="82"/>
    </row>
    <row r="912" spans="1:30" ht="20.5" thickBot="1" x14ac:dyDescent="0.25">
      <c r="A912" s="96">
        <v>374</v>
      </c>
      <c r="B912" s="97" t="s">
        <v>1355</v>
      </c>
      <c r="C912" s="99" t="s">
        <v>1356</v>
      </c>
      <c r="D912" s="99" t="s">
        <v>139</v>
      </c>
      <c r="E912" s="100">
        <v>0</v>
      </c>
      <c r="F912" s="100">
        <v>16</v>
      </c>
      <c r="G912" s="101">
        <v>16408.05</v>
      </c>
      <c r="H912" s="101"/>
      <c r="I912" s="101">
        <v>262528.8</v>
      </c>
      <c r="J912" s="101">
        <v>0</v>
      </c>
      <c r="K912" s="101">
        <v>0</v>
      </c>
      <c r="L912" s="101">
        <v>0</v>
      </c>
      <c r="M912" s="101">
        <v>0</v>
      </c>
      <c r="N912" s="101">
        <v>0</v>
      </c>
      <c r="O912" s="101">
        <v>0</v>
      </c>
      <c r="P912" s="102">
        <v>0</v>
      </c>
      <c r="R912" s="101"/>
      <c r="S912" s="101">
        <v>0</v>
      </c>
      <c r="T912" s="80"/>
      <c r="U912" s="80"/>
      <c r="V912" s="81"/>
      <c r="W912" s="81"/>
      <c r="X912" s="81"/>
      <c r="Y912" s="80"/>
      <c r="Z912" s="80"/>
      <c r="AA912" s="80"/>
      <c r="AB912" s="80"/>
      <c r="AD912" s="82"/>
    </row>
    <row r="913" spans="1:30" x14ac:dyDescent="0.2">
      <c r="A913" s="188"/>
      <c r="B913" s="189"/>
      <c r="C913" s="190"/>
      <c r="D913" s="190"/>
      <c r="E913" s="191"/>
      <c r="F913" s="191"/>
      <c r="G913" s="181"/>
      <c r="H913" s="181" t="s">
        <v>3324</v>
      </c>
      <c r="I913" s="181"/>
      <c r="J913" s="181"/>
      <c r="K913" s="181"/>
      <c r="L913" s="181"/>
      <c r="M913" s="181"/>
      <c r="N913" s="181"/>
      <c r="O913" s="181"/>
      <c r="P913" s="181"/>
      <c r="R913" s="181" t="s">
        <v>3325</v>
      </c>
      <c r="S913" s="192"/>
    </row>
    <row r="914" spans="1:30" ht="18.5" thickBot="1" x14ac:dyDescent="0.25">
      <c r="A914" s="188"/>
      <c r="B914" s="189">
        <v>55342550</v>
      </c>
      <c r="C914" s="190" t="s">
        <v>3328</v>
      </c>
      <c r="D914" s="190" t="s">
        <v>38</v>
      </c>
      <c r="E914" s="191">
        <v>0.21479000000000001</v>
      </c>
      <c r="F914" s="191">
        <f>16*2.25*2.5</f>
        <v>90</v>
      </c>
      <c r="G914" s="181">
        <f t="shared" ref="G914" si="476">H914</f>
        <v>3690</v>
      </c>
      <c r="H914" s="181">
        <v>3690</v>
      </c>
      <c r="I914" s="181">
        <v>1044.845955</v>
      </c>
      <c r="J914" s="181">
        <v>1044.845955</v>
      </c>
      <c r="K914" s="181"/>
      <c r="L914" s="181"/>
      <c r="M914" s="181"/>
      <c r="N914" s="181"/>
      <c r="O914" s="181"/>
      <c r="P914" s="181"/>
      <c r="R914" s="181">
        <v>5640</v>
      </c>
      <c r="S914" s="181">
        <v>1378.3074300000001</v>
      </c>
      <c r="T914" s="85">
        <f t="shared" ref="T914" si="477">R914/H914</f>
        <v>1.5284552845528456</v>
      </c>
      <c r="U914" s="85">
        <f t="shared" ref="U914" si="478">T914-AB914</f>
        <v>1.5028032730140124</v>
      </c>
      <c r="V914" s="86">
        <f t="shared" ref="V914" si="479">G914*U914</f>
        <v>5545.3440774217061</v>
      </c>
      <c r="W914" s="86">
        <f t="shared" ref="W914" si="480">V914-G914</f>
        <v>1855.3440774217061</v>
      </c>
      <c r="X914" s="86">
        <f t="shared" ref="X914" si="481">F914*W914</f>
        <v>166980.96696795354</v>
      </c>
      <c r="Y914" s="85">
        <f t="shared" ref="Y914" si="482">104.584835545197%-100%</f>
        <v>4.5848355451969969E-2</v>
      </c>
      <c r="Z914" s="85">
        <f t="shared" ref="Z914" si="483">101.199262415129%-100%</f>
        <v>1.1992624151289988E-2</v>
      </c>
      <c r="AA914" s="85">
        <f t="shared" ref="AA914" si="484">101.911505501324%-100%</f>
        <v>1.9115055013239957E-2</v>
      </c>
      <c r="AB914" s="85">
        <f t="shared" ref="AB914" si="485">AVERAGE(Y914:AA914)</f>
        <v>2.5652011538833303E-2</v>
      </c>
      <c r="AC914" s="187" t="s">
        <v>3327</v>
      </c>
      <c r="AD914" s="82"/>
    </row>
    <row r="915" spans="1:30" ht="15" thickBot="1" x14ac:dyDescent="0.25">
      <c r="A915" s="96">
        <v>375</v>
      </c>
      <c r="B915" s="97" t="s">
        <v>1357</v>
      </c>
      <c r="C915" s="99" t="s">
        <v>1358</v>
      </c>
      <c r="D915" s="99" t="s">
        <v>821</v>
      </c>
      <c r="E915" s="100">
        <v>0</v>
      </c>
      <c r="F915" s="100">
        <v>3</v>
      </c>
      <c r="G915" s="101">
        <v>3766.17</v>
      </c>
      <c r="H915" s="101"/>
      <c r="I915" s="101">
        <v>0.99</v>
      </c>
      <c r="J915" s="101">
        <v>0</v>
      </c>
      <c r="K915" s="101">
        <v>0</v>
      </c>
      <c r="L915" s="101">
        <v>0</v>
      </c>
      <c r="M915" s="101">
        <v>0</v>
      </c>
      <c r="N915" s="101">
        <v>0</v>
      </c>
      <c r="O915" s="101">
        <v>0</v>
      </c>
      <c r="P915" s="102">
        <v>0</v>
      </c>
      <c r="R915" s="101"/>
      <c r="S915" s="101">
        <v>0</v>
      </c>
      <c r="T915" s="80"/>
      <c r="U915" s="80"/>
      <c r="V915" s="81"/>
      <c r="W915" s="81"/>
      <c r="X915" s="81"/>
      <c r="Y915" s="80"/>
      <c r="Z915" s="80"/>
      <c r="AA915" s="80"/>
      <c r="AB915" s="80"/>
      <c r="AD915" s="82"/>
    </row>
    <row r="916" spans="1:30" x14ac:dyDescent="0.3">
      <c r="A916" s="146"/>
      <c r="B916" s="147" t="s">
        <v>232</v>
      </c>
      <c r="C916" s="148" t="s">
        <v>233</v>
      </c>
      <c r="D916" s="148"/>
      <c r="E916" s="149"/>
      <c r="F916" s="149"/>
      <c r="G916" s="150"/>
      <c r="H916" s="150"/>
      <c r="I916" s="150">
        <v>570440.09</v>
      </c>
      <c r="J916" s="150">
        <v>0</v>
      </c>
      <c r="K916" s="150">
        <v>0</v>
      </c>
      <c r="L916" s="150">
        <v>0</v>
      </c>
      <c r="M916" s="150">
        <v>0</v>
      </c>
      <c r="N916" s="150">
        <v>0</v>
      </c>
      <c r="O916" s="150">
        <v>0</v>
      </c>
      <c r="P916" s="150">
        <v>0</v>
      </c>
      <c r="R916" s="150"/>
      <c r="S916" s="150">
        <v>0</v>
      </c>
      <c r="T916" s="80"/>
      <c r="U916" s="80"/>
      <c r="V916" s="81"/>
      <c r="W916" s="81"/>
      <c r="X916" s="81"/>
      <c r="Y916" s="80"/>
      <c r="Z916" s="80"/>
      <c r="AA916" s="80"/>
      <c r="AB916" s="80"/>
      <c r="AD916" s="82"/>
    </row>
    <row r="917" spans="1:30" ht="15" thickBot="1" x14ac:dyDescent="0.35">
      <c r="A917" s="151"/>
      <c r="B917" s="152" t="s">
        <v>1359</v>
      </c>
      <c r="C917" s="153" t="s">
        <v>1360</v>
      </c>
      <c r="D917" s="153"/>
      <c r="E917" s="154"/>
      <c r="F917" s="154"/>
      <c r="G917" s="155"/>
      <c r="H917" s="155"/>
      <c r="I917" s="155">
        <v>570440.09</v>
      </c>
      <c r="J917" s="155">
        <v>0</v>
      </c>
      <c r="K917" s="155">
        <v>0</v>
      </c>
      <c r="L917" s="155">
        <v>0</v>
      </c>
      <c r="M917" s="155">
        <v>0</v>
      </c>
      <c r="N917" s="155">
        <v>0</v>
      </c>
      <c r="O917" s="155">
        <v>0</v>
      </c>
      <c r="P917" s="155">
        <v>0</v>
      </c>
      <c r="R917" s="155"/>
      <c r="S917" s="155">
        <v>0</v>
      </c>
      <c r="T917" s="80"/>
      <c r="U917" s="80"/>
      <c r="V917" s="81"/>
      <c r="W917" s="81"/>
      <c r="X917" s="81"/>
      <c r="Y917" s="80"/>
      <c r="Z917" s="80"/>
      <c r="AA917" s="80"/>
      <c r="AB917" s="80"/>
      <c r="AD917" s="82"/>
    </row>
    <row r="918" spans="1:30" ht="30.5" thickBot="1" x14ac:dyDescent="0.25">
      <c r="A918" s="96">
        <v>376</v>
      </c>
      <c r="B918" s="97" t="s">
        <v>1361</v>
      </c>
      <c r="C918" s="99" t="s">
        <v>1362</v>
      </c>
      <c r="D918" s="99" t="s">
        <v>139</v>
      </c>
      <c r="E918" s="100">
        <v>0</v>
      </c>
      <c r="F918" s="100">
        <v>1</v>
      </c>
      <c r="G918" s="101">
        <v>570440.09</v>
      </c>
      <c r="H918" s="101"/>
      <c r="I918" s="101">
        <v>570440.09</v>
      </c>
      <c r="J918" s="101">
        <v>0</v>
      </c>
      <c r="K918" s="101">
        <v>0</v>
      </c>
      <c r="L918" s="101">
        <v>0</v>
      </c>
      <c r="M918" s="101">
        <v>0</v>
      </c>
      <c r="N918" s="101">
        <v>0</v>
      </c>
      <c r="O918" s="101">
        <v>0</v>
      </c>
      <c r="P918" s="102">
        <v>0</v>
      </c>
      <c r="R918" s="101"/>
      <c r="S918" s="101">
        <v>0</v>
      </c>
      <c r="T918" s="80"/>
      <c r="U918" s="80"/>
      <c r="V918" s="81"/>
      <c r="W918" s="81"/>
      <c r="X918" s="81"/>
      <c r="Y918" s="80"/>
      <c r="Z918" s="80"/>
      <c r="AA918" s="80"/>
      <c r="AB918" s="80"/>
      <c r="AD918" s="82"/>
    </row>
  </sheetData>
  <mergeCells count="8">
    <mergeCell ref="Y8:AB8"/>
    <mergeCell ref="A1:P1"/>
    <mergeCell ref="J3:K3"/>
    <mergeCell ref="J4:K4"/>
    <mergeCell ref="J5:K5"/>
    <mergeCell ref="J6:K6"/>
    <mergeCell ref="J7:K7"/>
    <mergeCell ref="H8:R8"/>
  </mergeCells>
  <phoneticPr fontId="31" type="noConversion"/>
  <conditionalFormatting sqref="W8:X8 W10 W219:X219 W221:X221 W223:X347 W384:X384 W386:X386 W388:X421 W454:X495 W423:X450 W644:X649 W673:X673 W675:X675 W677:X677 W679:X681 W683:X685 W687:X687 W689:X689 W691:X693 W695:X695 W697:X697 W699:X699 W701:X701 W703:X703 W705:X705 W707:X707 W713:X713 W724:X725 W727:X727 W729:X729 W731:X732 W815:X818 W820:X827 W829:X832 W834:X840 W842:X844 W876:X876 W878:X892 W912:X912 W915:X918 W867:X868 W361:X382 W502:X504 W511:X520 W523:X528 W531:X540 W543:X642 W652:X656 W718:X718 W721:X722 W742:X745 W734:X740 W750:X751 W754:X755 W760:X785 W894:X909 W847:X849 W852:X854 W859:X865 W811:X811 W813:X813 W871:X874 W659:X670 W787:X787 W789:X789 W791:X793 W795:X798 W15:X111 W115:X217">
    <cfRule type="cellIs" dxfId="464" priority="125" operator="lessThan">
      <formula>0</formula>
    </cfRule>
  </conditionalFormatting>
  <conditionalFormatting sqref="W14:X14">
    <cfRule type="cellIs" dxfId="463" priority="124" operator="lessThan">
      <formula>0</formula>
    </cfRule>
  </conditionalFormatting>
  <conditionalFormatting sqref="X10">
    <cfRule type="cellIs" dxfId="462" priority="122" operator="lessThan">
      <formula>0</formula>
    </cfRule>
  </conditionalFormatting>
  <conditionalFormatting sqref="W112:X112">
    <cfRule type="cellIs" dxfId="461" priority="121" operator="lessThan">
      <formula>0</formula>
    </cfRule>
  </conditionalFormatting>
  <conditionalFormatting sqref="W113:X113">
    <cfRule type="cellIs" dxfId="460" priority="120" operator="lessThan">
      <formula>0</formula>
    </cfRule>
  </conditionalFormatting>
  <conditionalFormatting sqref="W114:X114">
    <cfRule type="cellIs" dxfId="459" priority="119" operator="lessThan">
      <formula>0</formula>
    </cfRule>
  </conditionalFormatting>
  <conditionalFormatting sqref="W218:X218">
    <cfRule type="cellIs" dxfId="458" priority="118" operator="lessThan">
      <formula>0</formula>
    </cfRule>
  </conditionalFormatting>
  <conditionalFormatting sqref="W220:X220">
    <cfRule type="cellIs" dxfId="457" priority="117" operator="lessThan">
      <formula>0</formula>
    </cfRule>
  </conditionalFormatting>
  <conditionalFormatting sqref="W222:X222">
    <cfRule type="cellIs" dxfId="456" priority="116" operator="lessThan">
      <formula>0</formula>
    </cfRule>
  </conditionalFormatting>
  <conditionalFormatting sqref="W383:X383">
    <cfRule type="cellIs" dxfId="455" priority="115" operator="lessThan">
      <formula>0</formula>
    </cfRule>
  </conditionalFormatting>
  <conditionalFormatting sqref="W385:X385">
    <cfRule type="cellIs" dxfId="454" priority="114" operator="lessThan">
      <formula>0</formula>
    </cfRule>
  </conditionalFormatting>
  <conditionalFormatting sqref="W387:X387">
    <cfRule type="cellIs" dxfId="453" priority="113" operator="lessThan">
      <formula>0</formula>
    </cfRule>
  </conditionalFormatting>
  <conditionalFormatting sqref="W451:X453">
    <cfRule type="cellIs" dxfId="452" priority="112" operator="lessThan">
      <formula>0</formula>
    </cfRule>
  </conditionalFormatting>
  <conditionalFormatting sqref="W422:X422">
    <cfRule type="cellIs" dxfId="451" priority="110" operator="lessThan">
      <formula>0</formula>
    </cfRule>
  </conditionalFormatting>
  <conditionalFormatting sqref="W674:X674">
    <cfRule type="cellIs" dxfId="450" priority="106" operator="lessThan">
      <formula>0</formula>
    </cfRule>
  </conditionalFormatting>
  <conditionalFormatting sqref="W676:X676">
    <cfRule type="cellIs" dxfId="449" priority="105" operator="lessThan">
      <formula>0</formula>
    </cfRule>
  </conditionalFormatting>
  <conditionalFormatting sqref="W678:X678">
    <cfRule type="cellIs" dxfId="448" priority="104" operator="lessThan">
      <formula>0</formula>
    </cfRule>
  </conditionalFormatting>
  <conditionalFormatting sqref="W682:X682">
    <cfRule type="cellIs" dxfId="447" priority="103" operator="lessThan">
      <formula>0</formula>
    </cfRule>
  </conditionalFormatting>
  <conditionalFormatting sqref="W686:X686">
    <cfRule type="cellIs" dxfId="446" priority="102" operator="lessThan">
      <formula>0</formula>
    </cfRule>
  </conditionalFormatting>
  <conditionalFormatting sqref="W688:X688">
    <cfRule type="cellIs" dxfId="445" priority="101" operator="lessThan">
      <formula>0</formula>
    </cfRule>
  </conditionalFormatting>
  <conditionalFormatting sqref="W690:X690">
    <cfRule type="cellIs" dxfId="444" priority="100" operator="lessThan">
      <formula>0</formula>
    </cfRule>
  </conditionalFormatting>
  <conditionalFormatting sqref="W694:X694">
    <cfRule type="cellIs" dxfId="443" priority="99" operator="lessThan">
      <formula>0</formula>
    </cfRule>
  </conditionalFormatting>
  <conditionalFormatting sqref="W696:X696">
    <cfRule type="cellIs" dxfId="442" priority="98" operator="lessThan">
      <formula>0</formula>
    </cfRule>
  </conditionalFormatting>
  <conditionalFormatting sqref="W698:X698">
    <cfRule type="cellIs" dxfId="441" priority="97" operator="lessThan">
      <formula>0</formula>
    </cfRule>
  </conditionalFormatting>
  <conditionalFormatting sqref="W700:X700">
    <cfRule type="cellIs" dxfId="440" priority="96" operator="lessThan">
      <formula>0</formula>
    </cfRule>
  </conditionalFormatting>
  <conditionalFormatting sqref="W702:X702">
    <cfRule type="cellIs" dxfId="439" priority="95" operator="lessThan">
      <formula>0</formula>
    </cfRule>
  </conditionalFormatting>
  <conditionalFormatting sqref="W704:X704">
    <cfRule type="cellIs" dxfId="438" priority="94" operator="lessThan">
      <formula>0</formula>
    </cfRule>
  </conditionalFormatting>
  <conditionalFormatting sqref="W706:X706">
    <cfRule type="cellIs" dxfId="437" priority="93" operator="lessThan">
      <formula>0</formula>
    </cfRule>
  </conditionalFormatting>
  <conditionalFormatting sqref="W708:X708">
    <cfRule type="cellIs" dxfId="436" priority="92" operator="lessThan">
      <formula>0</formula>
    </cfRule>
  </conditionalFormatting>
  <conditionalFormatting sqref="W709:X709">
    <cfRule type="cellIs" dxfId="435" priority="89" operator="lessThan">
      <formula>0</formula>
    </cfRule>
  </conditionalFormatting>
  <conditionalFormatting sqref="W711:X711">
    <cfRule type="cellIs" dxfId="434" priority="88" operator="lessThan">
      <formula>0</formula>
    </cfRule>
  </conditionalFormatting>
  <conditionalFormatting sqref="W723:X723">
    <cfRule type="cellIs" dxfId="433" priority="87" operator="lessThan">
      <formula>0</formula>
    </cfRule>
  </conditionalFormatting>
  <conditionalFormatting sqref="W726:X726">
    <cfRule type="cellIs" dxfId="432" priority="86" operator="lessThan">
      <formula>0</formula>
    </cfRule>
  </conditionalFormatting>
  <conditionalFormatting sqref="W728:X728">
    <cfRule type="cellIs" dxfId="431" priority="85" operator="lessThan">
      <formula>0</formula>
    </cfRule>
  </conditionalFormatting>
  <conditionalFormatting sqref="W733:X733">
    <cfRule type="cellIs" dxfId="430" priority="83" operator="lessThan">
      <formula>0</formula>
    </cfRule>
  </conditionalFormatting>
  <conditionalFormatting sqref="W819:X819">
    <cfRule type="cellIs" dxfId="429" priority="81" operator="lessThan">
      <formula>0</formula>
    </cfRule>
  </conditionalFormatting>
  <conditionalFormatting sqref="W828:X828">
    <cfRule type="cellIs" dxfId="428" priority="80" operator="lessThan">
      <formula>0</formula>
    </cfRule>
  </conditionalFormatting>
  <conditionalFormatting sqref="W833:X833">
    <cfRule type="cellIs" dxfId="427" priority="79" operator="lessThan">
      <formula>0</formula>
    </cfRule>
  </conditionalFormatting>
  <conditionalFormatting sqref="W841:X841">
    <cfRule type="cellIs" dxfId="426" priority="78" operator="lessThan">
      <formula>0</formula>
    </cfRule>
  </conditionalFormatting>
  <conditionalFormatting sqref="W875:X875">
    <cfRule type="cellIs" dxfId="425" priority="77" operator="lessThan">
      <formula>0</formula>
    </cfRule>
  </conditionalFormatting>
  <conditionalFormatting sqref="W877:X877">
    <cfRule type="cellIs" dxfId="424" priority="76" operator="lessThan">
      <formula>0</formula>
    </cfRule>
  </conditionalFormatting>
  <conditionalFormatting sqref="W911:X911">
    <cfRule type="cellIs" dxfId="423" priority="75" operator="lessThan">
      <formula>0</formula>
    </cfRule>
  </conditionalFormatting>
  <conditionalFormatting sqref="W914:X914">
    <cfRule type="cellIs" dxfId="422" priority="74" operator="lessThan">
      <formula>0</formula>
    </cfRule>
  </conditionalFormatting>
  <conditionalFormatting sqref="W866:X866">
    <cfRule type="cellIs" dxfId="421" priority="73" operator="lessThan">
      <formula>0</formula>
    </cfRule>
  </conditionalFormatting>
  <conditionalFormatting sqref="W348:X359">
    <cfRule type="cellIs" dxfId="420" priority="72" operator="lessThan">
      <formula>0</formula>
    </cfRule>
  </conditionalFormatting>
  <conditionalFormatting sqref="W360:X360">
    <cfRule type="cellIs" dxfId="419" priority="71" operator="lessThan">
      <formula>0</formula>
    </cfRule>
  </conditionalFormatting>
  <conditionalFormatting sqref="W497:X497">
    <cfRule type="cellIs" dxfId="418" priority="70" operator="lessThan">
      <formula>0</formula>
    </cfRule>
  </conditionalFormatting>
  <conditionalFormatting sqref="W496:X496">
    <cfRule type="cellIs" dxfId="417" priority="69" operator="lessThan">
      <formula>0</formula>
    </cfRule>
  </conditionalFormatting>
  <conditionalFormatting sqref="W499:X499 W501:X501">
    <cfRule type="cellIs" dxfId="416" priority="68" operator="lessThan">
      <formula>0</formula>
    </cfRule>
  </conditionalFormatting>
  <conditionalFormatting sqref="W498:X498">
    <cfRule type="cellIs" dxfId="415" priority="67" operator="lessThan">
      <formula>0</formula>
    </cfRule>
  </conditionalFormatting>
  <conditionalFormatting sqref="W506:X506 W508:X508">
    <cfRule type="cellIs" dxfId="414" priority="66" operator="lessThan">
      <formula>0</formula>
    </cfRule>
  </conditionalFormatting>
  <conditionalFormatting sqref="W505:X505">
    <cfRule type="cellIs" dxfId="413" priority="65" operator="lessThan">
      <formula>0</formula>
    </cfRule>
  </conditionalFormatting>
  <conditionalFormatting sqref="W510:X510">
    <cfRule type="cellIs" dxfId="412" priority="64" operator="lessThan">
      <formula>0</formula>
    </cfRule>
  </conditionalFormatting>
  <conditionalFormatting sqref="W509:X509">
    <cfRule type="cellIs" dxfId="411" priority="63" operator="lessThan">
      <formula>0</formula>
    </cfRule>
  </conditionalFormatting>
  <conditionalFormatting sqref="W522:X522">
    <cfRule type="cellIs" dxfId="410" priority="62" operator="lessThan">
      <formula>0</formula>
    </cfRule>
  </conditionalFormatting>
  <conditionalFormatting sqref="W521:X521">
    <cfRule type="cellIs" dxfId="409" priority="61" operator="lessThan">
      <formula>0</formula>
    </cfRule>
  </conditionalFormatting>
  <conditionalFormatting sqref="W530:X530">
    <cfRule type="cellIs" dxfId="408" priority="60" operator="lessThan">
      <formula>0</formula>
    </cfRule>
  </conditionalFormatting>
  <conditionalFormatting sqref="W529:X529">
    <cfRule type="cellIs" dxfId="407" priority="59" operator="lessThan">
      <formula>0</formula>
    </cfRule>
  </conditionalFormatting>
  <conditionalFormatting sqref="W542:X542">
    <cfRule type="cellIs" dxfId="406" priority="58" operator="lessThan">
      <formula>0</formula>
    </cfRule>
  </conditionalFormatting>
  <conditionalFormatting sqref="W541:X541">
    <cfRule type="cellIs" dxfId="405" priority="57" operator="lessThan">
      <formula>0</formula>
    </cfRule>
  </conditionalFormatting>
  <conditionalFormatting sqref="W643:X643">
    <cfRule type="cellIs" dxfId="404" priority="56" operator="lessThan">
      <formula>0</formula>
    </cfRule>
  </conditionalFormatting>
  <conditionalFormatting sqref="W651:X651">
    <cfRule type="cellIs" dxfId="403" priority="55" operator="lessThan">
      <formula>0</formula>
    </cfRule>
  </conditionalFormatting>
  <conditionalFormatting sqref="W650:X650">
    <cfRule type="cellIs" dxfId="402" priority="54" operator="lessThan">
      <formula>0</formula>
    </cfRule>
  </conditionalFormatting>
  <conditionalFormatting sqref="W671:X671">
    <cfRule type="cellIs" dxfId="401" priority="53" operator="lessThan">
      <formula>0</formula>
    </cfRule>
  </conditionalFormatting>
  <conditionalFormatting sqref="W672:X672">
    <cfRule type="cellIs" dxfId="400" priority="52" operator="lessThan">
      <formula>0</formula>
    </cfRule>
  </conditionalFormatting>
  <conditionalFormatting sqref="W715:X715">
    <cfRule type="cellIs" dxfId="399" priority="51" operator="lessThan">
      <formula>0</formula>
    </cfRule>
  </conditionalFormatting>
  <conditionalFormatting sqref="W714:X714">
    <cfRule type="cellIs" dxfId="398" priority="50" operator="lessThan">
      <formula>0</formula>
    </cfRule>
  </conditionalFormatting>
  <conditionalFormatting sqref="W717:X717">
    <cfRule type="cellIs" dxfId="397" priority="49" operator="lessThan">
      <formula>0</formula>
    </cfRule>
  </conditionalFormatting>
  <conditionalFormatting sqref="W716:X716">
    <cfRule type="cellIs" dxfId="396" priority="48" operator="lessThan">
      <formula>0</formula>
    </cfRule>
  </conditionalFormatting>
  <conditionalFormatting sqref="W720:X720">
    <cfRule type="cellIs" dxfId="395" priority="47" operator="lessThan">
      <formula>0</formula>
    </cfRule>
  </conditionalFormatting>
  <conditionalFormatting sqref="W719:X719">
    <cfRule type="cellIs" dxfId="394" priority="46" operator="lessThan">
      <formula>0</formula>
    </cfRule>
  </conditionalFormatting>
  <conditionalFormatting sqref="W730:X730">
    <cfRule type="cellIs" dxfId="393" priority="45" operator="lessThan">
      <formula>0</formula>
    </cfRule>
  </conditionalFormatting>
  <conditionalFormatting sqref="W741:X741">
    <cfRule type="cellIs" dxfId="392" priority="44" operator="lessThan">
      <formula>0</formula>
    </cfRule>
  </conditionalFormatting>
  <conditionalFormatting sqref="W747:X747">
    <cfRule type="cellIs" dxfId="391" priority="43" operator="lessThan">
      <formula>0</formula>
    </cfRule>
  </conditionalFormatting>
  <conditionalFormatting sqref="W746:X746">
    <cfRule type="cellIs" dxfId="390" priority="42" operator="lessThan">
      <formula>0</formula>
    </cfRule>
  </conditionalFormatting>
  <conditionalFormatting sqref="W749:X749">
    <cfRule type="cellIs" dxfId="389" priority="41" operator="lessThan">
      <formula>0</formula>
    </cfRule>
  </conditionalFormatting>
  <conditionalFormatting sqref="W748:X748">
    <cfRule type="cellIs" dxfId="388" priority="40" operator="lessThan">
      <formula>0</formula>
    </cfRule>
  </conditionalFormatting>
  <conditionalFormatting sqref="W753:X753">
    <cfRule type="cellIs" dxfId="387" priority="39" operator="lessThan">
      <formula>0</formula>
    </cfRule>
  </conditionalFormatting>
  <conditionalFormatting sqref="W757:X757">
    <cfRule type="cellIs" dxfId="386" priority="38" operator="lessThan">
      <formula>0</formula>
    </cfRule>
  </conditionalFormatting>
  <conditionalFormatting sqref="W759:X759">
    <cfRule type="cellIs" dxfId="385" priority="37" operator="lessThan">
      <formula>0</formula>
    </cfRule>
  </conditionalFormatting>
  <conditionalFormatting sqref="W752:X752">
    <cfRule type="cellIs" dxfId="384" priority="36" operator="lessThan">
      <formula>0</formula>
    </cfRule>
  </conditionalFormatting>
  <conditionalFormatting sqref="W756:X756">
    <cfRule type="cellIs" dxfId="383" priority="35" operator="lessThan">
      <formula>0</formula>
    </cfRule>
  </conditionalFormatting>
  <conditionalFormatting sqref="W758:X758">
    <cfRule type="cellIs" dxfId="382" priority="34" operator="lessThan">
      <formula>0</formula>
    </cfRule>
  </conditionalFormatting>
  <conditionalFormatting sqref="W800:X800">
    <cfRule type="cellIs" dxfId="381" priority="33" operator="lessThan">
      <formula>0</formula>
    </cfRule>
  </conditionalFormatting>
  <conditionalFormatting sqref="W799:X799">
    <cfRule type="cellIs" dxfId="380" priority="32" operator="lessThan">
      <formula>0</formula>
    </cfRule>
  </conditionalFormatting>
  <conditionalFormatting sqref="W802:X802">
    <cfRule type="cellIs" dxfId="379" priority="31" operator="lessThan">
      <formula>0</formula>
    </cfRule>
  </conditionalFormatting>
  <conditionalFormatting sqref="W801:X801">
    <cfRule type="cellIs" dxfId="378" priority="30" operator="lessThan">
      <formula>0</formula>
    </cfRule>
  </conditionalFormatting>
  <conditionalFormatting sqref="W814:X814">
    <cfRule type="cellIs" dxfId="377" priority="29" operator="lessThan">
      <formula>0</formula>
    </cfRule>
  </conditionalFormatting>
  <conditionalFormatting sqref="W710:X710">
    <cfRule type="cellIs" dxfId="376" priority="28" operator="lessThan">
      <formula>0</formula>
    </cfRule>
  </conditionalFormatting>
  <conditionalFormatting sqref="W712:X712">
    <cfRule type="cellIs" dxfId="375" priority="27" operator="lessThan">
      <formula>0</formula>
    </cfRule>
  </conditionalFormatting>
  <conditionalFormatting sqref="W893:X893">
    <cfRule type="cellIs" dxfId="374" priority="26" operator="lessThan">
      <formula>0</formula>
    </cfRule>
  </conditionalFormatting>
  <conditionalFormatting sqref="X11">
    <cfRule type="cellIs" dxfId="373" priority="24" operator="lessThan">
      <formula>0</formula>
    </cfRule>
  </conditionalFormatting>
  <conditionalFormatting sqref="W846:X846">
    <cfRule type="cellIs" dxfId="372" priority="23" operator="lessThan">
      <formula>0</formula>
    </cfRule>
  </conditionalFormatting>
  <conditionalFormatting sqref="W845:X845">
    <cfRule type="cellIs" dxfId="371" priority="22" operator="lessThan">
      <formula>0</formula>
    </cfRule>
  </conditionalFormatting>
  <conditionalFormatting sqref="W851:X851">
    <cfRule type="cellIs" dxfId="370" priority="21" operator="lessThan">
      <formula>0</formula>
    </cfRule>
  </conditionalFormatting>
  <conditionalFormatting sqref="W850:X850">
    <cfRule type="cellIs" dxfId="369" priority="20" operator="lessThan">
      <formula>0</formula>
    </cfRule>
  </conditionalFormatting>
  <conditionalFormatting sqref="W856:X856">
    <cfRule type="cellIs" dxfId="368" priority="19" operator="lessThan">
      <formula>0</formula>
    </cfRule>
  </conditionalFormatting>
  <conditionalFormatting sqref="W855:X855">
    <cfRule type="cellIs" dxfId="367" priority="18" operator="lessThan">
      <formula>0</formula>
    </cfRule>
  </conditionalFormatting>
  <conditionalFormatting sqref="W858:X858">
    <cfRule type="cellIs" dxfId="366" priority="17" operator="lessThan">
      <formula>0</formula>
    </cfRule>
  </conditionalFormatting>
  <conditionalFormatting sqref="W857:X857">
    <cfRule type="cellIs" dxfId="365" priority="16" operator="lessThan">
      <formula>0</formula>
    </cfRule>
  </conditionalFormatting>
  <conditionalFormatting sqref="W804:X804">
    <cfRule type="cellIs" dxfId="364" priority="15" operator="lessThan">
      <formula>0</formula>
    </cfRule>
  </conditionalFormatting>
  <conditionalFormatting sqref="W806:X806">
    <cfRule type="cellIs" dxfId="363" priority="14" operator="lessThan">
      <formula>0</formula>
    </cfRule>
  </conditionalFormatting>
  <conditionalFormatting sqref="W808:X808">
    <cfRule type="cellIs" dxfId="362" priority="13" operator="lessThan">
      <formula>0</formula>
    </cfRule>
  </conditionalFormatting>
  <conditionalFormatting sqref="W810:X810">
    <cfRule type="cellIs" dxfId="361" priority="12" operator="lessThan">
      <formula>0</formula>
    </cfRule>
  </conditionalFormatting>
  <conditionalFormatting sqref="W812:X812">
    <cfRule type="cellIs" dxfId="360" priority="11" operator="lessThan">
      <formula>0</formula>
    </cfRule>
  </conditionalFormatting>
  <conditionalFormatting sqref="W870:X870">
    <cfRule type="cellIs" dxfId="359" priority="10" operator="lessThan">
      <formula>0</formula>
    </cfRule>
  </conditionalFormatting>
  <conditionalFormatting sqref="W869:X869">
    <cfRule type="cellIs" dxfId="358" priority="9" operator="lessThan">
      <formula>0</formula>
    </cfRule>
  </conditionalFormatting>
  <conditionalFormatting sqref="W658:X658">
    <cfRule type="cellIs" dxfId="357" priority="8" operator="lessThan">
      <formula>0</formula>
    </cfRule>
  </conditionalFormatting>
  <conditionalFormatting sqref="W657:X657">
    <cfRule type="cellIs" dxfId="356" priority="7" operator="lessThan">
      <formula>0</formula>
    </cfRule>
  </conditionalFormatting>
  <conditionalFormatting sqref="W786:X786">
    <cfRule type="cellIs" dxfId="355" priority="6" operator="lessThan">
      <formula>0</formula>
    </cfRule>
  </conditionalFormatting>
  <conditionalFormatting sqref="W788:X788">
    <cfRule type="cellIs" dxfId="354" priority="5" operator="lessThan">
      <formula>0</formula>
    </cfRule>
  </conditionalFormatting>
  <conditionalFormatting sqref="W790:X790">
    <cfRule type="cellIs" dxfId="353" priority="4" operator="lessThan">
      <formula>0</formula>
    </cfRule>
  </conditionalFormatting>
  <conditionalFormatting sqref="W794:X794">
    <cfRule type="cellIs" dxfId="352" priority="3" operator="lessThan">
      <formula>0</formula>
    </cfRule>
  </conditionalFormatting>
  <conditionalFormatting sqref="W500:X500">
    <cfRule type="cellIs" dxfId="351" priority="2" operator="lessThan">
      <formula>0</formula>
    </cfRule>
  </conditionalFormatting>
  <conditionalFormatting sqref="W507:X507">
    <cfRule type="cellIs" dxfId="350" priority="1" operator="lessThan">
      <formula>0</formula>
    </cfRule>
  </conditionalFormatting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562"/>
  <sheetViews>
    <sheetView zoomScaleNormal="100" workbookViewId="0">
      <selection activeCell="AC6" sqref="AC6"/>
    </sheetView>
  </sheetViews>
  <sheetFormatPr defaultColWidth="9" defaultRowHeight="14.5" x14ac:dyDescent="0.35"/>
  <cols>
    <col min="1" max="1" width="3.6328125" style="193" customWidth="1"/>
    <col min="2" max="2" width="13.36328125" style="79" customWidth="1"/>
    <col min="3" max="3" width="45.08984375" style="194" customWidth="1"/>
    <col min="4" max="4" width="3.90625" style="194" customWidth="1"/>
    <col min="5" max="5" width="7.08984375" style="195" hidden="1" customWidth="1"/>
    <col min="6" max="6" width="9.36328125" style="195" customWidth="1"/>
    <col min="7" max="8" width="10.54296875" style="78" customWidth="1"/>
    <col min="9" max="9" width="15.453125" style="78" hidden="1" customWidth="1"/>
    <col min="10" max="10" width="15.54296875" style="78" hidden="1" customWidth="1"/>
    <col min="11" max="11" width="14.54296875" style="78" hidden="1" customWidth="1"/>
    <col min="12" max="13" width="14" style="78" hidden="1" customWidth="1"/>
    <col min="14" max="14" width="14.54296875" style="78" hidden="1" customWidth="1"/>
    <col min="15" max="15" width="14.36328125" style="78" hidden="1" customWidth="1"/>
    <col min="16" max="16" width="16" style="78" hidden="1" customWidth="1"/>
    <col min="17" max="17" width="0" style="79" hidden="1" customWidth="1"/>
    <col min="18" max="18" width="9.54296875" style="78" customWidth="1"/>
    <col min="19" max="19" width="14.08984375" style="78" hidden="1" customWidth="1"/>
    <col min="20" max="23" width="9" style="79"/>
    <col min="24" max="24" width="14" style="79" customWidth="1"/>
    <col min="25" max="28" width="7.36328125" style="79" customWidth="1"/>
    <col min="29" max="29" width="29.453125" style="88" customWidth="1"/>
    <col min="30" max="252" width="9" style="79"/>
    <col min="253" max="253" width="3.6328125" style="79" customWidth="1"/>
    <col min="254" max="254" width="13.36328125" style="79" customWidth="1"/>
    <col min="255" max="255" width="45.08984375" style="79" customWidth="1"/>
    <col min="256" max="256" width="3.90625" style="79" customWidth="1"/>
    <col min="257" max="257" width="7.08984375" style="79" customWidth="1"/>
    <col min="258" max="258" width="9.36328125" style="79" customWidth="1"/>
    <col min="259" max="259" width="10.54296875" style="79" customWidth="1"/>
    <col min="260" max="260" width="15.453125" style="79" customWidth="1"/>
    <col min="261" max="261" width="15.54296875" style="79" customWidth="1"/>
    <col min="262" max="262" width="14.54296875" style="79" customWidth="1"/>
    <col min="263" max="264" width="14" style="79" customWidth="1"/>
    <col min="265" max="265" width="14.54296875" style="79" customWidth="1"/>
    <col min="266" max="266" width="14.36328125" style="79" customWidth="1"/>
    <col min="267" max="267" width="16" style="79" customWidth="1"/>
    <col min="268" max="508" width="9" style="79"/>
    <col min="509" max="509" width="3.6328125" style="79" customWidth="1"/>
    <col min="510" max="510" width="13.36328125" style="79" customWidth="1"/>
    <col min="511" max="511" width="45.08984375" style="79" customWidth="1"/>
    <col min="512" max="512" width="3.90625" style="79" customWidth="1"/>
    <col min="513" max="513" width="7.08984375" style="79" customWidth="1"/>
    <col min="514" max="514" width="9.36328125" style="79" customWidth="1"/>
    <col min="515" max="515" width="10.54296875" style="79" customWidth="1"/>
    <col min="516" max="516" width="15.453125" style="79" customWidth="1"/>
    <col min="517" max="517" width="15.54296875" style="79" customWidth="1"/>
    <col min="518" max="518" width="14.54296875" style="79" customWidth="1"/>
    <col min="519" max="520" width="14" style="79" customWidth="1"/>
    <col min="521" max="521" width="14.54296875" style="79" customWidth="1"/>
    <col min="522" max="522" width="14.36328125" style="79" customWidth="1"/>
    <col min="523" max="523" width="16" style="79" customWidth="1"/>
    <col min="524" max="764" width="9" style="79"/>
    <col min="765" max="765" width="3.6328125" style="79" customWidth="1"/>
    <col min="766" max="766" width="13.36328125" style="79" customWidth="1"/>
    <col min="767" max="767" width="45.08984375" style="79" customWidth="1"/>
    <col min="768" max="768" width="3.90625" style="79" customWidth="1"/>
    <col min="769" max="769" width="7.08984375" style="79" customWidth="1"/>
    <col min="770" max="770" width="9.36328125" style="79" customWidth="1"/>
    <col min="771" max="771" width="10.54296875" style="79" customWidth="1"/>
    <col min="772" max="772" width="15.453125" style="79" customWidth="1"/>
    <col min="773" max="773" width="15.54296875" style="79" customWidth="1"/>
    <col min="774" max="774" width="14.54296875" style="79" customWidth="1"/>
    <col min="775" max="776" width="14" style="79" customWidth="1"/>
    <col min="777" max="777" width="14.54296875" style="79" customWidth="1"/>
    <col min="778" max="778" width="14.36328125" style="79" customWidth="1"/>
    <col min="779" max="779" width="16" style="79" customWidth="1"/>
    <col min="780" max="1020" width="9" style="79"/>
    <col min="1021" max="1021" width="3.6328125" style="79" customWidth="1"/>
    <col min="1022" max="1022" width="13.36328125" style="79" customWidth="1"/>
    <col min="1023" max="1023" width="45.08984375" style="79" customWidth="1"/>
    <col min="1024" max="1024" width="3.90625" style="79" customWidth="1"/>
    <col min="1025" max="1025" width="7.08984375" style="79" customWidth="1"/>
    <col min="1026" max="1026" width="9.36328125" style="79" customWidth="1"/>
    <col min="1027" max="1027" width="10.54296875" style="79" customWidth="1"/>
    <col min="1028" max="1028" width="15.453125" style="79" customWidth="1"/>
    <col min="1029" max="1029" width="15.54296875" style="79" customWidth="1"/>
    <col min="1030" max="1030" width="14.54296875" style="79" customWidth="1"/>
    <col min="1031" max="1032" width="14" style="79" customWidth="1"/>
    <col min="1033" max="1033" width="14.54296875" style="79" customWidth="1"/>
    <col min="1034" max="1034" width="14.36328125" style="79" customWidth="1"/>
    <col min="1035" max="1035" width="16" style="79" customWidth="1"/>
    <col min="1036" max="1276" width="9" style="79"/>
    <col min="1277" max="1277" width="3.6328125" style="79" customWidth="1"/>
    <col min="1278" max="1278" width="13.36328125" style="79" customWidth="1"/>
    <col min="1279" max="1279" width="45.08984375" style="79" customWidth="1"/>
    <col min="1280" max="1280" width="3.90625" style="79" customWidth="1"/>
    <col min="1281" max="1281" width="7.08984375" style="79" customWidth="1"/>
    <col min="1282" max="1282" width="9.36328125" style="79" customWidth="1"/>
    <col min="1283" max="1283" width="10.54296875" style="79" customWidth="1"/>
    <col min="1284" max="1284" width="15.453125" style="79" customWidth="1"/>
    <col min="1285" max="1285" width="15.54296875" style="79" customWidth="1"/>
    <col min="1286" max="1286" width="14.54296875" style="79" customWidth="1"/>
    <col min="1287" max="1288" width="14" style="79" customWidth="1"/>
    <col min="1289" max="1289" width="14.54296875" style="79" customWidth="1"/>
    <col min="1290" max="1290" width="14.36328125" style="79" customWidth="1"/>
    <col min="1291" max="1291" width="16" style="79" customWidth="1"/>
    <col min="1292" max="1532" width="9" style="79"/>
    <col min="1533" max="1533" width="3.6328125" style="79" customWidth="1"/>
    <col min="1534" max="1534" width="13.36328125" style="79" customWidth="1"/>
    <col min="1535" max="1535" width="45.08984375" style="79" customWidth="1"/>
    <col min="1536" max="1536" width="3.90625" style="79" customWidth="1"/>
    <col min="1537" max="1537" width="7.08984375" style="79" customWidth="1"/>
    <col min="1538" max="1538" width="9.36328125" style="79" customWidth="1"/>
    <col min="1539" max="1539" width="10.54296875" style="79" customWidth="1"/>
    <col min="1540" max="1540" width="15.453125" style="79" customWidth="1"/>
    <col min="1541" max="1541" width="15.54296875" style="79" customWidth="1"/>
    <col min="1542" max="1542" width="14.54296875" style="79" customWidth="1"/>
    <col min="1543" max="1544" width="14" style="79" customWidth="1"/>
    <col min="1545" max="1545" width="14.54296875" style="79" customWidth="1"/>
    <col min="1546" max="1546" width="14.36328125" style="79" customWidth="1"/>
    <col min="1547" max="1547" width="16" style="79" customWidth="1"/>
    <col min="1548" max="1788" width="9" style="79"/>
    <col min="1789" max="1789" width="3.6328125" style="79" customWidth="1"/>
    <col min="1790" max="1790" width="13.36328125" style="79" customWidth="1"/>
    <col min="1791" max="1791" width="45.08984375" style="79" customWidth="1"/>
    <col min="1792" max="1792" width="3.90625" style="79" customWidth="1"/>
    <col min="1793" max="1793" width="7.08984375" style="79" customWidth="1"/>
    <col min="1794" max="1794" width="9.36328125" style="79" customWidth="1"/>
    <col min="1795" max="1795" width="10.54296875" style="79" customWidth="1"/>
    <col min="1796" max="1796" width="15.453125" style="79" customWidth="1"/>
    <col min="1797" max="1797" width="15.54296875" style="79" customWidth="1"/>
    <col min="1798" max="1798" width="14.54296875" style="79" customWidth="1"/>
    <col min="1799" max="1800" width="14" style="79" customWidth="1"/>
    <col min="1801" max="1801" width="14.54296875" style="79" customWidth="1"/>
    <col min="1802" max="1802" width="14.36328125" style="79" customWidth="1"/>
    <col min="1803" max="1803" width="16" style="79" customWidth="1"/>
    <col min="1804" max="2044" width="9" style="79"/>
    <col min="2045" max="2045" width="3.6328125" style="79" customWidth="1"/>
    <col min="2046" max="2046" width="13.36328125" style="79" customWidth="1"/>
    <col min="2047" max="2047" width="45.08984375" style="79" customWidth="1"/>
    <col min="2048" max="2048" width="3.90625" style="79" customWidth="1"/>
    <col min="2049" max="2049" width="7.08984375" style="79" customWidth="1"/>
    <col min="2050" max="2050" width="9.36328125" style="79" customWidth="1"/>
    <col min="2051" max="2051" width="10.54296875" style="79" customWidth="1"/>
    <col min="2052" max="2052" width="15.453125" style="79" customWidth="1"/>
    <col min="2053" max="2053" width="15.54296875" style="79" customWidth="1"/>
    <col min="2054" max="2054" width="14.54296875" style="79" customWidth="1"/>
    <col min="2055" max="2056" width="14" style="79" customWidth="1"/>
    <col min="2057" max="2057" width="14.54296875" style="79" customWidth="1"/>
    <col min="2058" max="2058" width="14.36328125" style="79" customWidth="1"/>
    <col min="2059" max="2059" width="16" style="79" customWidth="1"/>
    <col min="2060" max="2300" width="9" style="79"/>
    <col min="2301" max="2301" width="3.6328125" style="79" customWidth="1"/>
    <col min="2302" max="2302" width="13.36328125" style="79" customWidth="1"/>
    <col min="2303" max="2303" width="45.08984375" style="79" customWidth="1"/>
    <col min="2304" max="2304" width="3.90625" style="79" customWidth="1"/>
    <col min="2305" max="2305" width="7.08984375" style="79" customWidth="1"/>
    <col min="2306" max="2306" width="9.36328125" style="79" customWidth="1"/>
    <col min="2307" max="2307" width="10.54296875" style="79" customWidth="1"/>
    <col min="2308" max="2308" width="15.453125" style="79" customWidth="1"/>
    <col min="2309" max="2309" width="15.54296875" style="79" customWidth="1"/>
    <col min="2310" max="2310" width="14.54296875" style="79" customWidth="1"/>
    <col min="2311" max="2312" width="14" style="79" customWidth="1"/>
    <col min="2313" max="2313" width="14.54296875" style="79" customWidth="1"/>
    <col min="2314" max="2314" width="14.36328125" style="79" customWidth="1"/>
    <col min="2315" max="2315" width="16" style="79" customWidth="1"/>
    <col min="2316" max="2556" width="9" style="79"/>
    <col min="2557" max="2557" width="3.6328125" style="79" customWidth="1"/>
    <col min="2558" max="2558" width="13.36328125" style="79" customWidth="1"/>
    <col min="2559" max="2559" width="45.08984375" style="79" customWidth="1"/>
    <col min="2560" max="2560" width="3.90625" style="79" customWidth="1"/>
    <col min="2561" max="2561" width="7.08984375" style="79" customWidth="1"/>
    <col min="2562" max="2562" width="9.36328125" style="79" customWidth="1"/>
    <col min="2563" max="2563" width="10.54296875" style="79" customWidth="1"/>
    <col min="2564" max="2564" width="15.453125" style="79" customWidth="1"/>
    <col min="2565" max="2565" width="15.54296875" style="79" customWidth="1"/>
    <col min="2566" max="2566" width="14.54296875" style="79" customWidth="1"/>
    <col min="2567" max="2568" width="14" style="79" customWidth="1"/>
    <col min="2569" max="2569" width="14.54296875" style="79" customWidth="1"/>
    <col min="2570" max="2570" width="14.36328125" style="79" customWidth="1"/>
    <col min="2571" max="2571" width="16" style="79" customWidth="1"/>
    <col min="2572" max="2812" width="9" style="79"/>
    <col min="2813" max="2813" width="3.6328125" style="79" customWidth="1"/>
    <col min="2814" max="2814" width="13.36328125" style="79" customWidth="1"/>
    <col min="2815" max="2815" width="45.08984375" style="79" customWidth="1"/>
    <col min="2816" max="2816" width="3.90625" style="79" customWidth="1"/>
    <col min="2817" max="2817" width="7.08984375" style="79" customWidth="1"/>
    <col min="2818" max="2818" width="9.36328125" style="79" customWidth="1"/>
    <col min="2819" max="2819" width="10.54296875" style="79" customWidth="1"/>
    <col min="2820" max="2820" width="15.453125" style="79" customWidth="1"/>
    <col min="2821" max="2821" width="15.54296875" style="79" customWidth="1"/>
    <col min="2822" max="2822" width="14.54296875" style="79" customWidth="1"/>
    <col min="2823" max="2824" width="14" style="79" customWidth="1"/>
    <col min="2825" max="2825" width="14.54296875" style="79" customWidth="1"/>
    <col min="2826" max="2826" width="14.36328125" style="79" customWidth="1"/>
    <col min="2827" max="2827" width="16" style="79" customWidth="1"/>
    <col min="2828" max="3068" width="9" style="79"/>
    <col min="3069" max="3069" width="3.6328125" style="79" customWidth="1"/>
    <col min="3070" max="3070" width="13.36328125" style="79" customWidth="1"/>
    <col min="3071" max="3071" width="45.08984375" style="79" customWidth="1"/>
    <col min="3072" max="3072" width="3.90625" style="79" customWidth="1"/>
    <col min="3073" max="3073" width="7.08984375" style="79" customWidth="1"/>
    <col min="3074" max="3074" width="9.36328125" style="79" customWidth="1"/>
    <col min="3075" max="3075" width="10.54296875" style="79" customWidth="1"/>
    <col min="3076" max="3076" width="15.453125" style="79" customWidth="1"/>
    <col min="3077" max="3077" width="15.54296875" style="79" customWidth="1"/>
    <col min="3078" max="3078" width="14.54296875" style="79" customWidth="1"/>
    <col min="3079" max="3080" width="14" style="79" customWidth="1"/>
    <col min="3081" max="3081" width="14.54296875" style="79" customWidth="1"/>
    <col min="3082" max="3082" width="14.36328125" style="79" customWidth="1"/>
    <col min="3083" max="3083" width="16" style="79" customWidth="1"/>
    <col min="3084" max="3324" width="9" style="79"/>
    <col min="3325" max="3325" width="3.6328125" style="79" customWidth="1"/>
    <col min="3326" max="3326" width="13.36328125" style="79" customWidth="1"/>
    <col min="3327" max="3327" width="45.08984375" style="79" customWidth="1"/>
    <col min="3328" max="3328" width="3.90625" style="79" customWidth="1"/>
    <col min="3329" max="3329" width="7.08984375" style="79" customWidth="1"/>
    <col min="3330" max="3330" width="9.36328125" style="79" customWidth="1"/>
    <col min="3331" max="3331" width="10.54296875" style="79" customWidth="1"/>
    <col min="3332" max="3332" width="15.453125" style="79" customWidth="1"/>
    <col min="3333" max="3333" width="15.54296875" style="79" customWidth="1"/>
    <col min="3334" max="3334" width="14.54296875" style="79" customWidth="1"/>
    <col min="3335" max="3336" width="14" style="79" customWidth="1"/>
    <col min="3337" max="3337" width="14.54296875" style="79" customWidth="1"/>
    <col min="3338" max="3338" width="14.36328125" style="79" customWidth="1"/>
    <col min="3339" max="3339" width="16" style="79" customWidth="1"/>
    <col min="3340" max="3580" width="9" style="79"/>
    <col min="3581" max="3581" width="3.6328125" style="79" customWidth="1"/>
    <col min="3582" max="3582" width="13.36328125" style="79" customWidth="1"/>
    <col min="3583" max="3583" width="45.08984375" style="79" customWidth="1"/>
    <col min="3584" max="3584" width="3.90625" style="79" customWidth="1"/>
    <col min="3585" max="3585" width="7.08984375" style="79" customWidth="1"/>
    <col min="3586" max="3586" width="9.36328125" style="79" customWidth="1"/>
    <col min="3587" max="3587" width="10.54296875" style="79" customWidth="1"/>
    <col min="3588" max="3588" width="15.453125" style="79" customWidth="1"/>
    <col min="3589" max="3589" width="15.54296875" style="79" customWidth="1"/>
    <col min="3590" max="3590" width="14.54296875" style="79" customWidth="1"/>
    <col min="3591" max="3592" width="14" style="79" customWidth="1"/>
    <col min="3593" max="3593" width="14.54296875" style="79" customWidth="1"/>
    <col min="3594" max="3594" width="14.36328125" style="79" customWidth="1"/>
    <col min="3595" max="3595" width="16" style="79" customWidth="1"/>
    <col min="3596" max="3836" width="9" style="79"/>
    <col min="3837" max="3837" width="3.6328125" style="79" customWidth="1"/>
    <col min="3838" max="3838" width="13.36328125" style="79" customWidth="1"/>
    <col min="3839" max="3839" width="45.08984375" style="79" customWidth="1"/>
    <col min="3840" max="3840" width="3.90625" style="79" customWidth="1"/>
    <col min="3841" max="3841" width="7.08984375" style="79" customWidth="1"/>
    <col min="3842" max="3842" width="9.36328125" style="79" customWidth="1"/>
    <col min="3843" max="3843" width="10.54296875" style="79" customWidth="1"/>
    <col min="3844" max="3844" width="15.453125" style="79" customWidth="1"/>
    <col min="3845" max="3845" width="15.54296875" style="79" customWidth="1"/>
    <col min="3846" max="3846" width="14.54296875" style="79" customWidth="1"/>
    <col min="3847" max="3848" width="14" style="79" customWidth="1"/>
    <col min="3849" max="3849" width="14.54296875" style="79" customWidth="1"/>
    <col min="3850" max="3850" width="14.36328125" style="79" customWidth="1"/>
    <col min="3851" max="3851" width="16" style="79" customWidth="1"/>
    <col min="3852" max="4092" width="9" style="79"/>
    <col min="4093" max="4093" width="3.6328125" style="79" customWidth="1"/>
    <col min="4094" max="4094" width="13.36328125" style="79" customWidth="1"/>
    <col min="4095" max="4095" width="45.08984375" style="79" customWidth="1"/>
    <col min="4096" max="4096" width="3.90625" style="79" customWidth="1"/>
    <col min="4097" max="4097" width="7.08984375" style="79" customWidth="1"/>
    <col min="4098" max="4098" width="9.36328125" style="79" customWidth="1"/>
    <col min="4099" max="4099" width="10.54296875" style="79" customWidth="1"/>
    <col min="4100" max="4100" width="15.453125" style="79" customWidth="1"/>
    <col min="4101" max="4101" width="15.54296875" style="79" customWidth="1"/>
    <col min="4102" max="4102" width="14.54296875" style="79" customWidth="1"/>
    <col min="4103" max="4104" width="14" style="79" customWidth="1"/>
    <col min="4105" max="4105" width="14.54296875" style="79" customWidth="1"/>
    <col min="4106" max="4106" width="14.36328125" style="79" customWidth="1"/>
    <col min="4107" max="4107" width="16" style="79" customWidth="1"/>
    <col min="4108" max="4348" width="9" style="79"/>
    <col min="4349" max="4349" width="3.6328125" style="79" customWidth="1"/>
    <col min="4350" max="4350" width="13.36328125" style="79" customWidth="1"/>
    <col min="4351" max="4351" width="45.08984375" style="79" customWidth="1"/>
    <col min="4352" max="4352" width="3.90625" style="79" customWidth="1"/>
    <col min="4353" max="4353" width="7.08984375" style="79" customWidth="1"/>
    <col min="4354" max="4354" width="9.36328125" style="79" customWidth="1"/>
    <col min="4355" max="4355" width="10.54296875" style="79" customWidth="1"/>
    <col min="4356" max="4356" width="15.453125" style="79" customWidth="1"/>
    <col min="4357" max="4357" width="15.54296875" style="79" customWidth="1"/>
    <col min="4358" max="4358" width="14.54296875" style="79" customWidth="1"/>
    <col min="4359" max="4360" width="14" style="79" customWidth="1"/>
    <col min="4361" max="4361" width="14.54296875" style="79" customWidth="1"/>
    <col min="4362" max="4362" width="14.36328125" style="79" customWidth="1"/>
    <col min="4363" max="4363" width="16" style="79" customWidth="1"/>
    <col min="4364" max="4604" width="9" style="79"/>
    <col min="4605" max="4605" width="3.6328125" style="79" customWidth="1"/>
    <col min="4606" max="4606" width="13.36328125" style="79" customWidth="1"/>
    <col min="4607" max="4607" width="45.08984375" style="79" customWidth="1"/>
    <col min="4608" max="4608" width="3.90625" style="79" customWidth="1"/>
    <col min="4609" max="4609" width="7.08984375" style="79" customWidth="1"/>
    <col min="4610" max="4610" width="9.36328125" style="79" customWidth="1"/>
    <col min="4611" max="4611" width="10.54296875" style="79" customWidth="1"/>
    <col min="4612" max="4612" width="15.453125" style="79" customWidth="1"/>
    <col min="4613" max="4613" width="15.54296875" style="79" customWidth="1"/>
    <col min="4614" max="4614" width="14.54296875" style="79" customWidth="1"/>
    <col min="4615" max="4616" width="14" style="79" customWidth="1"/>
    <col min="4617" max="4617" width="14.54296875" style="79" customWidth="1"/>
    <col min="4618" max="4618" width="14.36328125" style="79" customWidth="1"/>
    <col min="4619" max="4619" width="16" style="79" customWidth="1"/>
    <col min="4620" max="4860" width="9" style="79"/>
    <col min="4861" max="4861" width="3.6328125" style="79" customWidth="1"/>
    <col min="4862" max="4862" width="13.36328125" style="79" customWidth="1"/>
    <col min="4863" max="4863" width="45.08984375" style="79" customWidth="1"/>
    <col min="4864" max="4864" width="3.90625" style="79" customWidth="1"/>
    <col min="4865" max="4865" width="7.08984375" style="79" customWidth="1"/>
    <col min="4866" max="4866" width="9.36328125" style="79" customWidth="1"/>
    <col min="4867" max="4867" width="10.54296875" style="79" customWidth="1"/>
    <col min="4868" max="4868" width="15.453125" style="79" customWidth="1"/>
    <col min="4869" max="4869" width="15.54296875" style="79" customWidth="1"/>
    <col min="4870" max="4870" width="14.54296875" style="79" customWidth="1"/>
    <col min="4871" max="4872" width="14" style="79" customWidth="1"/>
    <col min="4873" max="4873" width="14.54296875" style="79" customWidth="1"/>
    <col min="4874" max="4874" width="14.36328125" style="79" customWidth="1"/>
    <col min="4875" max="4875" width="16" style="79" customWidth="1"/>
    <col min="4876" max="5116" width="9" style="79"/>
    <col min="5117" max="5117" width="3.6328125" style="79" customWidth="1"/>
    <col min="5118" max="5118" width="13.36328125" style="79" customWidth="1"/>
    <col min="5119" max="5119" width="45.08984375" style="79" customWidth="1"/>
    <col min="5120" max="5120" width="3.90625" style="79" customWidth="1"/>
    <col min="5121" max="5121" width="7.08984375" style="79" customWidth="1"/>
    <col min="5122" max="5122" width="9.36328125" style="79" customWidth="1"/>
    <col min="5123" max="5123" width="10.54296875" style="79" customWidth="1"/>
    <col min="5124" max="5124" width="15.453125" style="79" customWidth="1"/>
    <col min="5125" max="5125" width="15.54296875" style="79" customWidth="1"/>
    <col min="5126" max="5126" width="14.54296875" style="79" customWidth="1"/>
    <col min="5127" max="5128" width="14" style="79" customWidth="1"/>
    <col min="5129" max="5129" width="14.54296875" style="79" customWidth="1"/>
    <col min="5130" max="5130" width="14.36328125" style="79" customWidth="1"/>
    <col min="5131" max="5131" width="16" style="79" customWidth="1"/>
    <col min="5132" max="5372" width="9" style="79"/>
    <col min="5373" max="5373" width="3.6328125" style="79" customWidth="1"/>
    <col min="5374" max="5374" width="13.36328125" style="79" customWidth="1"/>
    <col min="5375" max="5375" width="45.08984375" style="79" customWidth="1"/>
    <col min="5376" max="5376" width="3.90625" style="79" customWidth="1"/>
    <col min="5377" max="5377" width="7.08984375" style="79" customWidth="1"/>
    <col min="5378" max="5378" width="9.36328125" style="79" customWidth="1"/>
    <col min="5379" max="5379" width="10.54296875" style="79" customWidth="1"/>
    <col min="5380" max="5380" width="15.453125" style="79" customWidth="1"/>
    <col min="5381" max="5381" width="15.54296875" style="79" customWidth="1"/>
    <col min="5382" max="5382" width="14.54296875" style="79" customWidth="1"/>
    <col min="5383" max="5384" width="14" style="79" customWidth="1"/>
    <col min="5385" max="5385" width="14.54296875" style="79" customWidth="1"/>
    <col min="5386" max="5386" width="14.36328125" style="79" customWidth="1"/>
    <col min="5387" max="5387" width="16" style="79" customWidth="1"/>
    <col min="5388" max="5628" width="9" style="79"/>
    <col min="5629" max="5629" width="3.6328125" style="79" customWidth="1"/>
    <col min="5630" max="5630" width="13.36328125" style="79" customWidth="1"/>
    <col min="5631" max="5631" width="45.08984375" style="79" customWidth="1"/>
    <col min="5632" max="5632" width="3.90625" style="79" customWidth="1"/>
    <col min="5633" max="5633" width="7.08984375" style="79" customWidth="1"/>
    <col min="5634" max="5634" width="9.36328125" style="79" customWidth="1"/>
    <col min="5635" max="5635" width="10.54296875" style="79" customWidth="1"/>
    <col min="5636" max="5636" width="15.453125" style="79" customWidth="1"/>
    <col min="5637" max="5637" width="15.54296875" style="79" customWidth="1"/>
    <col min="5638" max="5638" width="14.54296875" style="79" customWidth="1"/>
    <col min="5639" max="5640" width="14" style="79" customWidth="1"/>
    <col min="5641" max="5641" width="14.54296875" style="79" customWidth="1"/>
    <col min="5642" max="5642" width="14.36328125" style="79" customWidth="1"/>
    <col min="5643" max="5643" width="16" style="79" customWidth="1"/>
    <col min="5644" max="5884" width="9" style="79"/>
    <col min="5885" max="5885" width="3.6328125" style="79" customWidth="1"/>
    <col min="5886" max="5886" width="13.36328125" style="79" customWidth="1"/>
    <col min="5887" max="5887" width="45.08984375" style="79" customWidth="1"/>
    <col min="5888" max="5888" width="3.90625" style="79" customWidth="1"/>
    <col min="5889" max="5889" width="7.08984375" style="79" customWidth="1"/>
    <col min="5890" max="5890" width="9.36328125" style="79" customWidth="1"/>
    <col min="5891" max="5891" width="10.54296875" style="79" customWidth="1"/>
    <col min="5892" max="5892" width="15.453125" style="79" customWidth="1"/>
    <col min="5893" max="5893" width="15.54296875" style="79" customWidth="1"/>
    <col min="5894" max="5894" width="14.54296875" style="79" customWidth="1"/>
    <col min="5895" max="5896" width="14" style="79" customWidth="1"/>
    <col min="5897" max="5897" width="14.54296875" style="79" customWidth="1"/>
    <col min="5898" max="5898" width="14.36328125" style="79" customWidth="1"/>
    <col min="5899" max="5899" width="16" style="79" customWidth="1"/>
    <col min="5900" max="6140" width="9" style="79"/>
    <col min="6141" max="6141" width="3.6328125" style="79" customWidth="1"/>
    <col min="6142" max="6142" width="13.36328125" style="79" customWidth="1"/>
    <col min="6143" max="6143" width="45.08984375" style="79" customWidth="1"/>
    <col min="6144" max="6144" width="3.90625" style="79" customWidth="1"/>
    <col min="6145" max="6145" width="7.08984375" style="79" customWidth="1"/>
    <col min="6146" max="6146" width="9.36328125" style="79" customWidth="1"/>
    <col min="6147" max="6147" width="10.54296875" style="79" customWidth="1"/>
    <col min="6148" max="6148" width="15.453125" style="79" customWidth="1"/>
    <col min="6149" max="6149" width="15.54296875" style="79" customWidth="1"/>
    <col min="6150" max="6150" width="14.54296875" style="79" customWidth="1"/>
    <col min="6151" max="6152" width="14" style="79" customWidth="1"/>
    <col min="6153" max="6153" width="14.54296875" style="79" customWidth="1"/>
    <col min="6154" max="6154" width="14.36328125" style="79" customWidth="1"/>
    <col min="6155" max="6155" width="16" style="79" customWidth="1"/>
    <col min="6156" max="6396" width="9" style="79"/>
    <col min="6397" max="6397" width="3.6328125" style="79" customWidth="1"/>
    <col min="6398" max="6398" width="13.36328125" style="79" customWidth="1"/>
    <col min="6399" max="6399" width="45.08984375" style="79" customWidth="1"/>
    <col min="6400" max="6400" width="3.90625" style="79" customWidth="1"/>
    <col min="6401" max="6401" width="7.08984375" style="79" customWidth="1"/>
    <col min="6402" max="6402" width="9.36328125" style="79" customWidth="1"/>
    <col min="6403" max="6403" width="10.54296875" style="79" customWidth="1"/>
    <col min="6404" max="6404" width="15.453125" style="79" customWidth="1"/>
    <col min="6405" max="6405" width="15.54296875" style="79" customWidth="1"/>
    <col min="6406" max="6406" width="14.54296875" style="79" customWidth="1"/>
    <col min="6407" max="6408" width="14" style="79" customWidth="1"/>
    <col min="6409" max="6409" width="14.54296875" style="79" customWidth="1"/>
    <col min="6410" max="6410" width="14.36328125" style="79" customWidth="1"/>
    <col min="6411" max="6411" width="16" style="79" customWidth="1"/>
    <col min="6412" max="6652" width="9" style="79"/>
    <col min="6653" max="6653" width="3.6328125" style="79" customWidth="1"/>
    <col min="6654" max="6654" width="13.36328125" style="79" customWidth="1"/>
    <col min="6655" max="6655" width="45.08984375" style="79" customWidth="1"/>
    <col min="6656" max="6656" width="3.90625" style="79" customWidth="1"/>
    <col min="6657" max="6657" width="7.08984375" style="79" customWidth="1"/>
    <col min="6658" max="6658" width="9.36328125" style="79" customWidth="1"/>
    <col min="6659" max="6659" width="10.54296875" style="79" customWidth="1"/>
    <col min="6660" max="6660" width="15.453125" style="79" customWidth="1"/>
    <col min="6661" max="6661" width="15.54296875" style="79" customWidth="1"/>
    <col min="6662" max="6662" width="14.54296875" style="79" customWidth="1"/>
    <col min="6663" max="6664" width="14" style="79" customWidth="1"/>
    <col min="6665" max="6665" width="14.54296875" style="79" customWidth="1"/>
    <col min="6666" max="6666" width="14.36328125" style="79" customWidth="1"/>
    <col min="6667" max="6667" width="16" style="79" customWidth="1"/>
    <col min="6668" max="6908" width="9" style="79"/>
    <col min="6909" max="6909" width="3.6328125" style="79" customWidth="1"/>
    <col min="6910" max="6910" width="13.36328125" style="79" customWidth="1"/>
    <col min="6911" max="6911" width="45.08984375" style="79" customWidth="1"/>
    <col min="6912" max="6912" width="3.90625" style="79" customWidth="1"/>
    <col min="6913" max="6913" width="7.08984375" style="79" customWidth="1"/>
    <col min="6914" max="6914" width="9.36328125" style="79" customWidth="1"/>
    <col min="6915" max="6915" width="10.54296875" style="79" customWidth="1"/>
    <col min="6916" max="6916" width="15.453125" style="79" customWidth="1"/>
    <col min="6917" max="6917" width="15.54296875" style="79" customWidth="1"/>
    <col min="6918" max="6918" width="14.54296875" style="79" customWidth="1"/>
    <col min="6919" max="6920" width="14" style="79" customWidth="1"/>
    <col min="6921" max="6921" width="14.54296875" style="79" customWidth="1"/>
    <col min="6922" max="6922" width="14.36328125" style="79" customWidth="1"/>
    <col min="6923" max="6923" width="16" style="79" customWidth="1"/>
    <col min="6924" max="7164" width="9" style="79"/>
    <col min="7165" max="7165" width="3.6328125" style="79" customWidth="1"/>
    <col min="7166" max="7166" width="13.36328125" style="79" customWidth="1"/>
    <col min="7167" max="7167" width="45.08984375" style="79" customWidth="1"/>
    <col min="7168" max="7168" width="3.90625" style="79" customWidth="1"/>
    <col min="7169" max="7169" width="7.08984375" style="79" customWidth="1"/>
    <col min="7170" max="7170" width="9.36328125" style="79" customWidth="1"/>
    <col min="7171" max="7171" width="10.54296875" style="79" customWidth="1"/>
    <col min="7172" max="7172" width="15.453125" style="79" customWidth="1"/>
    <col min="7173" max="7173" width="15.54296875" style="79" customWidth="1"/>
    <col min="7174" max="7174" width="14.54296875" style="79" customWidth="1"/>
    <col min="7175" max="7176" width="14" style="79" customWidth="1"/>
    <col min="7177" max="7177" width="14.54296875" style="79" customWidth="1"/>
    <col min="7178" max="7178" width="14.36328125" style="79" customWidth="1"/>
    <col min="7179" max="7179" width="16" style="79" customWidth="1"/>
    <col min="7180" max="7420" width="9" style="79"/>
    <col min="7421" max="7421" width="3.6328125" style="79" customWidth="1"/>
    <col min="7422" max="7422" width="13.36328125" style="79" customWidth="1"/>
    <col min="7423" max="7423" width="45.08984375" style="79" customWidth="1"/>
    <col min="7424" max="7424" width="3.90625" style="79" customWidth="1"/>
    <col min="7425" max="7425" width="7.08984375" style="79" customWidth="1"/>
    <col min="7426" max="7426" width="9.36328125" style="79" customWidth="1"/>
    <col min="7427" max="7427" width="10.54296875" style="79" customWidth="1"/>
    <col min="7428" max="7428" width="15.453125" style="79" customWidth="1"/>
    <col min="7429" max="7429" width="15.54296875" style="79" customWidth="1"/>
    <col min="7430" max="7430" width="14.54296875" style="79" customWidth="1"/>
    <col min="7431" max="7432" width="14" style="79" customWidth="1"/>
    <col min="7433" max="7433" width="14.54296875" style="79" customWidth="1"/>
    <col min="7434" max="7434" width="14.36328125" style="79" customWidth="1"/>
    <col min="7435" max="7435" width="16" style="79" customWidth="1"/>
    <col min="7436" max="7676" width="9" style="79"/>
    <col min="7677" max="7677" width="3.6328125" style="79" customWidth="1"/>
    <col min="7678" max="7678" width="13.36328125" style="79" customWidth="1"/>
    <col min="7679" max="7679" width="45.08984375" style="79" customWidth="1"/>
    <col min="7680" max="7680" width="3.90625" style="79" customWidth="1"/>
    <col min="7681" max="7681" width="7.08984375" style="79" customWidth="1"/>
    <col min="7682" max="7682" width="9.36328125" style="79" customWidth="1"/>
    <col min="7683" max="7683" width="10.54296875" style="79" customWidth="1"/>
    <col min="7684" max="7684" width="15.453125" style="79" customWidth="1"/>
    <col min="7685" max="7685" width="15.54296875" style="79" customWidth="1"/>
    <col min="7686" max="7686" width="14.54296875" style="79" customWidth="1"/>
    <col min="7687" max="7688" width="14" style="79" customWidth="1"/>
    <col min="7689" max="7689" width="14.54296875" style="79" customWidth="1"/>
    <col min="7690" max="7690" width="14.36328125" style="79" customWidth="1"/>
    <col min="7691" max="7691" width="16" style="79" customWidth="1"/>
    <col min="7692" max="7932" width="9" style="79"/>
    <col min="7933" max="7933" width="3.6328125" style="79" customWidth="1"/>
    <col min="7934" max="7934" width="13.36328125" style="79" customWidth="1"/>
    <col min="7935" max="7935" width="45.08984375" style="79" customWidth="1"/>
    <col min="7936" max="7936" width="3.90625" style="79" customWidth="1"/>
    <col min="7937" max="7937" width="7.08984375" style="79" customWidth="1"/>
    <col min="7938" max="7938" width="9.36328125" style="79" customWidth="1"/>
    <col min="7939" max="7939" width="10.54296875" style="79" customWidth="1"/>
    <col min="7940" max="7940" width="15.453125" style="79" customWidth="1"/>
    <col min="7941" max="7941" width="15.54296875" style="79" customWidth="1"/>
    <col min="7942" max="7942" width="14.54296875" style="79" customWidth="1"/>
    <col min="7943" max="7944" width="14" style="79" customWidth="1"/>
    <col min="7945" max="7945" width="14.54296875" style="79" customWidth="1"/>
    <col min="7946" max="7946" width="14.36328125" style="79" customWidth="1"/>
    <col min="7947" max="7947" width="16" style="79" customWidth="1"/>
    <col min="7948" max="8188" width="9" style="79"/>
    <col min="8189" max="8189" width="3.6328125" style="79" customWidth="1"/>
    <col min="8190" max="8190" width="13.36328125" style="79" customWidth="1"/>
    <col min="8191" max="8191" width="45.08984375" style="79" customWidth="1"/>
    <col min="8192" max="8192" width="3.90625" style="79" customWidth="1"/>
    <col min="8193" max="8193" width="7.08984375" style="79" customWidth="1"/>
    <col min="8194" max="8194" width="9.36328125" style="79" customWidth="1"/>
    <col min="8195" max="8195" width="10.54296875" style="79" customWidth="1"/>
    <col min="8196" max="8196" width="15.453125" style="79" customWidth="1"/>
    <col min="8197" max="8197" width="15.54296875" style="79" customWidth="1"/>
    <col min="8198" max="8198" width="14.54296875" style="79" customWidth="1"/>
    <col min="8199" max="8200" width="14" style="79" customWidth="1"/>
    <col min="8201" max="8201" width="14.54296875" style="79" customWidth="1"/>
    <col min="8202" max="8202" width="14.36328125" style="79" customWidth="1"/>
    <col min="8203" max="8203" width="16" style="79" customWidth="1"/>
    <col min="8204" max="8444" width="9" style="79"/>
    <col min="8445" max="8445" width="3.6328125" style="79" customWidth="1"/>
    <col min="8446" max="8446" width="13.36328125" style="79" customWidth="1"/>
    <col min="8447" max="8447" width="45.08984375" style="79" customWidth="1"/>
    <col min="8448" max="8448" width="3.90625" style="79" customWidth="1"/>
    <col min="8449" max="8449" width="7.08984375" style="79" customWidth="1"/>
    <col min="8450" max="8450" width="9.36328125" style="79" customWidth="1"/>
    <col min="8451" max="8451" width="10.54296875" style="79" customWidth="1"/>
    <col min="8452" max="8452" width="15.453125" style="79" customWidth="1"/>
    <col min="8453" max="8453" width="15.54296875" style="79" customWidth="1"/>
    <col min="8454" max="8454" width="14.54296875" style="79" customWidth="1"/>
    <col min="8455" max="8456" width="14" style="79" customWidth="1"/>
    <col min="8457" max="8457" width="14.54296875" style="79" customWidth="1"/>
    <col min="8458" max="8458" width="14.36328125" style="79" customWidth="1"/>
    <col min="8459" max="8459" width="16" style="79" customWidth="1"/>
    <col min="8460" max="8700" width="9" style="79"/>
    <col min="8701" max="8701" width="3.6328125" style="79" customWidth="1"/>
    <col min="8702" max="8702" width="13.36328125" style="79" customWidth="1"/>
    <col min="8703" max="8703" width="45.08984375" style="79" customWidth="1"/>
    <col min="8704" max="8704" width="3.90625" style="79" customWidth="1"/>
    <col min="8705" max="8705" width="7.08984375" style="79" customWidth="1"/>
    <col min="8706" max="8706" width="9.36328125" style="79" customWidth="1"/>
    <col min="8707" max="8707" width="10.54296875" style="79" customWidth="1"/>
    <col min="8708" max="8708" width="15.453125" style="79" customWidth="1"/>
    <col min="8709" max="8709" width="15.54296875" style="79" customWidth="1"/>
    <col min="8710" max="8710" width="14.54296875" style="79" customWidth="1"/>
    <col min="8711" max="8712" width="14" style="79" customWidth="1"/>
    <col min="8713" max="8713" width="14.54296875" style="79" customWidth="1"/>
    <col min="8714" max="8714" width="14.36328125" style="79" customWidth="1"/>
    <col min="8715" max="8715" width="16" style="79" customWidth="1"/>
    <col min="8716" max="8956" width="9" style="79"/>
    <col min="8957" max="8957" width="3.6328125" style="79" customWidth="1"/>
    <col min="8958" max="8958" width="13.36328125" style="79" customWidth="1"/>
    <col min="8959" max="8959" width="45.08984375" style="79" customWidth="1"/>
    <col min="8960" max="8960" width="3.90625" style="79" customWidth="1"/>
    <col min="8961" max="8961" width="7.08984375" style="79" customWidth="1"/>
    <col min="8962" max="8962" width="9.36328125" style="79" customWidth="1"/>
    <col min="8963" max="8963" width="10.54296875" style="79" customWidth="1"/>
    <col min="8964" max="8964" width="15.453125" style="79" customWidth="1"/>
    <col min="8965" max="8965" width="15.54296875" style="79" customWidth="1"/>
    <col min="8966" max="8966" width="14.54296875" style="79" customWidth="1"/>
    <col min="8967" max="8968" width="14" style="79" customWidth="1"/>
    <col min="8969" max="8969" width="14.54296875" style="79" customWidth="1"/>
    <col min="8970" max="8970" width="14.36328125" style="79" customWidth="1"/>
    <col min="8971" max="8971" width="16" style="79" customWidth="1"/>
    <col min="8972" max="9212" width="9" style="79"/>
    <col min="9213" max="9213" width="3.6328125" style="79" customWidth="1"/>
    <col min="9214" max="9214" width="13.36328125" style="79" customWidth="1"/>
    <col min="9215" max="9215" width="45.08984375" style="79" customWidth="1"/>
    <col min="9216" max="9216" width="3.90625" style="79" customWidth="1"/>
    <col min="9217" max="9217" width="7.08984375" style="79" customWidth="1"/>
    <col min="9218" max="9218" width="9.36328125" style="79" customWidth="1"/>
    <col min="9219" max="9219" width="10.54296875" style="79" customWidth="1"/>
    <col min="9220" max="9220" width="15.453125" style="79" customWidth="1"/>
    <col min="9221" max="9221" width="15.54296875" style="79" customWidth="1"/>
    <col min="9222" max="9222" width="14.54296875" style="79" customWidth="1"/>
    <col min="9223" max="9224" width="14" style="79" customWidth="1"/>
    <col min="9225" max="9225" width="14.54296875" style="79" customWidth="1"/>
    <col min="9226" max="9226" width="14.36328125" style="79" customWidth="1"/>
    <col min="9227" max="9227" width="16" style="79" customWidth="1"/>
    <col min="9228" max="9468" width="9" style="79"/>
    <col min="9469" max="9469" width="3.6328125" style="79" customWidth="1"/>
    <col min="9470" max="9470" width="13.36328125" style="79" customWidth="1"/>
    <col min="9471" max="9471" width="45.08984375" style="79" customWidth="1"/>
    <col min="9472" max="9472" width="3.90625" style="79" customWidth="1"/>
    <col min="9473" max="9473" width="7.08984375" style="79" customWidth="1"/>
    <col min="9474" max="9474" width="9.36328125" style="79" customWidth="1"/>
    <col min="9475" max="9475" width="10.54296875" style="79" customWidth="1"/>
    <col min="9476" max="9476" width="15.453125" style="79" customWidth="1"/>
    <col min="9477" max="9477" width="15.54296875" style="79" customWidth="1"/>
    <col min="9478" max="9478" width="14.54296875" style="79" customWidth="1"/>
    <col min="9479" max="9480" width="14" style="79" customWidth="1"/>
    <col min="9481" max="9481" width="14.54296875" style="79" customWidth="1"/>
    <col min="9482" max="9482" width="14.36328125" style="79" customWidth="1"/>
    <col min="9483" max="9483" width="16" style="79" customWidth="1"/>
    <col min="9484" max="9724" width="9" style="79"/>
    <col min="9725" max="9725" width="3.6328125" style="79" customWidth="1"/>
    <col min="9726" max="9726" width="13.36328125" style="79" customWidth="1"/>
    <col min="9727" max="9727" width="45.08984375" style="79" customWidth="1"/>
    <col min="9728" max="9728" width="3.90625" style="79" customWidth="1"/>
    <col min="9729" max="9729" width="7.08984375" style="79" customWidth="1"/>
    <col min="9730" max="9730" width="9.36328125" style="79" customWidth="1"/>
    <col min="9731" max="9731" width="10.54296875" style="79" customWidth="1"/>
    <col min="9732" max="9732" width="15.453125" style="79" customWidth="1"/>
    <col min="9733" max="9733" width="15.54296875" style="79" customWidth="1"/>
    <col min="9734" max="9734" width="14.54296875" style="79" customWidth="1"/>
    <col min="9735" max="9736" width="14" style="79" customWidth="1"/>
    <col min="9737" max="9737" width="14.54296875" style="79" customWidth="1"/>
    <col min="9738" max="9738" width="14.36328125" style="79" customWidth="1"/>
    <col min="9739" max="9739" width="16" style="79" customWidth="1"/>
    <col min="9740" max="9980" width="9" style="79"/>
    <col min="9981" max="9981" width="3.6328125" style="79" customWidth="1"/>
    <col min="9982" max="9982" width="13.36328125" style="79" customWidth="1"/>
    <col min="9983" max="9983" width="45.08984375" style="79" customWidth="1"/>
    <col min="9984" max="9984" width="3.90625" style="79" customWidth="1"/>
    <col min="9985" max="9985" width="7.08984375" style="79" customWidth="1"/>
    <col min="9986" max="9986" width="9.36328125" style="79" customWidth="1"/>
    <col min="9987" max="9987" width="10.54296875" style="79" customWidth="1"/>
    <col min="9988" max="9988" width="15.453125" style="79" customWidth="1"/>
    <col min="9989" max="9989" width="15.54296875" style="79" customWidth="1"/>
    <col min="9990" max="9990" width="14.54296875" style="79" customWidth="1"/>
    <col min="9991" max="9992" width="14" style="79" customWidth="1"/>
    <col min="9993" max="9993" width="14.54296875" style="79" customWidth="1"/>
    <col min="9994" max="9994" width="14.36328125" style="79" customWidth="1"/>
    <col min="9995" max="9995" width="16" style="79" customWidth="1"/>
    <col min="9996" max="10236" width="9" style="79"/>
    <col min="10237" max="10237" width="3.6328125" style="79" customWidth="1"/>
    <col min="10238" max="10238" width="13.36328125" style="79" customWidth="1"/>
    <col min="10239" max="10239" width="45.08984375" style="79" customWidth="1"/>
    <col min="10240" max="10240" width="3.90625" style="79" customWidth="1"/>
    <col min="10241" max="10241" width="7.08984375" style="79" customWidth="1"/>
    <col min="10242" max="10242" width="9.36328125" style="79" customWidth="1"/>
    <col min="10243" max="10243" width="10.54296875" style="79" customWidth="1"/>
    <col min="10244" max="10244" width="15.453125" style="79" customWidth="1"/>
    <col min="10245" max="10245" width="15.54296875" style="79" customWidth="1"/>
    <col min="10246" max="10246" width="14.54296875" style="79" customWidth="1"/>
    <col min="10247" max="10248" width="14" style="79" customWidth="1"/>
    <col min="10249" max="10249" width="14.54296875" style="79" customWidth="1"/>
    <col min="10250" max="10250" width="14.36328125" style="79" customWidth="1"/>
    <col min="10251" max="10251" width="16" style="79" customWidth="1"/>
    <col min="10252" max="10492" width="9" style="79"/>
    <col min="10493" max="10493" width="3.6328125" style="79" customWidth="1"/>
    <col min="10494" max="10494" width="13.36328125" style="79" customWidth="1"/>
    <col min="10495" max="10495" width="45.08984375" style="79" customWidth="1"/>
    <col min="10496" max="10496" width="3.90625" style="79" customWidth="1"/>
    <col min="10497" max="10497" width="7.08984375" style="79" customWidth="1"/>
    <col min="10498" max="10498" width="9.36328125" style="79" customWidth="1"/>
    <col min="10499" max="10499" width="10.54296875" style="79" customWidth="1"/>
    <col min="10500" max="10500" width="15.453125" style="79" customWidth="1"/>
    <col min="10501" max="10501" width="15.54296875" style="79" customWidth="1"/>
    <col min="10502" max="10502" width="14.54296875" style="79" customWidth="1"/>
    <col min="10503" max="10504" width="14" style="79" customWidth="1"/>
    <col min="10505" max="10505" width="14.54296875" style="79" customWidth="1"/>
    <col min="10506" max="10506" width="14.36328125" style="79" customWidth="1"/>
    <col min="10507" max="10507" width="16" style="79" customWidth="1"/>
    <col min="10508" max="10748" width="9" style="79"/>
    <col min="10749" max="10749" width="3.6328125" style="79" customWidth="1"/>
    <col min="10750" max="10750" width="13.36328125" style="79" customWidth="1"/>
    <col min="10751" max="10751" width="45.08984375" style="79" customWidth="1"/>
    <col min="10752" max="10752" width="3.90625" style="79" customWidth="1"/>
    <col min="10753" max="10753" width="7.08984375" style="79" customWidth="1"/>
    <col min="10754" max="10754" width="9.36328125" style="79" customWidth="1"/>
    <col min="10755" max="10755" width="10.54296875" style="79" customWidth="1"/>
    <col min="10756" max="10756" width="15.453125" style="79" customWidth="1"/>
    <col min="10757" max="10757" width="15.54296875" style="79" customWidth="1"/>
    <col min="10758" max="10758" width="14.54296875" style="79" customWidth="1"/>
    <col min="10759" max="10760" width="14" style="79" customWidth="1"/>
    <col min="10761" max="10761" width="14.54296875" style="79" customWidth="1"/>
    <col min="10762" max="10762" width="14.36328125" style="79" customWidth="1"/>
    <col min="10763" max="10763" width="16" style="79" customWidth="1"/>
    <col min="10764" max="11004" width="9" style="79"/>
    <col min="11005" max="11005" width="3.6328125" style="79" customWidth="1"/>
    <col min="11006" max="11006" width="13.36328125" style="79" customWidth="1"/>
    <col min="11007" max="11007" width="45.08984375" style="79" customWidth="1"/>
    <col min="11008" max="11008" width="3.90625" style="79" customWidth="1"/>
    <col min="11009" max="11009" width="7.08984375" style="79" customWidth="1"/>
    <col min="11010" max="11010" width="9.36328125" style="79" customWidth="1"/>
    <col min="11011" max="11011" width="10.54296875" style="79" customWidth="1"/>
    <col min="11012" max="11012" width="15.453125" style="79" customWidth="1"/>
    <col min="11013" max="11013" width="15.54296875" style="79" customWidth="1"/>
    <col min="11014" max="11014" width="14.54296875" style="79" customWidth="1"/>
    <col min="11015" max="11016" width="14" style="79" customWidth="1"/>
    <col min="11017" max="11017" width="14.54296875" style="79" customWidth="1"/>
    <col min="11018" max="11018" width="14.36328125" style="79" customWidth="1"/>
    <col min="11019" max="11019" width="16" style="79" customWidth="1"/>
    <col min="11020" max="11260" width="9" style="79"/>
    <col min="11261" max="11261" width="3.6328125" style="79" customWidth="1"/>
    <col min="11262" max="11262" width="13.36328125" style="79" customWidth="1"/>
    <col min="11263" max="11263" width="45.08984375" style="79" customWidth="1"/>
    <col min="11264" max="11264" width="3.90625" style="79" customWidth="1"/>
    <col min="11265" max="11265" width="7.08984375" style="79" customWidth="1"/>
    <col min="11266" max="11266" width="9.36328125" style="79" customWidth="1"/>
    <col min="11267" max="11267" width="10.54296875" style="79" customWidth="1"/>
    <col min="11268" max="11268" width="15.453125" style="79" customWidth="1"/>
    <col min="11269" max="11269" width="15.54296875" style="79" customWidth="1"/>
    <col min="11270" max="11270" width="14.54296875" style="79" customWidth="1"/>
    <col min="11271" max="11272" width="14" style="79" customWidth="1"/>
    <col min="11273" max="11273" width="14.54296875" style="79" customWidth="1"/>
    <col min="11274" max="11274" width="14.36328125" style="79" customWidth="1"/>
    <col min="11275" max="11275" width="16" style="79" customWidth="1"/>
    <col min="11276" max="11516" width="9" style="79"/>
    <col min="11517" max="11517" width="3.6328125" style="79" customWidth="1"/>
    <col min="11518" max="11518" width="13.36328125" style="79" customWidth="1"/>
    <col min="11519" max="11519" width="45.08984375" style="79" customWidth="1"/>
    <col min="11520" max="11520" width="3.90625" style="79" customWidth="1"/>
    <col min="11521" max="11521" width="7.08984375" style="79" customWidth="1"/>
    <col min="11522" max="11522" width="9.36328125" style="79" customWidth="1"/>
    <col min="11523" max="11523" width="10.54296875" style="79" customWidth="1"/>
    <col min="11524" max="11524" width="15.453125" style="79" customWidth="1"/>
    <col min="11525" max="11525" width="15.54296875" style="79" customWidth="1"/>
    <col min="11526" max="11526" width="14.54296875" style="79" customWidth="1"/>
    <col min="11527" max="11528" width="14" style="79" customWidth="1"/>
    <col min="11529" max="11529" width="14.54296875" style="79" customWidth="1"/>
    <col min="11530" max="11530" width="14.36328125" style="79" customWidth="1"/>
    <col min="11531" max="11531" width="16" style="79" customWidth="1"/>
    <col min="11532" max="11772" width="9" style="79"/>
    <col min="11773" max="11773" width="3.6328125" style="79" customWidth="1"/>
    <col min="11774" max="11774" width="13.36328125" style="79" customWidth="1"/>
    <col min="11775" max="11775" width="45.08984375" style="79" customWidth="1"/>
    <col min="11776" max="11776" width="3.90625" style="79" customWidth="1"/>
    <col min="11777" max="11777" width="7.08984375" style="79" customWidth="1"/>
    <col min="11778" max="11778" width="9.36328125" style="79" customWidth="1"/>
    <col min="11779" max="11779" width="10.54296875" style="79" customWidth="1"/>
    <col min="11780" max="11780" width="15.453125" style="79" customWidth="1"/>
    <col min="11781" max="11781" width="15.54296875" style="79" customWidth="1"/>
    <col min="11782" max="11782" width="14.54296875" style="79" customWidth="1"/>
    <col min="11783" max="11784" width="14" style="79" customWidth="1"/>
    <col min="11785" max="11785" width="14.54296875" style="79" customWidth="1"/>
    <col min="11786" max="11786" width="14.36328125" style="79" customWidth="1"/>
    <col min="11787" max="11787" width="16" style="79" customWidth="1"/>
    <col min="11788" max="12028" width="9" style="79"/>
    <col min="12029" max="12029" width="3.6328125" style="79" customWidth="1"/>
    <col min="12030" max="12030" width="13.36328125" style="79" customWidth="1"/>
    <col min="12031" max="12031" width="45.08984375" style="79" customWidth="1"/>
    <col min="12032" max="12032" width="3.90625" style="79" customWidth="1"/>
    <col min="12033" max="12033" width="7.08984375" style="79" customWidth="1"/>
    <col min="12034" max="12034" width="9.36328125" style="79" customWidth="1"/>
    <col min="12035" max="12035" width="10.54296875" style="79" customWidth="1"/>
    <col min="12036" max="12036" width="15.453125" style="79" customWidth="1"/>
    <col min="12037" max="12037" width="15.54296875" style="79" customWidth="1"/>
    <col min="12038" max="12038" width="14.54296875" style="79" customWidth="1"/>
    <col min="12039" max="12040" width="14" style="79" customWidth="1"/>
    <col min="12041" max="12041" width="14.54296875" style="79" customWidth="1"/>
    <col min="12042" max="12042" width="14.36328125" style="79" customWidth="1"/>
    <col min="12043" max="12043" width="16" style="79" customWidth="1"/>
    <col min="12044" max="12284" width="9" style="79"/>
    <col min="12285" max="12285" width="3.6328125" style="79" customWidth="1"/>
    <col min="12286" max="12286" width="13.36328125" style="79" customWidth="1"/>
    <col min="12287" max="12287" width="45.08984375" style="79" customWidth="1"/>
    <col min="12288" max="12288" width="3.90625" style="79" customWidth="1"/>
    <col min="12289" max="12289" width="7.08984375" style="79" customWidth="1"/>
    <col min="12290" max="12290" width="9.36328125" style="79" customWidth="1"/>
    <col min="12291" max="12291" width="10.54296875" style="79" customWidth="1"/>
    <col min="12292" max="12292" width="15.453125" style="79" customWidth="1"/>
    <col min="12293" max="12293" width="15.54296875" style="79" customWidth="1"/>
    <col min="12294" max="12294" width="14.54296875" style="79" customWidth="1"/>
    <col min="12295" max="12296" width="14" style="79" customWidth="1"/>
    <col min="12297" max="12297" width="14.54296875" style="79" customWidth="1"/>
    <col min="12298" max="12298" width="14.36328125" style="79" customWidth="1"/>
    <col min="12299" max="12299" width="16" style="79" customWidth="1"/>
    <col min="12300" max="12540" width="9" style="79"/>
    <col min="12541" max="12541" width="3.6328125" style="79" customWidth="1"/>
    <col min="12542" max="12542" width="13.36328125" style="79" customWidth="1"/>
    <col min="12543" max="12543" width="45.08984375" style="79" customWidth="1"/>
    <col min="12544" max="12544" width="3.90625" style="79" customWidth="1"/>
    <col min="12545" max="12545" width="7.08984375" style="79" customWidth="1"/>
    <col min="12546" max="12546" width="9.36328125" style="79" customWidth="1"/>
    <col min="12547" max="12547" width="10.54296875" style="79" customWidth="1"/>
    <col min="12548" max="12548" width="15.453125" style="79" customWidth="1"/>
    <col min="12549" max="12549" width="15.54296875" style="79" customWidth="1"/>
    <col min="12550" max="12550" width="14.54296875" style="79" customWidth="1"/>
    <col min="12551" max="12552" width="14" style="79" customWidth="1"/>
    <col min="12553" max="12553" width="14.54296875" style="79" customWidth="1"/>
    <col min="12554" max="12554" width="14.36328125" style="79" customWidth="1"/>
    <col min="12555" max="12555" width="16" style="79" customWidth="1"/>
    <col min="12556" max="12796" width="9" style="79"/>
    <col min="12797" max="12797" width="3.6328125" style="79" customWidth="1"/>
    <col min="12798" max="12798" width="13.36328125" style="79" customWidth="1"/>
    <col min="12799" max="12799" width="45.08984375" style="79" customWidth="1"/>
    <col min="12800" max="12800" width="3.90625" style="79" customWidth="1"/>
    <col min="12801" max="12801" width="7.08984375" style="79" customWidth="1"/>
    <col min="12802" max="12802" width="9.36328125" style="79" customWidth="1"/>
    <col min="12803" max="12803" width="10.54296875" style="79" customWidth="1"/>
    <col min="12804" max="12804" width="15.453125" style="79" customWidth="1"/>
    <col min="12805" max="12805" width="15.54296875" style="79" customWidth="1"/>
    <col min="12806" max="12806" width="14.54296875" style="79" customWidth="1"/>
    <col min="12807" max="12808" width="14" style="79" customWidth="1"/>
    <col min="12809" max="12809" width="14.54296875" style="79" customWidth="1"/>
    <col min="12810" max="12810" width="14.36328125" style="79" customWidth="1"/>
    <col min="12811" max="12811" width="16" style="79" customWidth="1"/>
    <col min="12812" max="13052" width="9" style="79"/>
    <col min="13053" max="13053" width="3.6328125" style="79" customWidth="1"/>
    <col min="13054" max="13054" width="13.36328125" style="79" customWidth="1"/>
    <col min="13055" max="13055" width="45.08984375" style="79" customWidth="1"/>
    <col min="13056" max="13056" width="3.90625" style="79" customWidth="1"/>
    <col min="13057" max="13057" width="7.08984375" style="79" customWidth="1"/>
    <col min="13058" max="13058" width="9.36328125" style="79" customWidth="1"/>
    <col min="13059" max="13059" width="10.54296875" style="79" customWidth="1"/>
    <col min="13060" max="13060" width="15.453125" style="79" customWidth="1"/>
    <col min="13061" max="13061" width="15.54296875" style="79" customWidth="1"/>
    <col min="13062" max="13062" width="14.54296875" style="79" customWidth="1"/>
    <col min="13063" max="13064" width="14" style="79" customWidth="1"/>
    <col min="13065" max="13065" width="14.54296875" style="79" customWidth="1"/>
    <col min="13066" max="13066" width="14.36328125" style="79" customWidth="1"/>
    <col min="13067" max="13067" width="16" style="79" customWidth="1"/>
    <col min="13068" max="13308" width="9" style="79"/>
    <col min="13309" max="13309" width="3.6328125" style="79" customWidth="1"/>
    <col min="13310" max="13310" width="13.36328125" style="79" customWidth="1"/>
    <col min="13311" max="13311" width="45.08984375" style="79" customWidth="1"/>
    <col min="13312" max="13312" width="3.90625" style="79" customWidth="1"/>
    <col min="13313" max="13313" width="7.08984375" style="79" customWidth="1"/>
    <col min="13314" max="13314" width="9.36328125" style="79" customWidth="1"/>
    <col min="13315" max="13315" width="10.54296875" style="79" customWidth="1"/>
    <col min="13316" max="13316" width="15.453125" style="79" customWidth="1"/>
    <col min="13317" max="13317" width="15.54296875" style="79" customWidth="1"/>
    <col min="13318" max="13318" width="14.54296875" style="79" customWidth="1"/>
    <col min="13319" max="13320" width="14" style="79" customWidth="1"/>
    <col min="13321" max="13321" width="14.54296875" style="79" customWidth="1"/>
    <col min="13322" max="13322" width="14.36328125" style="79" customWidth="1"/>
    <col min="13323" max="13323" width="16" style="79" customWidth="1"/>
    <col min="13324" max="13564" width="9" style="79"/>
    <col min="13565" max="13565" width="3.6328125" style="79" customWidth="1"/>
    <col min="13566" max="13566" width="13.36328125" style="79" customWidth="1"/>
    <col min="13567" max="13567" width="45.08984375" style="79" customWidth="1"/>
    <col min="13568" max="13568" width="3.90625" style="79" customWidth="1"/>
    <col min="13569" max="13569" width="7.08984375" style="79" customWidth="1"/>
    <col min="13570" max="13570" width="9.36328125" style="79" customWidth="1"/>
    <col min="13571" max="13571" width="10.54296875" style="79" customWidth="1"/>
    <col min="13572" max="13572" width="15.453125" style="79" customWidth="1"/>
    <col min="13573" max="13573" width="15.54296875" style="79" customWidth="1"/>
    <col min="13574" max="13574" width="14.54296875" style="79" customWidth="1"/>
    <col min="13575" max="13576" width="14" style="79" customWidth="1"/>
    <col min="13577" max="13577" width="14.54296875" style="79" customWidth="1"/>
    <col min="13578" max="13578" width="14.36328125" style="79" customWidth="1"/>
    <col min="13579" max="13579" width="16" style="79" customWidth="1"/>
    <col min="13580" max="13820" width="9" style="79"/>
    <col min="13821" max="13821" width="3.6328125" style="79" customWidth="1"/>
    <col min="13822" max="13822" width="13.36328125" style="79" customWidth="1"/>
    <col min="13823" max="13823" width="45.08984375" style="79" customWidth="1"/>
    <col min="13824" max="13824" width="3.90625" style="79" customWidth="1"/>
    <col min="13825" max="13825" width="7.08984375" style="79" customWidth="1"/>
    <col min="13826" max="13826" width="9.36328125" style="79" customWidth="1"/>
    <col min="13827" max="13827" width="10.54296875" style="79" customWidth="1"/>
    <col min="13828" max="13828" width="15.453125" style="79" customWidth="1"/>
    <col min="13829" max="13829" width="15.54296875" style="79" customWidth="1"/>
    <col min="13830" max="13830" width="14.54296875" style="79" customWidth="1"/>
    <col min="13831" max="13832" width="14" style="79" customWidth="1"/>
    <col min="13833" max="13833" width="14.54296875" style="79" customWidth="1"/>
    <col min="13834" max="13834" width="14.36328125" style="79" customWidth="1"/>
    <col min="13835" max="13835" width="16" style="79" customWidth="1"/>
    <col min="13836" max="14076" width="9" style="79"/>
    <col min="14077" max="14077" width="3.6328125" style="79" customWidth="1"/>
    <col min="14078" max="14078" width="13.36328125" style="79" customWidth="1"/>
    <col min="14079" max="14079" width="45.08984375" style="79" customWidth="1"/>
    <col min="14080" max="14080" width="3.90625" style="79" customWidth="1"/>
    <col min="14081" max="14081" width="7.08984375" style="79" customWidth="1"/>
    <col min="14082" max="14082" width="9.36328125" style="79" customWidth="1"/>
    <col min="14083" max="14083" width="10.54296875" style="79" customWidth="1"/>
    <col min="14084" max="14084" width="15.453125" style="79" customWidth="1"/>
    <col min="14085" max="14085" width="15.54296875" style="79" customWidth="1"/>
    <col min="14086" max="14086" width="14.54296875" style="79" customWidth="1"/>
    <col min="14087" max="14088" width="14" style="79" customWidth="1"/>
    <col min="14089" max="14089" width="14.54296875" style="79" customWidth="1"/>
    <col min="14090" max="14090" width="14.36328125" style="79" customWidth="1"/>
    <col min="14091" max="14091" width="16" style="79" customWidth="1"/>
    <col min="14092" max="14332" width="9" style="79"/>
    <col min="14333" max="14333" width="3.6328125" style="79" customWidth="1"/>
    <col min="14334" max="14334" width="13.36328125" style="79" customWidth="1"/>
    <col min="14335" max="14335" width="45.08984375" style="79" customWidth="1"/>
    <col min="14336" max="14336" width="3.90625" style="79" customWidth="1"/>
    <col min="14337" max="14337" width="7.08984375" style="79" customWidth="1"/>
    <col min="14338" max="14338" width="9.36328125" style="79" customWidth="1"/>
    <col min="14339" max="14339" width="10.54296875" style="79" customWidth="1"/>
    <col min="14340" max="14340" width="15.453125" style="79" customWidth="1"/>
    <col min="14341" max="14341" width="15.54296875" style="79" customWidth="1"/>
    <col min="14342" max="14342" width="14.54296875" style="79" customWidth="1"/>
    <col min="14343" max="14344" width="14" style="79" customWidth="1"/>
    <col min="14345" max="14345" width="14.54296875" style="79" customWidth="1"/>
    <col min="14346" max="14346" width="14.36328125" style="79" customWidth="1"/>
    <col min="14347" max="14347" width="16" style="79" customWidth="1"/>
    <col min="14348" max="14588" width="9" style="79"/>
    <col min="14589" max="14589" width="3.6328125" style="79" customWidth="1"/>
    <col min="14590" max="14590" width="13.36328125" style="79" customWidth="1"/>
    <col min="14591" max="14591" width="45.08984375" style="79" customWidth="1"/>
    <col min="14592" max="14592" width="3.90625" style="79" customWidth="1"/>
    <col min="14593" max="14593" width="7.08984375" style="79" customWidth="1"/>
    <col min="14594" max="14594" width="9.36328125" style="79" customWidth="1"/>
    <col min="14595" max="14595" width="10.54296875" style="79" customWidth="1"/>
    <col min="14596" max="14596" width="15.453125" style="79" customWidth="1"/>
    <col min="14597" max="14597" width="15.54296875" style="79" customWidth="1"/>
    <col min="14598" max="14598" width="14.54296875" style="79" customWidth="1"/>
    <col min="14599" max="14600" width="14" style="79" customWidth="1"/>
    <col min="14601" max="14601" width="14.54296875" style="79" customWidth="1"/>
    <col min="14602" max="14602" width="14.36328125" style="79" customWidth="1"/>
    <col min="14603" max="14603" width="16" style="79" customWidth="1"/>
    <col min="14604" max="14844" width="9" style="79"/>
    <col min="14845" max="14845" width="3.6328125" style="79" customWidth="1"/>
    <col min="14846" max="14846" width="13.36328125" style="79" customWidth="1"/>
    <col min="14847" max="14847" width="45.08984375" style="79" customWidth="1"/>
    <col min="14848" max="14848" width="3.90625" style="79" customWidth="1"/>
    <col min="14849" max="14849" width="7.08984375" style="79" customWidth="1"/>
    <col min="14850" max="14850" width="9.36328125" style="79" customWidth="1"/>
    <col min="14851" max="14851" width="10.54296875" style="79" customWidth="1"/>
    <col min="14852" max="14852" width="15.453125" style="79" customWidth="1"/>
    <col min="14853" max="14853" width="15.54296875" style="79" customWidth="1"/>
    <col min="14854" max="14854" width="14.54296875" style="79" customWidth="1"/>
    <col min="14855" max="14856" width="14" style="79" customWidth="1"/>
    <col min="14857" max="14857" width="14.54296875" style="79" customWidth="1"/>
    <col min="14858" max="14858" width="14.36328125" style="79" customWidth="1"/>
    <col min="14859" max="14859" width="16" style="79" customWidth="1"/>
    <col min="14860" max="15100" width="9" style="79"/>
    <col min="15101" max="15101" width="3.6328125" style="79" customWidth="1"/>
    <col min="15102" max="15102" width="13.36328125" style="79" customWidth="1"/>
    <col min="15103" max="15103" width="45.08984375" style="79" customWidth="1"/>
    <col min="15104" max="15104" width="3.90625" style="79" customWidth="1"/>
    <col min="15105" max="15105" width="7.08984375" style="79" customWidth="1"/>
    <col min="15106" max="15106" width="9.36328125" style="79" customWidth="1"/>
    <col min="15107" max="15107" width="10.54296875" style="79" customWidth="1"/>
    <col min="15108" max="15108" width="15.453125" style="79" customWidth="1"/>
    <col min="15109" max="15109" width="15.54296875" style="79" customWidth="1"/>
    <col min="15110" max="15110" width="14.54296875" style="79" customWidth="1"/>
    <col min="15111" max="15112" width="14" style="79" customWidth="1"/>
    <col min="15113" max="15113" width="14.54296875" style="79" customWidth="1"/>
    <col min="15114" max="15114" width="14.36328125" style="79" customWidth="1"/>
    <col min="15115" max="15115" width="16" style="79" customWidth="1"/>
    <col min="15116" max="15356" width="9" style="79"/>
    <col min="15357" max="15357" width="3.6328125" style="79" customWidth="1"/>
    <col min="15358" max="15358" width="13.36328125" style="79" customWidth="1"/>
    <col min="15359" max="15359" width="45.08984375" style="79" customWidth="1"/>
    <col min="15360" max="15360" width="3.90625" style="79" customWidth="1"/>
    <col min="15361" max="15361" width="7.08984375" style="79" customWidth="1"/>
    <col min="15362" max="15362" width="9.36328125" style="79" customWidth="1"/>
    <col min="15363" max="15363" width="10.54296875" style="79" customWidth="1"/>
    <col min="15364" max="15364" width="15.453125" style="79" customWidth="1"/>
    <col min="15365" max="15365" width="15.54296875" style="79" customWidth="1"/>
    <col min="15366" max="15366" width="14.54296875" style="79" customWidth="1"/>
    <col min="15367" max="15368" width="14" style="79" customWidth="1"/>
    <col min="15369" max="15369" width="14.54296875" style="79" customWidth="1"/>
    <col min="15370" max="15370" width="14.36328125" style="79" customWidth="1"/>
    <col min="15371" max="15371" width="16" style="79" customWidth="1"/>
    <col min="15372" max="15612" width="9" style="79"/>
    <col min="15613" max="15613" width="3.6328125" style="79" customWidth="1"/>
    <col min="15614" max="15614" width="13.36328125" style="79" customWidth="1"/>
    <col min="15615" max="15615" width="45.08984375" style="79" customWidth="1"/>
    <col min="15616" max="15616" width="3.90625" style="79" customWidth="1"/>
    <col min="15617" max="15617" width="7.08984375" style="79" customWidth="1"/>
    <col min="15618" max="15618" width="9.36328125" style="79" customWidth="1"/>
    <col min="15619" max="15619" width="10.54296875" style="79" customWidth="1"/>
    <col min="15620" max="15620" width="15.453125" style="79" customWidth="1"/>
    <col min="15621" max="15621" width="15.54296875" style="79" customWidth="1"/>
    <col min="15622" max="15622" width="14.54296875" style="79" customWidth="1"/>
    <col min="15623" max="15624" width="14" style="79" customWidth="1"/>
    <col min="15625" max="15625" width="14.54296875" style="79" customWidth="1"/>
    <col min="15626" max="15626" width="14.36328125" style="79" customWidth="1"/>
    <col min="15627" max="15627" width="16" style="79" customWidth="1"/>
    <col min="15628" max="15868" width="9" style="79"/>
    <col min="15869" max="15869" width="3.6328125" style="79" customWidth="1"/>
    <col min="15870" max="15870" width="13.36328125" style="79" customWidth="1"/>
    <col min="15871" max="15871" width="45.08984375" style="79" customWidth="1"/>
    <col min="15872" max="15872" width="3.90625" style="79" customWidth="1"/>
    <col min="15873" max="15873" width="7.08984375" style="79" customWidth="1"/>
    <col min="15874" max="15874" width="9.36328125" style="79" customWidth="1"/>
    <col min="15875" max="15875" width="10.54296875" style="79" customWidth="1"/>
    <col min="15876" max="15876" width="15.453125" style="79" customWidth="1"/>
    <col min="15877" max="15877" width="15.54296875" style="79" customWidth="1"/>
    <col min="15878" max="15878" width="14.54296875" style="79" customWidth="1"/>
    <col min="15879" max="15880" width="14" style="79" customWidth="1"/>
    <col min="15881" max="15881" width="14.54296875" style="79" customWidth="1"/>
    <col min="15882" max="15882" width="14.36328125" style="79" customWidth="1"/>
    <col min="15883" max="15883" width="16" style="79" customWidth="1"/>
    <col min="15884" max="16124" width="9" style="79"/>
    <col min="16125" max="16125" width="3.6328125" style="79" customWidth="1"/>
    <col min="16126" max="16126" width="13.36328125" style="79" customWidth="1"/>
    <col min="16127" max="16127" width="45.08984375" style="79" customWidth="1"/>
    <col min="16128" max="16128" width="3.90625" style="79" customWidth="1"/>
    <col min="16129" max="16129" width="7.08984375" style="79" customWidth="1"/>
    <col min="16130" max="16130" width="9.36328125" style="79" customWidth="1"/>
    <col min="16131" max="16131" width="10.54296875" style="79" customWidth="1"/>
    <col min="16132" max="16132" width="15.453125" style="79" customWidth="1"/>
    <col min="16133" max="16133" width="15.54296875" style="79" customWidth="1"/>
    <col min="16134" max="16134" width="14.54296875" style="79" customWidth="1"/>
    <col min="16135" max="16136" width="14" style="79" customWidth="1"/>
    <col min="16137" max="16137" width="14.54296875" style="79" customWidth="1"/>
    <col min="16138" max="16138" width="14.36328125" style="79" customWidth="1"/>
    <col min="16139" max="16139" width="16" style="79" customWidth="1"/>
    <col min="16140" max="16384" width="9" style="79"/>
  </cols>
  <sheetData>
    <row r="1" spans="1:29" ht="18" x14ac:dyDescent="0.35">
      <c r="A1" s="253" t="s">
        <v>0</v>
      </c>
      <c r="B1" s="253"/>
      <c r="C1" s="254"/>
      <c r="D1" s="253"/>
      <c r="E1" s="253"/>
      <c r="F1" s="253"/>
      <c r="G1" s="253"/>
      <c r="H1" s="253"/>
      <c r="I1" s="253"/>
      <c r="J1" s="253"/>
      <c r="K1" s="253"/>
      <c r="L1" s="253"/>
      <c r="M1" s="253"/>
      <c r="N1" s="253"/>
      <c r="O1" s="253"/>
      <c r="P1" s="253"/>
      <c r="R1" s="117"/>
      <c r="S1" s="117"/>
    </row>
    <row r="2" spans="1:29" x14ac:dyDescent="0.25">
      <c r="A2" s="118" t="s">
        <v>1</v>
      </c>
      <c r="B2" s="119"/>
      <c r="C2" s="7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R2" s="119"/>
      <c r="S2" s="119"/>
    </row>
    <row r="3" spans="1:29" x14ac:dyDescent="0.25">
      <c r="A3" s="118" t="s">
        <v>242</v>
      </c>
      <c r="B3" s="119"/>
      <c r="C3" s="79"/>
      <c r="D3" s="119"/>
      <c r="E3" s="119"/>
      <c r="F3" s="119"/>
      <c r="G3" s="119"/>
      <c r="H3" s="119"/>
      <c r="I3" s="119"/>
      <c r="J3" s="255"/>
      <c r="K3" s="256"/>
      <c r="L3" s="120"/>
      <c r="M3" s="119"/>
      <c r="N3" s="119"/>
      <c r="O3" s="119"/>
      <c r="P3" s="119"/>
      <c r="R3" s="119"/>
      <c r="S3" s="119"/>
    </row>
    <row r="4" spans="1:29" x14ac:dyDescent="0.25">
      <c r="A4" s="118" t="s">
        <v>1363</v>
      </c>
      <c r="B4" s="119"/>
      <c r="C4" s="79"/>
      <c r="D4" s="119"/>
      <c r="E4" s="119"/>
      <c r="F4" s="119"/>
      <c r="G4" s="119"/>
      <c r="H4" s="119"/>
      <c r="I4" s="119"/>
      <c r="J4" s="255"/>
      <c r="K4" s="256"/>
      <c r="L4" s="120"/>
      <c r="M4" s="119"/>
      <c r="N4" s="119"/>
      <c r="O4" s="119"/>
      <c r="P4" s="119"/>
      <c r="R4" s="119"/>
      <c r="S4" s="119"/>
    </row>
    <row r="5" spans="1:29" x14ac:dyDescent="0.35">
      <c r="A5" s="121"/>
      <c r="B5" s="122"/>
      <c r="C5" s="79"/>
      <c r="D5" s="123"/>
      <c r="E5" s="124"/>
      <c r="F5" s="124"/>
      <c r="G5" s="125"/>
      <c r="H5" s="125"/>
      <c r="I5" s="125"/>
      <c r="J5" s="257"/>
      <c r="K5" s="258"/>
      <c r="L5" s="125"/>
      <c r="M5" s="125"/>
      <c r="N5" s="125"/>
      <c r="O5" s="125"/>
      <c r="P5" s="125"/>
      <c r="R5" s="125"/>
      <c r="S5" s="125"/>
    </row>
    <row r="6" spans="1:29" x14ac:dyDescent="0.25">
      <c r="A6" s="126" t="s">
        <v>4</v>
      </c>
      <c r="B6" s="119"/>
      <c r="C6" s="79"/>
      <c r="D6" s="127"/>
      <c r="E6" s="128"/>
      <c r="F6" s="128"/>
      <c r="G6" s="129"/>
      <c r="H6" s="129"/>
      <c r="I6" s="129"/>
      <c r="J6" s="259"/>
      <c r="K6" s="260"/>
      <c r="L6" s="129"/>
      <c r="M6" s="129"/>
      <c r="N6" s="129"/>
      <c r="O6" s="129"/>
      <c r="P6" s="129"/>
      <c r="R6" s="129"/>
      <c r="S6" s="129"/>
    </row>
    <row r="7" spans="1:29" x14ac:dyDescent="0.25">
      <c r="A7" s="126" t="s">
        <v>5</v>
      </c>
      <c r="B7" s="119"/>
      <c r="C7" s="79"/>
      <c r="D7" s="127"/>
      <c r="E7" s="128"/>
      <c r="F7" s="128"/>
      <c r="G7" s="129"/>
      <c r="H7" s="129"/>
      <c r="I7" s="129"/>
      <c r="J7" s="259"/>
      <c r="K7" s="260"/>
      <c r="L7" s="129"/>
      <c r="M7" s="129"/>
      <c r="N7" s="126" t="s">
        <v>6</v>
      </c>
      <c r="O7" s="129"/>
      <c r="P7" s="129"/>
      <c r="R7" s="129"/>
      <c r="S7" s="129"/>
    </row>
    <row r="8" spans="1:29" s="132" customFormat="1" ht="13" x14ac:dyDescent="0.3">
      <c r="A8" s="130" t="s">
        <v>7</v>
      </c>
      <c r="B8" s="131"/>
      <c r="D8" s="133"/>
      <c r="E8" s="134"/>
      <c r="F8" s="135"/>
      <c r="G8" s="136"/>
      <c r="H8" s="261" t="s">
        <v>3238</v>
      </c>
      <c r="I8" s="262"/>
      <c r="J8" s="262"/>
      <c r="K8" s="262"/>
      <c r="L8" s="262"/>
      <c r="M8" s="262"/>
      <c r="N8" s="262"/>
      <c r="O8" s="262"/>
      <c r="P8" s="262"/>
      <c r="Q8" s="262"/>
      <c r="R8" s="263"/>
      <c r="S8" s="136"/>
      <c r="T8" s="137"/>
      <c r="U8" s="137"/>
      <c r="V8" s="137"/>
      <c r="W8" s="137"/>
      <c r="X8" s="137"/>
      <c r="Y8" s="250" t="s">
        <v>3239</v>
      </c>
      <c r="Z8" s="251"/>
      <c r="AA8" s="251"/>
      <c r="AB8" s="252"/>
      <c r="AC8" s="88"/>
    </row>
    <row r="9" spans="1:29" s="132" customFormat="1" ht="13" x14ac:dyDescent="0.3">
      <c r="F9" s="139" t="s">
        <v>3240</v>
      </c>
      <c r="G9" s="139" t="s">
        <v>3241</v>
      </c>
      <c r="H9" s="139" t="s">
        <v>3242</v>
      </c>
      <c r="I9" s="139"/>
      <c r="J9" s="139"/>
      <c r="K9" s="139"/>
      <c r="L9" s="139"/>
      <c r="M9" s="139"/>
      <c r="N9" s="139"/>
      <c r="O9" s="139"/>
      <c r="P9" s="139"/>
      <c r="Q9" s="139"/>
      <c r="R9" s="139" t="s">
        <v>3243</v>
      </c>
      <c r="S9" s="139"/>
      <c r="T9" s="139" t="s">
        <v>3244</v>
      </c>
      <c r="U9" s="139" t="s">
        <v>3245</v>
      </c>
      <c r="V9" s="139" t="s">
        <v>3246</v>
      </c>
      <c r="W9" s="139" t="s">
        <v>3247</v>
      </c>
      <c r="X9" s="139" t="s">
        <v>3248</v>
      </c>
      <c r="Y9" s="139" t="s">
        <v>3249</v>
      </c>
      <c r="Z9" s="139" t="s">
        <v>3250</v>
      </c>
      <c r="AA9" s="139" t="s">
        <v>3251</v>
      </c>
      <c r="AB9" s="139" t="s">
        <v>98</v>
      </c>
      <c r="AC9" s="139" t="s">
        <v>3252</v>
      </c>
    </row>
    <row r="10" spans="1:29" s="132" customFormat="1" ht="117.5" thickBot="1" x14ac:dyDescent="0.4">
      <c r="A10" s="140" t="s">
        <v>3253</v>
      </c>
      <c r="B10" s="140" t="s">
        <v>3254</v>
      </c>
      <c r="C10" s="140" t="s">
        <v>3255</v>
      </c>
      <c r="D10" s="140" t="s">
        <v>8</v>
      </c>
      <c r="E10" s="140" t="s">
        <v>9</v>
      </c>
      <c r="F10" s="141" t="s">
        <v>3256</v>
      </c>
      <c r="G10" s="142" t="s">
        <v>3257</v>
      </c>
      <c r="H10" s="92" t="s">
        <v>3258</v>
      </c>
      <c r="I10" s="140" t="s">
        <v>10</v>
      </c>
      <c r="J10" s="140" t="s">
        <v>11</v>
      </c>
      <c r="K10" s="140" t="s">
        <v>12</v>
      </c>
      <c r="L10" s="140" t="s">
        <v>13</v>
      </c>
      <c r="M10" s="140" t="s">
        <v>14</v>
      </c>
      <c r="N10" s="140" t="s">
        <v>15</v>
      </c>
      <c r="O10" s="140" t="s">
        <v>16</v>
      </c>
      <c r="P10" s="140" t="s">
        <v>17</v>
      </c>
      <c r="R10" s="143" t="s">
        <v>3259</v>
      </c>
      <c r="S10" s="140" t="s">
        <v>11</v>
      </c>
      <c r="T10" s="92" t="s">
        <v>3260</v>
      </c>
      <c r="U10" s="92" t="s">
        <v>3261</v>
      </c>
      <c r="V10" s="92" t="s">
        <v>3262</v>
      </c>
      <c r="W10" s="92" t="s">
        <v>3263</v>
      </c>
      <c r="X10" s="92" t="s">
        <v>3264</v>
      </c>
      <c r="Y10" s="92">
        <v>2018</v>
      </c>
      <c r="Z10" s="92">
        <v>2019</v>
      </c>
      <c r="AA10" s="92">
        <v>2020</v>
      </c>
      <c r="AB10" s="92" t="s">
        <v>3265</v>
      </c>
      <c r="AC10" s="92" t="s">
        <v>3266</v>
      </c>
    </row>
    <row r="11" spans="1:29" ht="15" thickBot="1" x14ac:dyDescent="0.4">
      <c r="A11" s="79"/>
      <c r="C11" s="79"/>
      <c r="D11" s="79"/>
      <c r="E11" s="79"/>
      <c r="F11" s="79"/>
      <c r="G11" s="79"/>
      <c r="H11" s="79"/>
      <c r="I11" s="79"/>
      <c r="J11" s="79"/>
      <c r="K11" s="79"/>
      <c r="L11" s="79"/>
      <c r="M11" s="79"/>
      <c r="N11" s="79"/>
      <c r="O11" s="79"/>
      <c r="P11" s="79"/>
      <c r="R11" s="79"/>
      <c r="S11" s="79"/>
    </row>
    <row r="12" spans="1:29" ht="15" thickBot="1" x14ac:dyDescent="0.35">
      <c r="A12" s="146"/>
      <c r="B12" s="147" t="s">
        <v>33</v>
      </c>
      <c r="C12" s="148" t="s">
        <v>34</v>
      </c>
      <c r="D12" s="148"/>
      <c r="E12" s="149"/>
      <c r="F12" s="149"/>
      <c r="G12" s="150"/>
      <c r="H12" s="150"/>
      <c r="I12" s="150">
        <v>14144.83</v>
      </c>
      <c r="J12" s="150">
        <v>4530.5168000000003</v>
      </c>
      <c r="K12" s="150">
        <v>4014.8638820000001</v>
      </c>
      <c r="L12" s="150">
        <v>0</v>
      </c>
      <c r="M12" s="150">
        <v>0</v>
      </c>
      <c r="N12" s="150">
        <v>1357.023992116</v>
      </c>
      <c r="O12" s="150">
        <v>3061.9760882461201</v>
      </c>
      <c r="P12" s="150">
        <v>1180.7409547307</v>
      </c>
      <c r="R12" s="150"/>
      <c r="S12" s="150">
        <v>5143.1776</v>
      </c>
      <c r="X12" s="145">
        <f>SUBTOTAL(9,X13:X956)</f>
        <v>335111.31850304123</v>
      </c>
    </row>
    <row r="13" spans="1:29" ht="15" thickBot="1" x14ac:dyDescent="0.35">
      <c r="A13" s="151"/>
      <c r="B13" s="152" t="s">
        <v>26</v>
      </c>
      <c r="C13" s="153" t="s">
        <v>144</v>
      </c>
      <c r="D13" s="153"/>
      <c r="E13" s="154"/>
      <c r="F13" s="154"/>
      <c r="G13" s="155"/>
      <c r="H13" s="155"/>
      <c r="I13" s="155">
        <v>14067.4</v>
      </c>
      <c r="J13" s="155">
        <v>4530.5168000000003</v>
      </c>
      <c r="K13" s="155">
        <v>3982.5320000000002</v>
      </c>
      <c r="L13" s="155">
        <v>0</v>
      </c>
      <c r="M13" s="155">
        <v>0</v>
      </c>
      <c r="N13" s="155">
        <v>1346.095816</v>
      </c>
      <c r="O13" s="155">
        <v>3037.3178551199999</v>
      </c>
      <c r="P13" s="155">
        <v>1171.2323939568</v>
      </c>
      <c r="R13" s="155"/>
      <c r="S13" s="155">
        <v>5143.1776</v>
      </c>
    </row>
    <row r="14" spans="1:29" ht="20.5" thickBot="1" x14ac:dyDescent="0.25">
      <c r="A14" s="96">
        <v>1</v>
      </c>
      <c r="B14" s="97" t="s">
        <v>1364</v>
      </c>
      <c r="C14" s="99" t="s">
        <v>1365</v>
      </c>
      <c r="D14" s="99" t="s">
        <v>41</v>
      </c>
      <c r="E14" s="100">
        <v>0</v>
      </c>
      <c r="F14" s="100">
        <v>148</v>
      </c>
      <c r="G14" s="101">
        <v>305.92</v>
      </c>
      <c r="H14" s="101">
        <v>95.05</v>
      </c>
      <c r="I14" s="101">
        <v>14067.4</v>
      </c>
      <c r="J14" s="101">
        <v>4530.5168000000003</v>
      </c>
      <c r="K14" s="101">
        <v>3982.5320000000002</v>
      </c>
      <c r="L14" s="101">
        <v>0</v>
      </c>
      <c r="M14" s="101">
        <v>0</v>
      </c>
      <c r="N14" s="101">
        <v>1346.095816</v>
      </c>
      <c r="O14" s="101">
        <v>3037.3178551199999</v>
      </c>
      <c r="P14" s="102">
        <v>1171.2323939568</v>
      </c>
      <c r="R14" s="101">
        <v>112.83</v>
      </c>
      <c r="S14" s="101">
        <v>5143.1776</v>
      </c>
      <c r="T14" s="80"/>
      <c r="U14" s="80"/>
      <c r="V14" s="81"/>
      <c r="W14" s="81"/>
      <c r="X14" s="81"/>
      <c r="Y14" s="80"/>
      <c r="Z14" s="80"/>
      <c r="AA14" s="80"/>
      <c r="AB14" s="80"/>
    </row>
    <row r="15" spans="1:29" x14ac:dyDescent="0.2">
      <c r="A15" s="108"/>
      <c r="B15" s="109" t="s">
        <v>1366</v>
      </c>
      <c r="C15" s="110" t="s">
        <v>1367</v>
      </c>
      <c r="D15" s="110" t="s">
        <v>41</v>
      </c>
      <c r="E15" s="111">
        <v>4.4000000000000003E-3</v>
      </c>
      <c r="F15" s="111">
        <v>0.6512</v>
      </c>
      <c r="G15" s="77">
        <v>139</v>
      </c>
      <c r="H15" s="77">
        <v>139</v>
      </c>
      <c r="I15" s="77">
        <v>90.516800000000003</v>
      </c>
      <c r="J15" s="77">
        <v>90.516800000000003</v>
      </c>
      <c r="K15" s="77"/>
      <c r="L15" s="77"/>
      <c r="M15" s="77"/>
      <c r="N15" s="77"/>
      <c r="O15" s="77"/>
      <c r="P15" s="77"/>
      <c r="R15" s="77">
        <v>148</v>
      </c>
      <c r="S15" s="77">
        <v>96.377600000000001</v>
      </c>
      <c r="T15" s="80">
        <f t="shared" ref="T15:T78" si="0">R15/H15</f>
        <v>1.064748201438849</v>
      </c>
      <c r="U15" s="80">
        <f t="shared" ref="U15:U78" si="1">T15-AB15</f>
        <v>1.0390961899000157</v>
      </c>
      <c r="V15" s="81">
        <f t="shared" ref="V15:V78" si="2">G15*U15</f>
        <v>144.4343703961022</v>
      </c>
      <c r="W15" s="81">
        <f t="shared" ref="W15:W78" si="3">V15-G15</f>
        <v>5.4343703961021959</v>
      </c>
      <c r="X15" s="81">
        <f t="shared" ref="X15:X78" si="4">F15*W15</f>
        <v>3.5388620019417498</v>
      </c>
      <c r="Y15" s="80">
        <f t="shared" ref="Y15:Y76" si="5">104.584835545197%-100%</f>
        <v>4.5848355451969969E-2</v>
      </c>
      <c r="Z15" s="80">
        <f t="shared" ref="Z15:Z76" si="6">101.199262415129%-100%</f>
        <v>1.1992624151289988E-2</v>
      </c>
      <c r="AA15" s="80">
        <f t="shared" ref="AA15:AA76" si="7">101.911505501324%-100%</f>
        <v>1.9115055013239957E-2</v>
      </c>
      <c r="AB15" s="80">
        <f t="shared" ref="AB15:AB78" si="8">AVERAGE(Y15:AA15)</f>
        <v>2.5652011538833303E-2</v>
      </c>
    </row>
    <row r="16" spans="1:29" x14ac:dyDescent="0.2">
      <c r="A16" s="108"/>
      <c r="B16" s="109" t="s">
        <v>1368</v>
      </c>
      <c r="C16" s="110" t="s">
        <v>1369</v>
      </c>
      <c r="D16" s="110" t="s">
        <v>41</v>
      </c>
      <c r="E16" s="111">
        <v>1</v>
      </c>
      <c r="F16" s="111">
        <v>148</v>
      </c>
      <c r="G16" s="77">
        <v>30</v>
      </c>
      <c r="H16" s="77">
        <v>30</v>
      </c>
      <c r="I16" s="77">
        <v>4440</v>
      </c>
      <c r="J16" s="77">
        <v>4440</v>
      </c>
      <c r="K16" s="77"/>
      <c r="L16" s="77"/>
      <c r="M16" s="77"/>
      <c r="N16" s="77"/>
      <c r="O16" s="77"/>
      <c r="P16" s="77"/>
      <c r="R16" s="77">
        <v>34.1</v>
      </c>
      <c r="S16" s="77">
        <v>5046.8</v>
      </c>
      <c r="T16" s="80">
        <f t="shared" si="0"/>
        <v>1.1366666666666667</v>
      </c>
      <c r="U16" s="80">
        <f t="shared" si="1"/>
        <v>1.1110146551278335</v>
      </c>
      <c r="V16" s="81">
        <f t="shared" si="2"/>
        <v>33.330439653835008</v>
      </c>
      <c r="W16" s="81">
        <f t="shared" si="3"/>
        <v>3.3304396538350076</v>
      </c>
      <c r="X16" s="81">
        <f t="shared" si="4"/>
        <v>492.90506876758116</v>
      </c>
      <c r="Y16" s="80">
        <f t="shared" si="5"/>
        <v>4.5848355451969969E-2</v>
      </c>
      <c r="Z16" s="80">
        <f t="shared" si="6"/>
        <v>1.1992624151289988E-2</v>
      </c>
      <c r="AA16" s="80">
        <f t="shared" si="7"/>
        <v>1.9115055013239957E-2</v>
      </c>
      <c r="AB16" s="80">
        <f t="shared" si="8"/>
        <v>2.5652011538833303E-2</v>
      </c>
    </row>
    <row r="17" spans="1:28" ht="15" thickBot="1" x14ac:dyDescent="0.35">
      <c r="A17" s="151"/>
      <c r="B17" s="152" t="s">
        <v>785</v>
      </c>
      <c r="C17" s="153" t="s">
        <v>786</v>
      </c>
      <c r="D17" s="153"/>
      <c r="E17" s="154"/>
      <c r="F17" s="154"/>
      <c r="G17" s="155"/>
      <c r="H17" s="155"/>
      <c r="I17" s="155">
        <v>77.430000000000007</v>
      </c>
      <c r="J17" s="155">
        <v>0</v>
      </c>
      <c r="K17" s="155">
        <v>32.331882</v>
      </c>
      <c r="L17" s="155">
        <v>0</v>
      </c>
      <c r="M17" s="155">
        <v>0</v>
      </c>
      <c r="N17" s="155">
        <v>10.928176115999999</v>
      </c>
      <c r="O17" s="155">
        <v>24.658233126119999</v>
      </c>
      <c r="P17" s="155">
        <v>9.5085607738968001</v>
      </c>
      <c r="R17" s="155"/>
      <c r="S17" s="155">
        <v>0</v>
      </c>
      <c r="T17" s="80"/>
      <c r="U17" s="80"/>
      <c r="V17" s="81"/>
      <c r="W17" s="81"/>
      <c r="X17" s="81"/>
      <c r="Y17" s="80"/>
      <c r="Z17" s="80"/>
      <c r="AA17" s="80"/>
      <c r="AB17" s="80"/>
    </row>
    <row r="18" spans="1:28" x14ac:dyDescent="0.2">
      <c r="A18" s="156">
        <v>2</v>
      </c>
      <c r="B18" s="157" t="s">
        <v>1370</v>
      </c>
      <c r="C18" s="158" t="s">
        <v>1371</v>
      </c>
      <c r="D18" s="158" t="s">
        <v>114</v>
      </c>
      <c r="E18" s="159">
        <v>0</v>
      </c>
      <c r="F18" s="159">
        <v>3.7999999999999999E-2</v>
      </c>
      <c r="G18" s="160">
        <v>966.07</v>
      </c>
      <c r="H18" s="160">
        <v>1547.78</v>
      </c>
      <c r="I18" s="160">
        <v>58.82</v>
      </c>
      <c r="J18" s="160">
        <v>0</v>
      </c>
      <c r="K18" s="160">
        <v>24.560274</v>
      </c>
      <c r="L18" s="160">
        <v>0</v>
      </c>
      <c r="M18" s="160">
        <v>0</v>
      </c>
      <c r="N18" s="160">
        <v>8.3013726119999998</v>
      </c>
      <c r="O18" s="160">
        <v>18.731138568839999</v>
      </c>
      <c r="P18" s="161">
        <v>7.2229899253176004</v>
      </c>
      <c r="R18" s="160">
        <v>1898.19</v>
      </c>
      <c r="S18" s="160">
        <v>0</v>
      </c>
      <c r="T18" s="80"/>
      <c r="U18" s="80"/>
      <c r="V18" s="81"/>
      <c r="W18" s="81"/>
      <c r="X18" s="81"/>
      <c r="Y18" s="80"/>
      <c r="Z18" s="80"/>
      <c r="AA18" s="80"/>
      <c r="AB18" s="80"/>
    </row>
    <row r="19" spans="1:28" ht="20.5" thickBot="1" x14ac:dyDescent="0.25">
      <c r="A19" s="162">
        <v>3</v>
      </c>
      <c r="B19" s="163" t="s">
        <v>1372</v>
      </c>
      <c r="C19" s="164" t="s">
        <v>1373</v>
      </c>
      <c r="D19" s="164" t="s">
        <v>114</v>
      </c>
      <c r="E19" s="165">
        <v>0</v>
      </c>
      <c r="F19" s="165">
        <v>3.7999999999999999E-2</v>
      </c>
      <c r="G19" s="112">
        <v>241.52</v>
      </c>
      <c r="H19" s="112">
        <v>489.77</v>
      </c>
      <c r="I19" s="112">
        <v>18.61</v>
      </c>
      <c r="J19" s="112">
        <v>0</v>
      </c>
      <c r="K19" s="112">
        <v>7.7716079999999996</v>
      </c>
      <c r="L19" s="112">
        <v>0</v>
      </c>
      <c r="M19" s="112">
        <v>0</v>
      </c>
      <c r="N19" s="112">
        <v>2.6268035040000002</v>
      </c>
      <c r="O19" s="112">
        <v>5.9270945572800002</v>
      </c>
      <c r="P19" s="166">
        <v>2.2855708485792001</v>
      </c>
      <c r="R19" s="112">
        <v>600.64</v>
      </c>
      <c r="S19" s="112">
        <v>0</v>
      </c>
      <c r="T19" s="80"/>
      <c r="U19" s="80"/>
      <c r="V19" s="81"/>
      <c r="W19" s="81"/>
      <c r="X19" s="81"/>
      <c r="Y19" s="80"/>
      <c r="Z19" s="80"/>
      <c r="AA19" s="80"/>
      <c r="AB19" s="80"/>
    </row>
    <row r="20" spans="1:28" x14ac:dyDescent="0.3">
      <c r="A20" s="146"/>
      <c r="B20" s="147" t="s">
        <v>789</v>
      </c>
      <c r="C20" s="148" t="s">
        <v>790</v>
      </c>
      <c r="D20" s="148"/>
      <c r="E20" s="149"/>
      <c r="F20" s="149"/>
      <c r="G20" s="150"/>
      <c r="H20" s="150"/>
      <c r="I20" s="150">
        <v>2854550.69</v>
      </c>
      <c r="J20" s="150">
        <v>2021453.9106942001</v>
      </c>
      <c r="K20" s="150">
        <v>272074.00760900002</v>
      </c>
      <c r="L20" s="150">
        <v>311.04689860000002</v>
      </c>
      <c r="M20" s="150">
        <v>0</v>
      </c>
      <c r="N20" s="150">
        <v>91961.014571841995</v>
      </c>
      <c r="O20" s="150">
        <v>302574.07023514202</v>
      </c>
      <c r="P20" s="150">
        <v>94019.357434041798</v>
      </c>
      <c r="R20" s="150"/>
      <c r="S20" s="150">
        <v>2336686.5294535998</v>
      </c>
      <c r="T20" s="80"/>
      <c r="U20" s="80"/>
      <c r="V20" s="81"/>
      <c r="W20" s="81"/>
      <c r="X20" s="81"/>
      <c r="Y20" s="80"/>
      <c r="Z20" s="80"/>
      <c r="AA20" s="80"/>
      <c r="AB20" s="80"/>
    </row>
    <row r="21" spans="1:28" ht="15" thickBot="1" x14ac:dyDescent="0.35">
      <c r="A21" s="151"/>
      <c r="B21" s="152" t="s">
        <v>1374</v>
      </c>
      <c r="C21" s="153" t="s">
        <v>1375</v>
      </c>
      <c r="D21" s="153"/>
      <c r="E21" s="154"/>
      <c r="F21" s="154"/>
      <c r="G21" s="155"/>
      <c r="H21" s="155"/>
      <c r="I21" s="155">
        <v>524173.72</v>
      </c>
      <c r="J21" s="155">
        <v>347350.90771399997</v>
      </c>
      <c r="K21" s="155">
        <v>56215.8222475</v>
      </c>
      <c r="L21" s="155">
        <v>45.017598599999999</v>
      </c>
      <c r="M21" s="155">
        <v>0</v>
      </c>
      <c r="N21" s="155">
        <v>19000.947919654998</v>
      </c>
      <c r="O21" s="155">
        <v>61714.6659679191</v>
      </c>
      <c r="P21" s="155">
        <v>19176.703522714401</v>
      </c>
      <c r="R21" s="155"/>
      <c r="S21" s="155">
        <v>452910.39420600003</v>
      </c>
      <c r="T21" s="80"/>
      <c r="U21" s="80"/>
      <c r="V21" s="81"/>
      <c r="W21" s="81"/>
      <c r="X21" s="81"/>
      <c r="Y21" s="80"/>
      <c r="Z21" s="80"/>
      <c r="AA21" s="80"/>
      <c r="AB21" s="80"/>
    </row>
    <row r="22" spans="1:28" ht="15" thickBot="1" x14ac:dyDescent="0.25">
      <c r="A22" s="96">
        <v>4</v>
      </c>
      <c r="B22" s="97" t="s">
        <v>1376</v>
      </c>
      <c r="C22" s="99" t="s">
        <v>1377</v>
      </c>
      <c r="D22" s="99" t="s">
        <v>98</v>
      </c>
      <c r="E22" s="100">
        <v>0</v>
      </c>
      <c r="F22" s="100">
        <v>10</v>
      </c>
      <c r="G22" s="101">
        <v>398.91</v>
      </c>
      <c r="H22" s="101">
        <v>328.36</v>
      </c>
      <c r="I22" s="101">
        <v>3283.6</v>
      </c>
      <c r="J22" s="101">
        <v>1585.5725</v>
      </c>
      <c r="K22" s="101">
        <v>611.65499999999997</v>
      </c>
      <c r="L22" s="101">
        <v>0</v>
      </c>
      <c r="M22" s="101">
        <v>0</v>
      </c>
      <c r="N22" s="101">
        <v>206.73938999999999</v>
      </c>
      <c r="O22" s="101">
        <v>671.08339980000005</v>
      </c>
      <c r="P22" s="102">
        <v>208.52689057200001</v>
      </c>
      <c r="R22" s="101">
        <v>420.18</v>
      </c>
      <c r="S22" s="101">
        <v>2262.7275</v>
      </c>
      <c r="T22" s="80"/>
      <c r="U22" s="80"/>
      <c r="V22" s="81"/>
      <c r="W22" s="81"/>
      <c r="X22" s="81"/>
      <c r="Y22" s="80"/>
      <c r="Z22" s="80"/>
      <c r="AA22" s="80"/>
      <c r="AB22" s="80"/>
    </row>
    <row r="23" spans="1:28" x14ac:dyDescent="0.2">
      <c r="A23" s="108"/>
      <c r="B23" s="109" t="s">
        <v>1378</v>
      </c>
      <c r="C23" s="110" t="s">
        <v>1379</v>
      </c>
      <c r="D23" s="110" t="s">
        <v>98</v>
      </c>
      <c r="E23" s="111">
        <v>1</v>
      </c>
      <c r="F23" s="111">
        <v>10</v>
      </c>
      <c r="G23" s="77">
        <v>104</v>
      </c>
      <c r="H23" s="77">
        <v>104</v>
      </c>
      <c r="I23" s="77">
        <v>1040</v>
      </c>
      <c r="J23" s="77">
        <v>1040</v>
      </c>
      <c r="K23" s="77"/>
      <c r="L23" s="77"/>
      <c r="M23" s="77"/>
      <c r="N23" s="77"/>
      <c r="O23" s="77"/>
      <c r="P23" s="77"/>
      <c r="R23" s="77">
        <v>163</v>
      </c>
      <c r="S23" s="77">
        <v>1630</v>
      </c>
      <c r="T23" s="80">
        <f t="shared" si="0"/>
        <v>1.5673076923076923</v>
      </c>
      <c r="U23" s="80">
        <f t="shared" si="1"/>
        <v>1.5416556807688591</v>
      </c>
      <c r="V23" s="81">
        <f t="shared" si="2"/>
        <v>160.33219079996135</v>
      </c>
      <c r="W23" s="81">
        <f t="shared" si="3"/>
        <v>56.332190799961353</v>
      </c>
      <c r="X23" s="81">
        <f t="shared" si="4"/>
        <v>563.32190799961359</v>
      </c>
      <c r="Y23" s="80">
        <f t="shared" si="5"/>
        <v>4.5848355451969969E-2</v>
      </c>
      <c r="Z23" s="80">
        <f t="shared" si="6"/>
        <v>1.1992624151289988E-2</v>
      </c>
      <c r="AA23" s="80">
        <f t="shared" si="7"/>
        <v>1.9115055013239957E-2</v>
      </c>
      <c r="AB23" s="80">
        <f t="shared" si="8"/>
        <v>2.5652011538833303E-2</v>
      </c>
    </row>
    <row r="24" spans="1:28" x14ac:dyDescent="0.2">
      <c r="A24" s="108"/>
      <c r="B24" s="109" t="s">
        <v>1380</v>
      </c>
      <c r="C24" s="110" t="s">
        <v>1381</v>
      </c>
      <c r="D24" s="110" t="s">
        <v>41</v>
      </c>
      <c r="E24" s="111">
        <v>0.08</v>
      </c>
      <c r="F24" s="111">
        <v>0.8</v>
      </c>
      <c r="G24" s="77">
        <v>43.6</v>
      </c>
      <c r="H24" s="77">
        <v>43.6</v>
      </c>
      <c r="I24" s="77">
        <v>34.880000000000003</v>
      </c>
      <c r="J24" s="77">
        <v>34.880000000000003</v>
      </c>
      <c r="K24" s="77"/>
      <c r="L24" s="77"/>
      <c r="M24" s="77"/>
      <c r="N24" s="77"/>
      <c r="O24" s="77"/>
      <c r="P24" s="77"/>
      <c r="R24" s="77">
        <v>62.8</v>
      </c>
      <c r="S24" s="77">
        <v>50.24</v>
      </c>
      <c r="T24" s="80">
        <f t="shared" si="0"/>
        <v>1.440366972477064</v>
      </c>
      <c r="U24" s="80">
        <f t="shared" si="1"/>
        <v>1.4147149609382308</v>
      </c>
      <c r="V24" s="81">
        <f t="shared" si="2"/>
        <v>61.681572296906864</v>
      </c>
      <c r="W24" s="81">
        <f t="shared" si="3"/>
        <v>18.081572296906863</v>
      </c>
      <c r="X24" s="81">
        <f t="shared" si="4"/>
        <v>14.465257837525492</v>
      </c>
      <c r="Y24" s="80">
        <f t="shared" si="5"/>
        <v>4.5848355451969969E-2</v>
      </c>
      <c r="Z24" s="80">
        <f t="shared" si="6"/>
        <v>1.1992624151289988E-2</v>
      </c>
      <c r="AA24" s="80">
        <f t="shared" si="7"/>
        <v>1.9115055013239957E-2</v>
      </c>
      <c r="AB24" s="80">
        <f t="shared" si="8"/>
        <v>2.5652011538833303E-2</v>
      </c>
    </row>
    <row r="25" spans="1:28" x14ac:dyDescent="0.2">
      <c r="A25" s="108"/>
      <c r="B25" s="109" t="s">
        <v>1382</v>
      </c>
      <c r="C25" s="110" t="s">
        <v>1383</v>
      </c>
      <c r="D25" s="110" t="s">
        <v>41</v>
      </c>
      <c r="E25" s="111">
        <v>0.04</v>
      </c>
      <c r="F25" s="111">
        <v>0.4</v>
      </c>
      <c r="G25" s="77">
        <v>116</v>
      </c>
      <c r="H25" s="77">
        <v>116</v>
      </c>
      <c r="I25" s="77">
        <v>46.4</v>
      </c>
      <c r="J25" s="77">
        <v>46.4</v>
      </c>
      <c r="K25" s="77"/>
      <c r="L25" s="77"/>
      <c r="M25" s="77"/>
      <c r="N25" s="77"/>
      <c r="O25" s="77"/>
      <c r="P25" s="77"/>
      <c r="R25" s="77">
        <v>151</v>
      </c>
      <c r="S25" s="77">
        <v>60.4</v>
      </c>
      <c r="T25" s="80">
        <f t="shared" si="0"/>
        <v>1.3017241379310345</v>
      </c>
      <c r="U25" s="80">
        <f t="shared" si="1"/>
        <v>1.2760721263922012</v>
      </c>
      <c r="V25" s="81">
        <f t="shared" si="2"/>
        <v>148.02436666149535</v>
      </c>
      <c r="W25" s="81">
        <f t="shared" si="3"/>
        <v>32.02436666149535</v>
      </c>
      <c r="X25" s="81">
        <f t="shared" si="4"/>
        <v>12.809746664598141</v>
      </c>
      <c r="Y25" s="80">
        <f t="shared" si="5"/>
        <v>4.5848355451969969E-2</v>
      </c>
      <c r="Z25" s="80">
        <f t="shared" si="6"/>
        <v>1.1992624151289988E-2</v>
      </c>
      <c r="AA25" s="80">
        <f t="shared" si="7"/>
        <v>1.9115055013239957E-2</v>
      </c>
      <c r="AB25" s="80">
        <f t="shared" si="8"/>
        <v>2.5652011538833303E-2</v>
      </c>
    </row>
    <row r="26" spans="1:28" x14ac:dyDescent="0.2">
      <c r="A26" s="108"/>
      <c r="B26" s="109" t="s">
        <v>1384</v>
      </c>
      <c r="C26" s="110" t="s">
        <v>1385</v>
      </c>
      <c r="D26" s="110" t="s">
        <v>41</v>
      </c>
      <c r="E26" s="111">
        <v>0.09</v>
      </c>
      <c r="F26" s="111">
        <v>0.9</v>
      </c>
      <c r="G26" s="77">
        <v>50.4</v>
      </c>
      <c r="H26" s="77">
        <v>50.4</v>
      </c>
      <c r="I26" s="77">
        <v>45.36</v>
      </c>
      <c r="J26" s="77">
        <v>45.36</v>
      </c>
      <c r="K26" s="77"/>
      <c r="L26" s="77"/>
      <c r="M26" s="77"/>
      <c r="N26" s="77"/>
      <c r="O26" s="77"/>
      <c r="P26" s="77"/>
      <c r="R26" s="77">
        <v>69.599999999999994</v>
      </c>
      <c r="S26" s="77">
        <v>62.64</v>
      </c>
      <c r="T26" s="80">
        <f t="shared" si="0"/>
        <v>1.3809523809523809</v>
      </c>
      <c r="U26" s="80">
        <f t="shared" si="1"/>
        <v>1.3553003694135477</v>
      </c>
      <c r="V26" s="81">
        <f t="shared" si="2"/>
        <v>68.307138618442806</v>
      </c>
      <c r="W26" s="81">
        <f t="shared" si="3"/>
        <v>17.907138618442808</v>
      </c>
      <c r="X26" s="81">
        <f t="shared" si="4"/>
        <v>16.116424756598526</v>
      </c>
      <c r="Y26" s="80">
        <f t="shared" si="5"/>
        <v>4.5848355451969969E-2</v>
      </c>
      <c r="Z26" s="80">
        <f t="shared" si="6"/>
        <v>1.1992624151289988E-2</v>
      </c>
      <c r="AA26" s="80">
        <f t="shared" si="7"/>
        <v>1.9115055013239957E-2</v>
      </c>
      <c r="AB26" s="80">
        <f t="shared" si="8"/>
        <v>2.5652011538833303E-2</v>
      </c>
    </row>
    <row r="27" spans="1:28" x14ac:dyDescent="0.2">
      <c r="A27" s="108"/>
      <c r="B27" s="109" t="s">
        <v>1386</v>
      </c>
      <c r="C27" s="110" t="s">
        <v>1387</v>
      </c>
      <c r="D27" s="110" t="s">
        <v>41</v>
      </c>
      <c r="E27" s="111">
        <v>0.02</v>
      </c>
      <c r="F27" s="111">
        <v>0.2</v>
      </c>
      <c r="G27" s="77">
        <v>127</v>
      </c>
      <c r="H27" s="77">
        <v>127</v>
      </c>
      <c r="I27" s="77">
        <v>25.4</v>
      </c>
      <c r="J27" s="77">
        <v>25.4</v>
      </c>
      <c r="K27" s="77"/>
      <c r="L27" s="77"/>
      <c r="M27" s="77"/>
      <c r="N27" s="77"/>
      <c r="O27" s="77"/>
      <c r="P27" s="77"/>
      <c r="R27" s="77">
        <v>181</v>
      </c>
      <c r="S27" s="77">
        <v>36.200000000000003</v>
      </c>
      <c r="T27" s="80">
        <f t="shared" si="0"/>
        <v>1.4251968503937007</v>
      </c>
      <c r="U27" s="80">
        <f t="shared" si="1"/>
        <v>1.3995448388548675</v>
      </c>
      <c r="V27" s="81">
        <f t="shared" si="2"/>
        <v>177.74219453456817</v>
      </c>
      <c r="W27" s="81">
        <f t="shared" si="3"/>
        <v>50.742194534568171</v>
      </c>
      <c r="X27" s="81">
        <f t="shared" si="4"/>
        <v>10.148438906913634</v>
      </c>
      <c r="Y27" s="80">
        <f t="shared" si="5"/>
        <v>4.5848355451969969E-2</v>
      </c>
      <c r="Z27" s="80">
        <f t="shared" si="6"/>
        <v>1.1992624151289988E-2</v>
      </c>
      <c r="AA27" s="80">
        <f t="shared" si="7"/>
        <v>1.9115055013239957E-2</v>
      </c>
      <c r="AB27" s="80">
        <f t="shared" si="8"/>
        <v>2.5652011538833303E-2</v>
      </c>
    </row>
    <row r="28" spans="1:28" x14ac:dyDescent="0.2">
      <c r="A28" s="108"/>
      <c r="B28" s="109" t="s">
        <v>1388</v>
      </c>
      <c r="C28" s="110" t="s">
        <v>1389</v>
      </c>
      <c r="D28" s="110" t="s">
        <v>41</v>
      </c>
      <c r="E28" s="111">
        <v>0.08</v>
      </c>
      <c r="F28" s="111">
        <v>0.8</v>
      </c>
      <c r="G28" s="77">
        <v>488</v>
      </c>
      <c r="H28" s="77">
        <v>488</v>
      </c>
      <c r="I28" s="77">
        <v>390.4</v>
      </c>
      <c r="J28" s="77">
        <v>390.4</v>
      </c>
      <c r="K28" s="77"/>
      <c r="L28" s="77"/>
      <c r="M28" s="77"/>
      <c r="N28" s="77"/>
      <c r="O28" s="77"/>
      <c r="P28" s="77"/>
      <c r="R28" s="77">
        <v>523</v>
      </c>
      <c r="S28" s="77">
        <v>418.4</v>
      </c>
      <c r="T28" s="80">
        <f t="shared" si="0"/>
        <v>1.0717213114754098</v>
      </c>
      <c r="U28" s="80">
        <f t="shared" si="1"/>
        <v>1.0460692999365766</v>
      </c>
      <c r="V28" s="81">
        <f t="shared" si="2"/>
        <v>510.48181836904939</v>
      </c>
      <c r="W28" s="81">
        <f t="shared" si="3"/>
        <v>22.481818369049392</v>
      </c>
      <c r="X28" s="81">
        <f t="shared" si="4"/>
        <v>17.985454695239515</v>
      </c>
      <c r="Y28" s="80">
        <f t="shared" si="5"/>
        <v>4.5848355451969969E-2</v>
      </c>
      <c r="Z28" s="80">
        <f t="shared" si="6"/>
        <v>1.1992624151289988E-2</v>
      </c>
      <c r="AA28" s="80">
        <f t="shared" si="7"/>
        <v>1.9115055013239957E-2</v>
      </c>
      <c r="AB28" s="80">
        <f t="shared" si="8"/>
        <v>2.5652011538833303E-2</v>
      </c>
    </row>
    <row r="29" spans="1:28" ht="15" thickBot="1" x14ac:dyDescent="0.25">
      <c r="A29" s="108"/>
      <c r="B29" s="109" t="s">
        <v>1390</v>
      </c>
      <c r="C29" s="110" t="s">
        <v>1391</v>
      </c>
      <c r="D29" s="110" t="s">
        <v>101</v>
      </c>
      <c r="E29" s="111">
        <v>1.75E-3</v>
      </c>
      <c r="F29" s="111">
        <v>1.7500000000000002E-2</v>
      </c>
      <c r="G29" s="77">
        <v>179</v>
      </c>
      <c r="H29" s="77">
        <v>179</v>
      </c>
      <c r="I29" s="77">
        <v>3.1324999999999998</v>
      </c>
      <c r="J29" s="77">
        <v>3.1324999999999998</v>
      </c>
      <c r="K29" s="77"/>
      <c r="L29" s="77"/>
      <c r="M29" s="77"/>
      <c r="N29" s="77"/>
      <c r="O29" s="77"/>
      <c r="P29" s="77"/>
      <c r="R29" s="77">
        <v>277</v>
      </c>
      <c r="S29" s="77">
        <v>4.8475000000000001</v>
      </c>
      <c r="T29" s="80">
        <f t="shared" si="0"/>
        <v>1.5474860335195531</v>
      </c>
      <c r="U29" s="80">
        <f t="shared" si="1"/>
        <v>1.5218340219807198</v>
      </c>
      <c r="V29" s="81">
        <f t="shared" si="2"/>
        <v>272.40828993454886</v>
      </c>
      <c r="W29" s="81">
        <f t="shared" si="3"/>
        <v>93.408289934548861</v>
      </c>
      <c r="X29" s="81">
        <f t="shared" si="4"/>
        <v>1.6346450738546052</v>
      </c>
      <c r="Y29" s="80">
        <f t="shared" si="5"/>
        <v>4.5848355451969969E-2</v>
      </c>
      <c r="Z29" s="80">
        <f t="shared" si="6"/>
        <v>1.1992624151289988E-2</v>
      </c>
      <c r="AA29" s="80">
        <f t="shared" si="7"/>
        <v>1.9115055013239957E-2</v>
      </c>
      <c r="AB29" s="80">
        <f t="shared" si="8"/>
        <v>2.5652011538833303E-2</v>
      </c>
    </row>
    <row r="30" spans="1:28" ht="15" thickBot="1" x14ac:dyDescent="0.25">
      <c r="A30" s="96">
        <v>5</v>
      </c>
      <c r="B30" s="97" t="s">
        <v>1392</v>
      </c>
      <c r="C30" s="99" t="s">
        <v>1393</v>
      </c>
      <c r="D30" s="99" t="s">
        <v>98</v>
      </c>
      <c r="E30" s="100">
        <v>0</v>
      </c>
      <c r="F30" s="100">
        <v>80</v>
      </c>
      <c r="G30" s="101">
        <v>434.45</v>
      </c>
      <c r="H30" s="101">
        <v>416.55</v>
      </c>
      <c r="I30" s="101">
        <v>33324</v>
      </c>
      <c r="J30" s="101">
        <v>18991.88</v>
      </c>
      <c r="K30" s="101">
        <v>5162.84</v>
      </c>
      <c r="L30" s="101">
        <v>0</v>
      </c>
      <c r="M30" s="101">
        <v>0</v>
      </c>
      <c r="N30" s="101">
        <v>1745.0399199999999</v>
      </c>
      <c r="O30" s="101">
        <v>5664.4615344000003</v>
      </c>
      <c r="P30" s="102">
        <v>1760.1278036159999</v>
      </c>
      <c r="R30" s="101">
        <v>577.1</v>
      </c>
      <c r="S30" s="101">
        <v>29801.16</v>
      </c>
      <c r="T30" s="80"/>
      <c r="U30" s="80"/>
      <c r="V30" s="81"/>
      <c r="W30" s="81"/>
      <c r="X30" s="81"/>
      <c r="Y30" s="80"/>
      <c r="Z30" s="80"/>
      <c r="AA30" s="80"/>
      <c r="AB30" s="80"/>
    </row>
    <row r="31" spans="1:28" x14ac:dyDescent="0.2">
      <c r="A31" s="108"/>
      <c r="B31" s="109" t="s">
        <v>1394</v>
      </c>
      <c r="C31" s="110" t="s">
        <v>1395</v>
      </c>
      <c r="D31" s="110" t="s">
        <v>98</v>
      </c>
      <c r="E31" s="111">
        <v>1</v>
      </c>
      <c r="F31" s="111">
        <v>80</v>
      </c>
      <c r="G31" s="77">
        <v>146</v>
      </c>
      <c r="H31" s="77">
        <v>146</v>
      </c>
      <c r="I31" s="77">
        <v>11680</v>
      </c>
      <c r="J31" s="77">
        <v>11680</v>
      </c>
      <c r="K31" s="77"/>
      <c r="L31" s="77"/>
      <c r="M31" s="77"/>
      <c r="N31" s="77"/>
      <c r="O31" s="77"/>
      <c r="P31" s="77"/>
      <c r="R31" s="77">
        <v>219</v>
      </c>
      <c r="S31" s="77">
        <v>17520</v>
      </c>
      <c r="T31" s="80">
        <f t="shared" si="0"/>
        <v>1.5</v>
      </c>
      <c r="U31" s="80">
        <f t="shared" si="1"/>
        <v>1.4743479884611668</v>
      </c>
      <c r="V31" s="81">
        <f t="shared" si="2"/>
        <v>215.25480631533034</v>
      </c>
      <c r="W31" s="81">
        <f t="shared" si="3"/>
        <v>69.254806315330342</v>
      </c>
      <c r="X31" s="81">
        <f t="shared" si="4"/>
        <v>5540.3845052264278</v>
      </c>
      <c r="Y31" s="80">
        <f t="shared" si="5"/>
        <v>4.5848355451969969E-2</v>
      </c>
      <c r="Z31" s="80">
        <f t="shared" si="6"/>
        <v>1.1992624151289988E-2</v>
      </c>
      <c r="AA31" s="80">
        <f t="shared" si="7"/>
        <v>1.9115055013239957E-2</v>
      </c>
      <c r="AB31" s="80">
        <f t="shared" si="8"/>
        <v>2.5652011538833303E-2</v>
      </c>
    </row>
    <row r="32" spans="1:28" x14ac:dyDescent="0.2">
      <c r="A32" s="108"/>
      <c r="B32" s="109" t="s">
        <v>1396</v>
      </c>
      <c r="C32" s="110" t="s">
        <v>1397</v>
      </c>
      <c r="D32" s="110" t="s">
        <v>41</v>
      </c>
      <c r="E32" s="111">
        <v>0.08</v>
      </c>
      <c r="F32" s="111">
        <v>6.4</v>
      </c>
      <c r="G32" s="77">
        <v>65.900000000000006</v>
      </c>
      <c r="H32" s="77">
        <v>65.900000000000006</v>
      </c>
      <c r="I32" s="77">
        <v>421.76</v>
      </c>
      <c r="J32" s="77">
        <v>421.76</v>
      </c>
      <c r="K32" s="77"/>
      <c r="L32" s="77"/>
      <c r="M32" s="77"/>
      <c r="N32" s="77"/>
      <c r="O32" s="77"/>
      <c r="P32" s="77"/>
      <c r="R32" s="77">
        <v>89.4</v>
      </c>
      <c r="S32" s="77">
        <v>572.16</v>
      </c>
      <c r="T32" s="80">
        <f t="shared" si="0"/>
        <v>1.3566009104704098</v>
      </c>
      <c r="U32" s="80">
        <f t="shared" si="1"/>
        <v>1.3309488989315765</v>
      </c>
      <c r="V32" s="81">
        <f t="shared" si="2"/>
        <v>87.709532439590902</v>
      </c>
      <c r="W32" s="81">
        <f t="shared" si="3"/>
        <v>21.809532439590896</v>
      </c>
      <c r="X32" s="81">
        <f t="shared" si="4"/>
        <v>139.58100761338173</v>
      </c>
      <c r="Y32" s="80">
        <f t="shared" si="5"/>
        <v>4.5848355451969969E-2</v>
      </c>
      <c r="Z32" s="80">
        <f t="shared" si="6"/>
        <v>1.1992624151289988E-2</v>
      </c>
      <c r="AA32" s="80">
        <f t="shared" si="7"/>
        <v>1.9115055013239957E-2</v>
      </c>
      <c r="AB32" s="80">
        <f t="shared" si="8"/>
        <v>2.5652011538833303E-2</v>
      </c>
    </row>
    <row r="33" spans="1:28" x14ac:dyDescent="0.2">
      <c r="A33" s="108"/>
      <c r="B33" s="109" t="s">
        <v>1398</v>
      </c>
      <c r="C33" s="110" t="s">
        <v>1399</v>
      </c>
      <c r="D33" s="110" t="s">
        <v>41</v>
      </c>
      <c r="E33" s="111">
        <v>0.04</v>
      </c>
      <c r="F33" s="111">
        <v>3.2</v>
      </c>
      <c r="G33" s="77">
        <v>149</v>
      </c>
      <c r="H33" s="77">
        <v>149</v>
      </c>
      <c r="I33" s="77">
        <v>476.8</v>
      </c>
      <c r="J33" s="77">
        <v>476.8</v>
      </c>
      <c r="K33" s="77"/>
      <c r="L33" s="77"/>
      <c r="M33" s="77"/>
      <c r="N33" s="77"/>
      <c r="O33" s="77"/>
      <c r="P33" s="77"/>
      <c r="R33" s="77">
        <v>206</v>
      </c>
      <c r="S33" s="77">
        <v>659.2</v>
      </c>
      <c r="T33" s="80">
        <f t="shared" si="0"/>
        <v>1.3825503355704698</v>
      </c>
      <c r="U33" s="80">
        <f t="shared" si="1"/>
        <v>1.3568983240316366</v>
      </c>
      <c r="V33" s="81">
        <f t="shared" si="2"/>
        <v>202.17785028071384</v>
      </c>
      <c r="W33" s="81">
        <f t="shared" si="3"/>
        <v>53.177850280713841</v>
      </c>
      <c r="X33" s="81">
        <f t="shared" si="4"/>
        <v>170.16912089828429</v>
      </c>
      <c r="Y33" s="80">
        <f t="shared" si="5"/>
        <v>4.5848355451969969E-2</v>
      </c>
      <c r="Z33" s="80">
        <f t="shared" si="6"/>
        <v>1.1992624151289988E-2</v>
      </c>
      <c r="AA33" s="80">
        <f t="shared" si="7"/>
        <v>1.9115055013239957E-2</v>
      </c>
      <c r="AB33" s="80">
        <f t="shared" si="8"/>
        <v>2.5652011538833303E-2</v>
      </c>
    </row>
    <row r="34" spans="1:28" x14ac:dyDescent="0.2">
      <c r="A34" s="108"/>
      <c r="B34" s="109" t="s">
        <v>1400</v>
      </c>
      <c r="C34" s="110" t="s">
        <v>1401</v>
      </c>
      <c r="D34" s="110" t="s">
        <v>41</v>
      </c>
      <c r="E34" s="111">
        <v>0.09</v>
      </c>
      <c r="F34" s="111">
        <v>7.2</v>
      </c>
      <c r="G34" s="77">
        <v>89.1</v>
      </c>
      <c r="H34" s="77">
        <v>89.1</v>
      </c>
      <c r="I34" s="77">
        <v>641.52</v>
      </c>
      <c r="J34" s="77">
        <v>641.52</v>
      </c>
      <c r="K34" s="77"/>
      <c r="L34" s="77"/>
      <c r="M34" s="77"/>
      <c r="N34" s="77"/>
      <c r="O34" s="77"/>
      <c r="P34" s="77"/>
      <c r="R34" s="77">
        <v>119</v>
      </c>
      <c r="S34" s="77">
        <v>856.8</v>
      </c>
      <c r="T34" s="80">
        <f t="shared" si="0"/>
        <v>1.335578002244669</v>
      </c>
      <c r="U34" s="80">
        <f t="shared" si="1"/>
        <v>1.3099259907058358</v>
      </c>
      <c r="V34" s="81">
        <f t="shared" si="2"/>
        <v>116.71440577188996</v>
      </c>
      <c r="W34" s="81">
        <f t="shared" si="3"/>
        <v>27.614405771889963</v>
      </c>
      <c r="X34" s="81">
        <f t="shared" si="4"/>
        <v>198.82372155760774</v>
      </c>
      <c r="Y34" s="80">
        <f t="shared" si="5"/>
        <v>4.5848355451969969E-2</v>
      </c>
      <c r="Z34" s="80">
        <f t="shared" si="6"/>
        <v>1.1992624151289988E-2</v>
      </c>
      <c r="AA34" s="80">
        <f t="shared" si="7"/>
        <v>1.9115055013239957E-2</v>
      </c>
      <c r="AB34" s="80">
        <f t="shared" si="8"/>
        <v>2.5652011538833303E-2</v>
      </c>
    </row>
    <row r="35" spans="1:28" x14ac:dyDescent="0.2">
      <c r="A35" s="108"/>
      <c r="B35" s="109" t="s">
        <v>1402</v>
      </c>
      <c r="C35" s="110" t="s">
        <v>1403</v>
      </c>
      <c r="D35" s="110" t="s">
        <v>41</v>
      </c>
      <c r="E35" s="111">
        <v>0.02</v>
      </c>
      <c r="F35" s="111">
        <v>1.6</v>
      </c>
      <c r="G35" s="77">
        <v>149</v>
      </c>
      <c r="H35" s="77">
        <v>149</v>
      </c>
      <c r="I35" s="77">
        <v>238.4</v>
      </c>
      <c r="J35" s="77">
        <v>238.4</v>
      </c>
      <c r="K35" s="77"/>
      <c r="L35" s="77"/>
      <c r="M35" s="77"/>
      <c r="N35" s="77"/>
      <c r="O35" s="77"/>
      <c r="P35" s="77"/>
      <c r="R35" s="77">
        <v>216</v>
      </c>
      <c r="S35" s="77">
        <v>345.6</v>
      </c>
      <c r="T35" s="80">
        <f t="shared" si="0"/>
        <v>1.4496644295302012</v>
      </c>
      <c r="U35" s="80">
        <f t="shared" si="1"/>
        <v>1.424012417991368</v>
      </c>
      <c r="V35" s="81">
        <f t="shared" si="2"/>
        <v>212.17785028071384</v>
      </c>
      <c r="W35" s="81">
        <f t="shared" si="3"/>
        <v>63.177850280713841</v>
      </c>
      <c r="X35" s="81">
        <f t="shared" si="4"/>
        <v>101.08456044914215</v>
      </c>
      <c r="Y35" s="80">
        <f t="shared" si="5"/>
        <v>4.5848355451969969E-2</v>
      </c>
      <c r="Z35" s="80">
        <f t="shared" si="6"/>
        <v>1.1992624151289988E-2</v>
      </c>
      <c r="AA35" s="80">
        <f t="shared" si="7"/>
        <v>1.9115055013239957E-2</v>
      </c>
      <c r="AB35" s="80">
        <f t="shared" si="8"/>
        <v>2.5652011538833303E-2</v>
      </c>
    </row>
    <row r="36" spans="1:28" x14ac:dyDescent="0.2">
      <c r="A36" s="108"/>
      <c r="B36" s="109" t="s">
        <v>1404</v>
      </c>
      <c r="C36" s="110" t="s">
        <v>1405</v>
      </c>
      <c r="D36" s="110" t="s">
        <v>41</v>
      </c>
      <c r="E36" s="111">
        <v>0.08</v>
      </c>
      <c r="F36" s="111">
        <v>6.4</v>
      </c>
      <c r="G36" s="77">
        <v>859</v>
      </c>
      <c r="H36" s="77">
        <v>859</v>
      </c>
      <c r="I36" s="77">
        <v>5497.6</v>
      </c>
      <c r="J36" s="77">
        <v>5497.6</v>
      </c>
      <c r="K36" s="77"/>
      <c r="L36" s="77"/>
      <c r="M36" s="77"/>
      <c r="N36" s="77"/>
      <c r="O36" s="77"/>
      <c r="P36" s="77"/>
      <c r="R36" s="77">
        <v>1530</v>
      </c>
      <c r="S36" s="77">
        <v>9792</v>
      </c>
      <c r="T36" s="80">
        <f t="shared" si="0"/>
        <v>1.7811408614668218</v>
      </c>
      <c r="U36" s="80">
        <f t="shared" si="1"/>
        <v>1.7554888499279886</v>
      </c>
      <c r="V36" s="81">
        <f t="shared" si="2"/>
        <v>1507.9649220881422</v>
      </c>
      <c r="W36" s="81">
        <f t="shared" si="3"/>
        <v>648.9649220881422</v>
      </c>
      <c r="X36" s="81">
        <f t="shared" si="4"/>
        <v>4153.3755013641103</v>
      </c>
      <c r="Y36" s="80">
        <f t="shared" si="5"/>
        <v>4.5848355451969969E-2</v>
      </c>
      <c r="Z36" s="80">
        <f t="shared" si="6"/>
        <v>1.1992624151289988E-2</v>
      </c>
      <c r="AA36" s="80">
        <f t="shared" si="7"/>
        <v>1.9115055013239957E-2</v>
      </c>
      <c r="AB36" s="80">
        <f t="shared" si="8"/>
        <v>2.5652011538833303E-2</v>
      </c>
    </row>
    <row r="37" spans="1:28" ht="15" thickBot="1" x14ac:dyDescent="0.25">
      <c r="A37" s="108"/>
      <c r="B37" s="109" t="s">
        <v>1390</v>
      </c>
      <c r="C37" s="110" t="s">
        <v>1391</v>
      </c>
      <c r="D37" s="110" t="s">
        <v>101</v>
      </c>
      <c r="E37" s="111">
        <v>2.5000000000000001E-3</v>
      </c>
      <c r="F37" s="111">
        <v>0.2</v>
      </c>
      <c r="G37" s="77">
        <v>179</v>
      </c>
      <c r="H37" s="77">
        <v>179</v>
      </c>
      <c r="I37" s="77">
        <v>35.799999999999997</v>
      </c>
      <c r="J37" s="77">
        <v>35.799999999999997</v>
      </c>
      <c r="K37" s="77"/>
      <c r="L37" s="77"/>
      <c r="M37" s="77"/>
      <c r="N37" s="77"/>
      <c r="O37" s="77"/>
      <c r="P37" s="77"/>
      <c r="R37" s="77">
        <v>277</v>
      </c>
      <c r="S37" s="77">
        <v>55.4</v>
      </c>
      <c r="T37" s="80">
        <f t="shared" si="0"/>
        <v>1.5474860335195531</v>
      </c>
      <c r="U37" s="80">
        <f t="shared" si="1"/>
        <v>1.5218340219807198</v>
      </c>
      <c r="V37" s="81">
        <f t="shared" si="2"/>
        <v>272.40828993454886</v>
      </c>
      <c r="W37" s="81">
        <f t="shared" si="3"/>
        <v>93.408289934548861</v>
      </c>
      <c r="X37" s="81">
        <f t="shared" si="4"/>
        <v>18.681657986909773</v>
      </c>
      <c r="Y37" s="80">
        <f t="shared" si="5"/>
        <v>4.5848355451969969E-2</v>
      </c>
      <c r="Z37" s="80">
        <f t="shared" si="6"/>
        <v>1.1992624151289988E-2</v>
      </c>
      <c r="AA37" s="80">
        <f t="shared" si="7"/>
        <v>1.9115055013239957E-2</v>
      </c>
      <c r="AB37" s="80">
        <f t="shared" si="8"/>
        <v>2.5652011538833303E-2</v>
      </c>
    </row>
    <row r="38" spans="1:28" ht="15" thickBot="1" x14ac:dyDescent="0.25">
      <c r="A38" s="96">
        <v>6</v>
      </c>
      <c r="B38" s="97" t="s">
        <v>1406</v>
      </c>
      <c r="C38" s="99" t="s">
        <v>1407</v>
      </c>
      <c r="D38" s="99" t="s">
        <v>98</v>
      </c>
      <c r="E38" s="100">
        <v>0</v>
      </c>
      <c r="F38" s="100">
        <v>71</v>
      </c>
      <c r="G38" s="101">
        <v>584.01</v>
      </c>
      <c r="H38" s="101">
        <v>520.58000000000004</v>
      </c>
      <c r="I38" s="101">
        <v>36961.18</v>
      </c>
      <c r="J38" s="101">
        <v>23543.688750000001</v>
      </c>
      <c r="K38" s="101">
        <v>4833.2539999999999</v>
      </c>
      <c r="L38" s="101">
        <v>0</v>
      </c>
      <c r="M38" s="101">
        <v>0</v>
      </c>
      <c r="N38" s="101">
        <v>1633.639852</v>
      </c>
      <c r="O38" s="101">
        <v>5302.85295864</v>
      </c>
      <c r="P38" s="102">
        <v>1647.7645534896001</v>
      </c>
      <c r="R38" s="101">
        <v>686.75</v>
      </c>
      <c r="S38" s="101">
        <v>33437.361250000002</v>
      </c>
      <c r="T38" s="80"/>
      <c r="U38" s="80"/>
      <c r="V38" s="81"/>
      <c r="W38" s="81"/>
      <c r="X38" s="81"/>
      <c r="Y38" s="80"/>
      <c r="Z38" s="80"/>
      <c r="AA38" s="80"/>
      <c r="AB38" s="80"/>
    </row>
    <row r="39" spans="1:28" x14ac:dyDescent="0.2">
      <c r="A39" s="108"/>
      <c r="B39" s="109" t="s">
        <v>1408</v>
      </c>
      <c r="C39" s="110" t="s">
        <v>1409</v>
      </c>
      <c r="D39" s="110" t="s">
        <v>98</v>
      </c>
      <c r="E39" s="111">
        <v>1</v>
      </c>
      <c r="F39" s="111">
        <v>71</v>
      </c>
      <c r="G39" s="77">
        <v>234</v>
      </c>
      <c r="H39" s="77">
        <v>234</v>
      </c>
      <c r="I39" s="77">
        <v>16614</v>
      </c>
      <c r="J39" s="77">
        <v>16614</v>
      </c>
      <c r="K39" s="77"/>
      <c r="L39" s="77"/>
      <c r="M39" s="77"/>
      <c r="N39" s="77"/>
      <c r="O39" s="77"/>
      <c r="P39" s="77"/>
      <c r="R39" s="77">
        <v>345</v>
      </c>
      <c r="S39" s="77">
        <v>24495</v>
      </c>
      <c r="T39" s="80">
        <f t="shared" si="0"/>
        <v>1.4743589743589745</v>
      </c>
      <c r="U39" s="80">
        <f t="shared" si="1"/>
        <v>1.4487069628201412</v>
      </c>
      <c r="V39" s="81">
        <f t="shared" si="2"/>
        <v>338.99742929991305</v>
      </c>
      <c r="W39" s="81">
        <f t="shared" si="3"/>
        <v>104.99742929991305</v>
      </c>
      <c r="X39" s="81">
        <f t="shared" si="4"/>
        <v>7454.8174802938265</v>
      </c>
      <c r="Y39" s="80">
        <f t="shared" si="5"/>
        <v>4.5848355451969969E-2</v>
      </c>
      <c r="Z39" s="80">
        <f t="shared" si="6"/>
        <v>1.1992624151289988E-2</v>
      </c>
      <c r="AA39" s="80">
        <f t="shared" si="7"/>
        <v>1.9115055013239957E-2</v>
      </c>
      <c r="AB39" s="80">
        <f t="shared" si="8"/>
        <v>2.5652011538833303E-2</v>
      </c>
    </row>
    <row r="40" spans="1:28" x14ac:dyDescent="0.2">
      <c r="A40" s="108"/>
      <c r="B40" s="109" t="s">
        <v>1410</v>
      </c>
      <c r="C40" s="110" t="s">
        <v>1411</v>
      </c>
      <c r="D40" s="110" t="s">
        <v>41</v>
      </c>
      <c r="E40" s="111">
        <v>0.08</v>
      </c>
      <c r="F40" s="111">
        <v>5.68</v>
      </c>
      <c r="G40" s="77">
        <v>106</v>
      </c>
      <c r="H40" s="77">
        <v>106</v>
      </c>
      <c r="I40" s="77">
        <v>602.08000000000004</v>
      </c>
      <c r="J40" s="77">
        <v>602.08000000000004</v>
      </c>
      <c r="K40" s="77"/>
      <c r="L40" s="77"/>
      <c r="M40" s="77"/>
      <c r="N40" s="77"/>
      <c r="O40" s="77"/>
      <c r="P40" s="77"/>
      <c r="R40" s="77">
        <v>139</v>
      </c>
      <c r="S40" s="77">
        <v>789.52</v>
      </c>
      <c r="T40" s="80">
        <f t="shared" si="0"/>
        <v>1.3113207547169812</v>
      </c>
      <c r="U40" s="80">
        <f t="shared" si="1"/>
        <v>1.2856687431781479</v>
      </c>
      <c r="V40" s="81">
        <f t="shared" si="2"/>
        <v>136.28088677688368</v>
      </c>
      <c r="W40" s="81">
        <f t="shared" si="3"/>
        <v>30.280886776883676</v>
      </c>
      <c r="X40" s="81">
        <f t="shared" si="4"/>
        <v>171.99543689269927</v>
      </c>
      <c r="Y40" s="80">
        <f t="shared" si="5"/>
        <v>4.5848355451969969E-2</v>
      </c>
      <c r="Z40" s="80">
        <f t="shared" si="6"/>
        <v>1.1992624151289988E-2</v>
      </c>
      <c r="AA40" s="80">
        <f t="shared" si="7"/>
        <v>1.9115055013239957E-2</v>
      </c>
      <c r="AB40" s="80">
        <f t="shared" si="8"/>
        <v>2.5652011538833303E-2</v>
      </c>
    </row>
    <row r="41" spans="1:28" x14ac:dyDescent="0.2">
      <c r="A41" s="108"/>
      <c r="B41" s="109" t="s">
        <v>1412</v>
      </c>
      <c r="C41" s="110" t="s">
        <v>1413</v>
      </c>
      <c r="D41" s="110" t="s">
        <v>41</v>
      </c>
      <c r="E41" s="111">
        <v>0.04</v>
      </c>
      <c r="F41" s="111">
        <v>2.84</v>
      </c>
      <c r="G41" s="77">
        <v>287</v>
      </c>
      <c r="H41" s="77">
        <v>287</v>
      </c>
      <c r="I41" s="77">
        <v>815.08</v>
      </c>
      <c r="J41" s="77">
        <v>815.08</v>
      </c>
      <c r="K41" s="77"/>
      <c r="L41" s="77"/>
      <c r="M41" s="77"/>
      <c r="N41" s="77"/>
      <c r="O41" s="77"/>
      <c r="P41" s="77"/>
      <c r="R41" s="77">
        <v>416</v>
      </c>
      <c r="S41" s="77">
        <v>1181.44</v>
      </c>
      <c r="T41" s="80">
        <f t="shared" si="0"/>
        <v>1.4494773519163764</v>
      </c>
      <c r="U41" s="80">
        <f t="shared" si="1"/>
        <v>1.4238253403775432</v>
      </c>
      <c r="V41" s="81">
        <f t="shared" si="2"/>
        <v>408.63787268835489</v>
      </c>
      <c r="W41" s="81">
        <f t="shared" si="3"/>
        <v>121.63787268835489</v>
      </c>
      <c r="X41" s="81">
        <f t="shared" si="4"/>
        <v>345.45155843492785</v>
      </c>
      <c r="Y41" s="80">
        <f t="shared" si="5"/>
        <v>4.5848355451969969E-2</v>
      </c>
      <c r="Z41" s="80">
        <f t="shared" si="6"/>
        <v>1.1992624151289988E-2</v>
      </c>
      <c r="AA41" s="80">
        <f t="shared" si="7"/>
        <v>1.9115055013239957E-2</v>
      </c>
      <c r="AB41" s="80">
        <f t="shared" si="8"/>
        <v>2.5652011538833303E-2</v>
      </c>
    </row>
    <row r="42" spans="1:28" x14ac:dyDescent="0.2">
      <c r="A42" s="108"/>
      <c r="B42" s="109" t="s">
        <v>1414</v>
      </c>
      <c r="C42" s="110" t="s">
        <v>1415</v>
      </c>
      <c r="D42" s="110" t="s">
        <v>41</v>
      </c>
      <c r="E42" s="111">
        <v>0.09</v>
      </c>
      <c r="F42" s="111">
        <v>6.39</v>
      </c>
      <c r="G42" s="77">
        <v>159</v>
      </c>
      <c r="H42" s="77">
        <v>159</v>
      </c>
      <c r="I42" s="77">
        <v>1016.01</v>
      </c>
      <c r="J42" s="77">
        <v>1016.01</v>
      </c>
      <c r="K42" s="77"/>
      <c r="L42" s="77"/>
      <c r="M42" s="77"/>
      <c r="N42" s="77"/>
      <c r="O42" s="77"/>
      <c r="P42" s="77"/>
      <c r="R42" s="77">
        <v>215</v>
      </c>
      <c r="S42" s="77">
        <v>1373.85</v>
      </c>
      <c r="T42" s="80">
        <f t="shared" si="0"/>
        <v>1.3522012578616351</v>
      </c>
      <c r="U42" s="80">
        <f t="shared" si="1"/>
        <v>1.3265492463228019</v>
      </c>
      <c r="V42" s="81">
        <f t="shared" si="2"/>
        <v>210.92133016532551</v>
      </c>
      <c r="W42" s="81">
        <f t="shared" si="3"/>
        <v>51.921330165325514</v>
      </c>
      <c r="X42" s="81">
        <f t="shared" si="4"/>
        <v>331.77729975643001</v>
      </c>
      <c r="Y42" s="80">
        <f t="shared" si="5"/>
        <v>4.5848355451969969E-2</v>
      </c>
      <c r="Z42" s="80">
        <f t="shared" si="6"/>
        <v>1.1992624151289988E-2</v>
      </c>
      <c r="AA42" s="80">
        <f t="shared" si="7"/>
        <v>1.9115055013239957E-2</v>
      </c>
      <c r="AB42" s="80">
        <f t="shared" si="8"/>
        <v>2.5652011538833303E-2</v>
      </c>
    </row>
    <row r="43" spans="1:28" x14ac:dyDescent="0.2">
      <c r="A43" s="108"/>
      <c r="B43" s="109" t="s">
        <v>1416</v>
      </c>
      <c r="C43" s="110" t="s">
        <v>1417</v>
      </c>
      <c r="D43" s="110" t="s">
        <v>41</v>
      </c>
      <c r="E43" s="111">
        <v>0.02</v>
      </c>
      <c r="F43" s="111">
        <v>1.42</v>
      </c>
      <c r="G43" s="77">
        <v>173</v>
      </c>
      <c r="H43" s="77">
        <v>173</v>
      </c>
      <c r="I43" s="77">
        <v>245.66</v>
      </c>
      <c r="J43" s="77">
        <v>245.66</v>
      </c>
      <c r="K43" s="77"/>
      <c r="L43" s="77"/>
      <c r="M43" s="77"/>
      <c r="N43" s="77"/>
      <c r="O43" s="77"/>
      <c r="P43" s="77"/>
      <c r="R43" s="77">
        <v>230</v>
      </c>
      <c r="S43" s="77">
        <v>326.60000000000002</v>
      </c>
      <c r="T43" s="80">
        <f t="shared" si="0"/>
        <v>1.3294797687861271</v>
      </c>
      <c r="U43" s="80">
        <f t="shared" si="1"/>
        <v>1.3038277572472938</v>
      </c>
      <c r="V43" s="81">
        <f t="shared" si="2"/>
        <v>225.56220200378183</v>
      </c>
      <c r="W43" s="81">
        <f t="shared" si="3"/>
        <v>52.562202003781834</v>
      </c>
      <c r="X43" s="81">
        <f t="shared" si="4"/>
        <v>74.638326845370202</v>
      </c>
      <c r="Y43" s="80">
        <f t="shared" si="5"/>
        <v>4.5848355451969969E-2</v>
      </c>
      <c r="Z43" s="80">
        <f t="shared" si="6"/>
        <v>1.1992624151289988E-2</v>
      </c>
      <c r="AA43" s="80">
        <f t="shared" si="7"/>
        <v>1.9115055013239957E-2</v>
      </c>
      <c r="AB43" s="80">
        <f t="shared" si="8"/>
        <v>2.5652011538833303E-2</v>
      </c>
    </row>
    <row r="44" spans="1:28" x14ac:dyDescent="0.2">
      <c r="A44" s="108"/>
      <c r="B44" s="109" t="s">
        <v>1418</v>
      </c>
      <c r="C44" s="110" t="s">
        <v>1419</v>
      </c>
      <c r="D44" s="110" t="s">
        <v>41</v>
      </c>
      <c r="E44" s="111">
        <v>0.08</v>
      </c>
      <c r="F44" s="111">
        <v>5.68</v>
      </c>
      <c r="G44" s="77">
        <v>740</v>
      </c>
      <c r="H44" s="77">
        <v>740</v>
      </c>
      <c r="I44" s="77">
        <v>4203.2</v>
      </c>
      <c r="J44" s="77">
        <v>4203.2</v>
      </c>
      <c r="K44" s="77"/>
      <c r="L44" s="77"/>
      <c r="M44" s="77"/>
      <c r="N44" s="77"/>
      <c r="O44" s="77"/>
      <c r="P44" s="77"/>
      <c r="R44" s="77">
        <v>915</v>
      </c>
      <c r="S44" s="77">
        <v>5197.2</v>
      </c>
      <c r="T44" s="80">
        <f t="shared" si="0"/>
        <v>1.2364864864864864</v>
      </c>
      <c r="U44" s="80">
        <f t="shared" si="1"/>
        <v>1.2108344749476532</v>
      </c>
      <c r="V44" s="81">
        <f t="shared" si="2"/>
        <v>896.01751146126333</v>
      </c>
      <c r="W44" s="81">
        <f t="shared" si="3"/>
        <v>156.01751146126333</v>
      </c>
      <c r="X44" s="81">
        <f t="shared" si="4"/>
        <v>886.17946509997569</v>
      </c>
      <c r="Y44" s="80">
        <f t="shared" si="5"/>
        <v>4.5848355451969969E-2</v>
      </c>
      <c r="Z44" s="80">
        <f t="shared" si="6"/>
        <v>1.1992624151289988E-2</v>
      </c>
      <c r="AA44" s="80">
        <f t="shared" si="7"/>
        <v>1.9115055013239957E-2</v>
      </c>
      <c r="AB44" s="80">
        <f t="shared" si="8"/>
        <v>2.5652011538833303E-2</v>
      </c>
    </row>
    <row r="45" spans="1:28" ht="15" thickBot="1" x14ac:dyDescent="0.25">
      <c r="A45" s="108"/>
      <c r="B45" s="109" t="s">
        <v>1390</v>
      </c>
      <c r="C45" s="110" t="s">
        <v>1391</v>
      </c>
      <c r="D45" s="110" t="s">
        <v>101</v>
      </c>
      <c r="E45" s="111">
        <v>3.7499999999999999E-3</v>
      </c>
      <c r="F45" s="111">
        <v>0.26624999999999999</v>
      </c>
      <c r="G45" s="77">
        <v>179</v>
      </c>
      <c r="H45" s="77">
        <v>179</v>
      </c>
      <c r="I45" s="77">
        <v>47.658749999999998</v>
      </c>
      <c r="J45" s="77">
        <v>47.658749999999998</v>
      </c>
      <c r="K45" s="77"/>
      <c r="L45" s="77"/>
      <c r="M45" s="77"/>
      <c r="N45" s="77"/>
      <c r="O45" s="77"/>
      <c r="P45" s="77"/>
      <c r="R45" s="77">
        <v>277</v>
      </c>
      <c r="S45" s="77">
        <v>73.751249999999999</v>
      </c>
      <c r="T45" s="80">
        <f t="shared" si="0"/>
        <v>1.5474860335195531</v>
      </c>
      <c r="U45" s="80">
        <f t="shared" si="1"/>
        <v>1.5218340219807198</v>
      </c>
      <c r="V45" s="81">
        <f t="shared" si="2"/>
        <v>272.40828993454886</v>
      </c>
      <c r="W45" s="81">
        <f t="shared" si="3"/>
        <v>93.408289934548861</v>
      </c>
      <c r="X45" s="81">
        <f t="shared" si="4"/>
        <v>24.869957195073631</v>
      </c>
      <c r="Y45" s="80">
        <f t="shared" si="5"/>
        <v>4.5848355451969969E-2</v>
      </c>
      <c r="Z45" s="80">
        <f t="shared" si="6"/>
        <v>1.1992624151289988E-2</v>
      </c>
      <c r="AA45" s="80">
        <f t="shared" si="7"/>
        <v>1.9115055013239957E-2</v>
      </c>
      <c r="AB45" s="80">
        <f t="shared" si="8"/>
        <v>2.5652011538833303E-2</v>
      </c>
    </row>
    <row r="46" spans="1:28" ht="15" thickBot="1" x14ac:dyDescent="0.25">
      <c r="A46" s="96">
        <v>7</v>
      </c>
      <c r="B46" s="97" t="s">
        <v>1420</v>
      </c>
      <c r="C46" s="99" t="s">
        <v>1421</v>
      </c>
      <c r="D46" s="99" t="s">
        <v>98</v>
      </c>
      <c r="E46" s="100">
        <v>0</v>
      </c>
      <c r="F46" s="100">
        <v>30</v>
      </c>
      <c r="G46" s="101">
        <v>288.26</v>
      </c>
      <c r="H46" s="101">
        <v>390</v>
      </c>
      <c r="I46" s="101">
        <v>11700</v>
      </c>
      <c r="J46" s="101">
        <v>2620.4850000000001</v>
      </c>
      <c r="K46" s="101">
        <v>3270.6570000000002</v>
      </c>
      <c r="L46" s="101">
        <v>0</v>
      </c>
      <c r="M46" s="101">
        <v>0</v>
      </c>
      <c r="N46" s="101">
        <v>1105.482066</v>
      </c>
      <c r="O46" s="101">
        <v>3588.43403412</v>
      </c>
      <c r="P46" s="102">
        <v>1115.0402340168</v>
      </c>
      <c r="R46" s="101">
        <v>468.23</v>
      </c>
      <c r="S46" s="101">
        <v>3671.2649999999999</v>
      </c>
      <c r="T46" s="80"/>
      <c r="U46" s="80"/>
      <c r="V46" s="81"/>
      <c r="W46" s="81"/>
      <c r="X46" s="81"/>
      <c r="Y46" s="80"/>
      <c r="Z46" s="80"/>
      <c r="AA46" s="80"/>
      <c r="AB46" s="80"/>
    </row>
    <row r="47" spans="1:28" x14ac:dyDescent="0.2">
      <c r="A47" s="108"/>
      <c r="B47" s="109" t="s">
        <v>1422</v>
      </c>
      <c r="C47" s="110" t="s">
        <v>1423</v>
      </c>
      <c r="D47" s="110" t="s">
        <v>98</v>
      </c>
      <c r="E47" s="111">
        <v>0.96</v>
      </c>
      <c r="F47" s="111">
        <v>28.8</v>
      </c>
      <c r="G47" s="77">
        <v>32.700000000000003</v>
      </c>
      <c r="H47" s="77">
        <v>32.700000000000003</v>
      </c>
      <c r="I47" s="77">
        <v>941.76</v>
      </c>
      <c r="J47" s="77">
        <v>941.76</v>
      </c>
      <c r="K47" s="77"/>
      <c r="L47" s="77"/>
      <c r="M47" s="77"/>
      <c r="N47" s="77"/>
      <c r="O47" s="77"/>
      <c r="P47" s="77"/>
      <c r="R47" s="77">
        <v>45.8</v>
      </c>
      <c r="S47" s="77">
        <v>1319.04</v>
      </c>
      <c r="T47" s="80">
        <f t="shared" si="0"/>
        <v>1.4006116207951069</v>
      </c>
      <c r="U47" s="80">
        <f t="shared" si="1"/>
        <v>1.3749596092562737</v>
      </c>
      <c r="V47" s="81">
        <f t="shared" si="2"/>
        <v>44.961179222680151</v>
      </c>
      <c r="W47" s="81">
        <f t="shared" si="3"/>
        <v>12.261179222680148</v>
      </c>
      <c r="X47" s="81">
        <f t="shared" si="4"/>
        <v>353.12196161318826</v>
      </c>
      <c r="Y47" s="80">
        <f t="shared" si="5"/>
        <v>4.5848355451969969E-2</v>
      </c>
      <c r="Z47" s="80">
        <f t="shared" si="6"/>
        <v>1.1992624151289988E-2</v>
      </c>
      <c r="AA47" s="80">
        <f t="shared" si="7"/>
        <v>1.9115055013239957E-2</v>
      </c>
      <c r="AB47" s="80">
        <f t="shared" si="8"/>
        <v>2.5652011538833303E-2</v>
      </c>
    </row>
    <row r="48" spans="1:28" x14ac:dyDescent="0.2">
      <c r="A48" s="108"/>
      <c r="B48" s="109" t="s">
        <v>1390</v>
      </c>
      <c r="C48" s="110" t="s">
        <v>1391</v>
      </c>
      <c r="D48" s="110" t="s">
        <v>101</v>
      </c>
      <c r="E48" s="111">
        <v>2.5000000000000001E-3</v>
      </c>
      <c r="F48" s="111">
        <v>7.4999999999999997E-2</v>
      </c>
      <c r="G48" s="77">
        <v>179</v>
      </c>
      <c r="H48" s="77">
        <v>179</v>
      </c>
      <c r="I48" s="77">
        <v>13.425000000000001</v>
      </c>
      <c r="J48" s="77">
        <v>13.425000000000001</v>
      </c>
      <c r="K48" s="77"/>
      <c r="L48" s="77"/>
      <c r="M48" s="77"/>
      <c r="N48" s="77"/>
      <c r="O48" s="77"/>
      <c r="P48" s="77"/>
      <c r="R48" s="77">
        <v>277</v>
      </c>
      <c r="S48" s="77">
        <v>175.5</v>
      </c>
      <c r="T48" s="80">
        <f t="shared" si="0"/>
        <v>1.5474860335195531</v>
      </c>
      <c r="U48" s="80">
        <f t="shared" si="1"/>
        <v>1.5218340219807198</v>
      </c>
      <c r="V48" s="81">
        <f t="shared" si="2"/>
        <v>272.40828993454886</v>
      </c>
      <c r="W48" s="81">
        <f t="shared" si="3"/>
        <v>93.408289934548861</v>
      </c>
      <c r="X48" s="81">
        <f t="shared" si="4"/>
        <v>7.0056217450911644</v>
      </c>
      <c r="Y48" s="80">
        <f t="shared" si="5"/>
        <v>4.5848355451969969E-2</v>
      </c>
      <c r="Z48" s="80">
        <f t="shared" si="6"/>
        <v>1.1992624151289988E-2</v>
      </c>
      <c r="AA48" s="80">
        <f t="shared" si="7"/>
        <v>1.9115055013239957E-2</v>
      </c>
      <c r="AB48" s="80">
        <f t="shared" si="8"/>
        <v>2.5652011538833303E-2</v>
      </c>
    </row>
    <row r="49" spans="1:28" x14ac:dyDescent="0.2">
      <c r="A49" s="108"/>
      <c r="B49" s="109" t="s">
        <v>1424</v>
      </c>
      <c r="C49" s="110" t="s">
        <v>1425</v>
      </c>
      <c r="D49" s="110" t="s">
        <v>41</v>
      </c>
      <c r="E49" s="111">
        <v>0.3</v>
      </c>
      <c r="F49" s="111">
        <v>9</v>
      </c>
      <c r="G49" s="77">
        <v>14.7</v>
      </c>
      <c r="H49" s="77">
        <v>14.7</v>
      </c>
      <c r="I49" s="77">
        <v>132.30000000000001</v>
      </c>
      <c r="J49" s="77">
        <v>132.30000000000001</v>
      </c>
      <c r="K49" s="77"/>
      <c r="L49" s="77"/>
      <c r="M49" s="77"/>
      <c r="N49" s="77"/>
      <c r="O49" s="77"/>
      <c r="P49" s="77"/>
      <c r="R49" s="77">
        <v>19.5</v>
      </c>
      <c r="S49" s="77">
        <v>222</v>
      </c>
      <c r="T49" s="80">
        <f t="shared" si="0"/>
        <v>1.3265306122448981</v>
      </c>
      <c r="U49" s="80">
        <f t="shared" si="1"/>
        <v>1.3008786007060649</v>
      </c>
      <c r="V49" s="81">
        <f t="shared" si="2"/>
        <v>19.122915430379152</v>
      </c>
      <c r="W49" s="81">
        <f t="shared" si="3"/>
        <v>4.4229154303791525</v>
      </c>
      <c r="X49" s="81">
        <f t="shared" si="4"/>
        <v>39.806238873412369</v>
      </c>
      <c r="Y49" s="80">
        <f t="shared" si="5"/>
        <v>4.5848355451969969E-2</v>
      </c>
      <c r="Z49" s="80">
        <f t="shared" si="6"/>
        <v>1.1992624151289988E-2</v>
      </c>
      <c r="AA49" s="80">
        <f t="shared" si="7"/>
        <v>1.9115055013239957E-2</v>
      </c>
      <c r="AB49" s="80">
        <f t="shared" si="8"/>
        <v>2.5652011538833303E-2</v>
      </c>
    </row>
    <row r="50" spans="1:28" x14ac:dyDescent="0.2">
      <c r="A50" s="108"/>
      <c r="B50" s="109" t="s">
        <v>1426</v>
      </c>
      <c r="C50" s="110" t="s">
        <v>1427</v>
      </c>
      <c r="D50" s="110" t="s">
        <v>41</v>
      </c>
      <c r="E50" s="111">
        <v>0.2</v>
      </c>
      <c r="F50" s="111">
        <v>6</v>
      </c>
      <c r="G50" s="77">
        <v>27.4</v>
      </c>
      <c r="H50" s="77">
        <v>27.4</v>
      </c>
      <c r="I50" s="77">
        <v>164.4</v>
      </c>
      <c r="J50" s="77">
        <v>164.4</v>
      </c>
      <c r="K50" s="77"/>
      <c r="L50" s="77"/>
      <c r="M50" s="77"/>
      <c r="N50" s="77"/>
      <c r="O50" s="77"/>
      <c r="P50" s="77"/>
      <c r="R50" s="77">
        <v>37</v>
      </c>
      <c r="S50" s="77">
        <v>1680</v>
      </c>
      <c r="T50" s="80">
        <f t="shared" si="0"/>
        <v>1.3503649635036497</v>
      </c>
      <c r="U50" s="80">
        <f t="shared" si="1"/>
        <v>1.3247129519648164</v>
      </c>
      <c r="V50" s="81">
        <f t="shared" si="2"/>
        <v>36.297134883835966</v>
      </c>
      <c r="W50" s="81">
        <f t="shared" si="3"/>
        <v>8.8971348838359674</v>
      </c>
      <c r="X50" s="81">
        <f t="shared" si="4"/>
        <v>53.382809303015804</v>
      </c>
      <c r="Y50" s="80">
        <f t="shared" si="5"/>
        <v>4.5848355451969969E-2</v>
      </c>
      <c r="Z50" s="80">
        <f t="shared" si="6"/>
        <v>1.1992624151289988E-2</v>
      </c>
      <c r="AA50" s="80">
        <f t="shared" si="7"/>
        <v>1.9115055013239957E-2</v>
      </c>
      <c r="AB50" s="80">
        <f t="shared" si="8"/>
        <v>2.5652011538833303E-2</v>
      </c>
    </row>
    <row r="51" spans="1:28" x14ac:dyDescent="0.2">
      <c r="A51" s="108"/>
      <c r="B51" s="109" t="s">
        <v>1428</v>
      </c>
      <c r="C51" s="110" t="s">
        <v>1429</v>
      </c>
      <c r="D51" s="110" t="s">
        <v>41</v>
      </c>
      <c r="E51" s="111">
        <v>2</v>
      </c>
      <c r="F51" s="111">
        <v>60</v>
      </c>
      <c r="G51" s="77">
        <v>20.5</v>
      </c>
      <c r="H51" s="77">
        <v>20.5</v>
      </c>
      <c r="I51" s="77">
        <v>1230</v>
      </c>
      <c r="J51" s="77">
        <v>1230</v>
      </c>
      <c r="K51" s="77"/>
      <c r="L51" s="77"/>
      <c r="M51" s="77"/>
      <c r="N51" s="77"/>
      <c r="O51" s="77"/>
      <c r="P51" s="77"/>
      <c r="R51" s="77">
        <v>28</v>
      </c>
      <c r="S51" s="77">
        <v>64.95</v>
      </c>
      <c r="T51" s="80">
        <f t="shared" si="0"/>
        <v>1.3658536585365855</v>
      </c>
      <c r="U51" s="80">
        <f t="shared" si="1"/>
        <v>1.3402016469977522</v>
      </c>
      <c r="V51" s="81">
        <f t="shared" si="2"/>
        <v>27.474133763453921</v>
      </c>
      <c r="W51" s="81">
        <f t="shared" si="3"/>
        <v>6.9741337634539207</v>
      </c>
      <c r="X51" s="81">
        <f t="shared" si="4"/>
        <v>418.44802580723524</v>
      </c>
      <c r="Y51" s="80">
        <f t="shared" si="5"/>
        <v>4.5848355451969969E-2</v>
      </c>
      <c r="Z51" s="80">
        <f t="shared" si="6"/>
        <v>1.1992624151289988E-2</v>
      </c>
      <c r="AA51" s="80">
        <f t="shared" si="7"/>
        <v>1.9115055013239957E-2</v>
      </c>
      <c r="AB51" s="80">
        <f t="shared" si="8"/>
        <v>2.5652011538833303E-2</v>
      </c>
    </row>
    <row r="52" spans="1:28" x14ac:dyDescent="0.2">
      <c r="A52" s="108"/>
      <c r="B52" s="109" t="s">
        <v>1430</v>
      </c>
      <c r="C52" s="110" t="s">
        <v>1431</v>
      </c>
      <c r="D52" s="110" t="s">
        <v>41</v>
      </c>
      <c r="E52" s="111">
        <v>0.5</v>
      </c>
      <c r="F52" s="111">
        <v>15</v>
      </c>
      <c r="G52" s="77">
        <v>5.0999999999999996</v>
      </c>
      <c r="H52" s="77">
        <v>5.0999999999999996</v>
      </c>
      <c r="I52" s="77">
        <v>76.5</v>
      </c>
      <c r="J52" s="77">
        <v>76.5</v>
      </c>
      <c r="K52" s="77"/>
      <c r="L52" s="77"/>
      <c r="M52" s="77"/>
      <c r="N52" s="77"/>
      <c r="O52" s="77"/>
      <c r="P52" s="77"/>
      <c r="R52" s="77">
        <v>4.33</v>
      </c>
      <c r="S52" s="77">
        <v>189</v>
      </c>
      <c r="T52" s="80">
        <f t="shared" si="0"/>
        <v>0.84901960784313735</v>
      </c>
      <c r="U52" s="80">
        <f t="shared" si="1"/>
        <v>0.82336759630430401</v>
      </c>
      <c r="V52" s="81">
        <f t="shared" si="2"/>
        <v>4.1991747411519498</v>
      </c>
      <c r="W52" s="81">
        <f t="shared" si="3"/>
        <v>-0.90082525884804987</v>
      </c>
      <c r="X52" s="81">
        <f t="shared" si="4"/>
        <v>-13.512378882720748</v>
      </c>
      <c r="Y52" s="80">
        <f t="shared" si="5"/>
        <v>4.5848355451969969E-2</v>
      </c>
      <c r="Z52" s="80">
        <f t="shared" si="6"/>
        <v>1.1992624151289988E-2</v>
      </c>
      <c r="AA52" s="80">
        <f t="shared" si="7"/>
        <v>1.9115055013239957E-2</v>
      </c>
      <c r="AB52" s="80">
        <f t="shared" si="8"/>
        <v>2.5652011538833303E-2</v>
      </c>
    </row>
    <row r="53" spans="1:28" ht="15" thickBot="1" x14ac:dyDescent="0.25">
      <c r="A53" s="108"/>
      <c r="B53" s="109" t="s">
        <v>1432</v>
      </c>
      <c r="C53" s="110" t="s">
        <v>1433</v>
      </c>
      <c r="D53" s="110" t="s">
        <v>41</v>
      </c>
      <c r="E53" s="111">
        <v>0.5</v>
      </c>
      <c r="F53" s="111">
        <v>15</v>
      </c>
      <c r="G53" s="77">
        <v>4.1399999999999997</v>
      </c>
      <c r="H53" s="77">
        <v>4.1399999999999997</v>
      </c>
      <c r="I53" s="77">
        <v>62.1</v>
      </c>
      <c r="J53" s="77">
        <v>62.1</v>
      </c>
      <c r="K53" s="77"/>
      <c r="L53" s="77"/>
      <c r="M53" s="77"/>
      <c r="N53" s="77"/>
      <c r="O53" s="77"/>
      <c r="P53" s="77"/>
      <c r="R53" s="77">
        <v>12.6</v>
      </c>
      <c r="S53" s="77">
        <v>20.774999999999999</v>
      </c>
      <c r="T53" s="80">
        <f t="shared" si="0"/>
        <v>3.0434782608695654</v>
      </c>
      <c r="U53" s="80">
        <f t="shared" si="1"/>
        <v>3.017826249330732</v>
      </c>
      <c r="V53" s="81">
        <f t="shared" si="2"/>
        <v>12.493800672229229</v>
      </c>
      <c r="W53" s="81">
        <f t="shared" si="3"/>
        <v>8.3538006722292302</v>
      </c>
      <c r="X53" s="81">
        <f t="shared" si="4"/>
        <v>125.30701008343846</v>
      </c>
      <c r="Y53" s="80">
        <f t="shared" si="5"/>
        <v>4.5848355451969969E-2</v>
      </c>
      <c r="Z53" s="80">
        <f t="shared" si="6"/>
        <v>1.1992624151289988E-2</v>
      </c>
      <c r="AA53" s="80">
        <f t="shared" si="7"/>
        <v>1.9115055013239957E-2</v>
      </c>
      <c r="AB53" s="80">
        <f t="shared" si="8"/>
        <v>2.5652011538833303E-2</v>
      </c>
    </row>
    <row r="54" spans="1:28" ht="15" thickBot="1" x14ac:dyDescent="0.25">
      <c r="A54" s="96">
        <v>8</v>
      </c>
      <c r="B54" s="97" t="s">
        <v>1434</v>
      </c>
      <c r="C54" s="99" t="s">
        <v>1435</v>
      </c>
      <c r="D54" s="99" t="s">
        <v>98</v>
      </c>
      <c r="E54" s="100">
        <v>0</v>
      </c>
      <c r="F54" s="100">
        <v>38</v>
      </c>
      <c r="G54" s="101">
        <v>309.74</v>
      </c>
      <c r="H54" s="101">
        <v>431.6</v>
      </c>
      <c r="I54" s="101">
        <v>16400.8</v>
      </c>
      <c r="J54" s="101">
        <v>3689.4009999999998</v>
      </c>
      <c r="K54" s="101">
        <v>4578.9543999999996</v>
      </c>
      <c r="L54" s="101">
        <v>0</v>
      </c>
      <c r="M54" s="101">
        <v>0</v>
      </c>
      <c r="N54" s="101">
        <v>1547.6865872000001</v>
      </c>
      <c r="O54" s="101">
        <v>5023.8456095040001</v>
      </c>
      <c r="P54" s="102">
        <v>1561.06812353856</v>
      </c>
      <c r="R54" s="101">
        <v>509.19</v>
      </c>
      <c r="S54" s="101">
        <v>4823.473</v>
      </c>
      <c r="T54" s="80"/>
      <c r="U54" s="80"/>
      <c r="V54" s="81"/>
      <c r="W54" s="81"/>
      <c r="X54" s="81"/>
      <c r="Y54" s="80"/>
      <c r="Z54" s="80"/>
      <c r="AA54" s="80"/>
      <c r="AB54" s="80"/>
    </row>
    <row r="55" spans="1:28" x14ac:dyDescent="0.2">
      <c r="A55" s="108"/>
      <c r="B55" s="109" t="s">
        <v>1436</v>
      </c>
      <c r="C55" s="110" t="s">
        <v>1437</v>
      </c>
      <c r="D55" s="110" t="s">
        <v>98</v>
      </c>
      <c r="E55" s="111">
        <v>0.96</v>
      </c>
      <c r="F55" s="111">
        <v>36.479999999999997</v>
      </c>
      <c r="G55" s="77">
        <v>38.200000000000003</v>
      </c>
      <c r="H55" s="77">
        <v>38.200000000000003</v>
      </c>
      <c r="I55" s="77">
        <v>1393.5360000000001</v>
      </c>
      <c r="J55" s="77">
        <v>1393.5360000000001</v>
      </c>
      <c r="K55" s="77"/>
      <c r="L55" s="77"/>
      <c r="M55" s="77"/>
      <c r="N55" s="77"/>
      <c r="O55" s="77"/>
      <c r="P55" s="77"/>
      <c r="R55" s="77">
        <v>52.6</v>
      </c>
      <c r="S55" s="77">
        <v>1918.848</v>
      </c>
      <c r="T55" s="80">
        <f t="shared" si="0"/>
        <v>1.3769633507853403</v>
      </c>
      <c r="U55" s="80">
        <f t="shared" si="1"/>
        <v>1.351311339246507</v>
      </c>
      <c r="V55" s="81">
        <f t="shared" si="2"/>
        <v>51.620093159216573</v>
      </c>
      <c r="W55" s="81">
        <f t="shared" si="3"/>
        <v>13.42009315921657</v>
      </c>
      <c r="X55" s="81">
        <f t="shared" si="4"/>
        <v>489.56499844822042</v>
      </c>
      <c r="Y55" s="80">
        <f t="shared" si="5"/>
        <v>4.5848355451969969E-2</v>
      </c>
      <c r="Z55" s="80">
        <f t="shared" si="6"/>
        <v>1.1992624151289988E-2</v>
      </c>
      <c r="AA55" s="80">
        <f t="shared" si="7"/>
        <v>1.9115055013239957E-2</v>
      </c>
      <c r="AB55" s="80">
        <f t="shared" si="8"/>
        <v>2.5652011538833303E-2</v>
      </c>
    </row>
    <row r="56" spans="1:28" x14ac:dyDescent="0.2">
      <c r="A56" s="108"/>
      <c r="B56" s="109" t="s">
        <v>1390</v>
      </c>
      <c r="C56" s="110" t="s">
        <v>1391</v>
      </c>
      <c r="D56" s="110" t="s">
        <v>101</v>
      </c>
      <c r="E56" s="111">
        <v>2.5000000000000001E-3</v>
      </c>
      <c r="F56" s="111">
        <v>9.5000000000000001E-2</v>
      </c>
      <c r="G56" s="77">
        <v>179</v>
      </c>
      <c r="H56" s="77">
        <v>179</v>
      </c>
      <c r="I56" s="77">
        <v>17.004999999999999</v>
      </c>
      <c r="J56" s="77">
        <v>17.004999999999999</v>
      </c>
      <c r="K56" s="77"/>
      <c r="L56" s="77"/>
      <c r="M56" s="77"/>
      <c r="N56" s="77"/>
      <c r="O56" s="77"/>
      <c r="P56" s="77"/>
      <c r="R56" s="77">
        <v>277</v>
      </c>
      <c r="S56" s="77">
        <v>223.44</v>
      </c>
      <c r="T56" s="80">
        <f t="shared" si="0"/>
        <v>1.5474860335195531</v>
      </c>
      <c r="U56" s="80">
        <f t="shared" si="1"/>
        <v>1.5218340219807198</v>
      </c>
      <c r="V56" s="81">
        <f t="shared" si="2"/>
        <v>272.40828993454886</v>
      </c>
      <c r="W56" s="81">
        <f t="shared" si="3"/>
        <v>93.408289934548861</v>
      </c>
      <c r="X56" s="81">
        <f t="shared" si="4"/>
        <v>8.8737875437821412</v>
      </c>
      <c r="Y56" s="80">
        <f t="shared" si="5"/>
        <v>4.5848355451969969E-2</v>
      </c>
      <c r="Z56" s="80">
        <f t="shared" si="6"/>
        <v>1.1992624151289988E-2</v>
      </c>
      <c r="AA56" s="80">
        <f t="shared" si="7"/>
        <v>1.9115055013239957E-2</v>
      </c>
      <c r="AB56" s="80">
        <f t="shared" si="8"/>
        <v>2.5652011538833303E-2</v>
      </c>
    </row>
    <row r="57" spans="1:28" x14ac:dyDescent="0.2">
      <c r="A57" s="108"/>
      <c r="B57" s="109" t="s">
        <v>1438</v>
      </c>
      <c r="C57" s="110" t="s">
        <v>1439</v>
      </c>
      <c r="D57" s="110" t="s">
        <v>41</v>
      </c>
      <c r="E57" s="111">
        <v>0.3</v>
      </c>
      <c r="F57" s="111">
        <v>11.4</v>
      </c>
      <c r="G57" s="77">
        <v>14.1</v>
      </c>
      <c r="H57" s="77">
        <v>14.1</v>
      </c>
      <c r="I57" s="77">
        <v>160.74</v>
      </c>
      <c r="J57" s="77">
        <v>160.74</v>
      </c>
      <c r="K57" s="77"/>
      <c r="L57" s="77"/>
      <c r="M57" s="77"/>
      <c r="N57" s="77"/>
      <c r="O57" s="77"/>
      <c r="P57" s="77"/>
      <c r="R57" s="77">
        <v>19.600000000000001</v>
      </c>
      <c r="S57" s="77">
        <v>304</v>
      </c>
      <c r="T57" s="80">
        <f t="shared" si="0"/>
        <v>1.3900709219858158</v>
      </c>
      <c r="U57" s="80">
        <f t="shared" si="1"/>
        <v>1.3644189104469826</v>
      </c>
      <c r="V57" s="81">
        <f t="shared" si="2"/>
        <v>19.238306637302454</v>
      </c>
      <c r="W57" s="81">
        <f t="shared" si="3"/>
        <v>5.1383066373024544</v>
      </c>
      <c r="X57" s="81">
        <f t="shared" si="4"/>
        <v>58.576695665247982</v>
      </c>
      <c r="Y57" s="80">
        <f t="shared" si="5"/>
        <v>4.5848355451969969E-2</v>
      </c>
      <c r="Z57" s="80">
        <f t="shared" si="6"/>
        <v>1.1992624151289988E-2</v>
      </c>
      <c r="AA57" s="80">
        <f t="shared" si="7"/>
        <v>1.9115055013239957E-2</v>
      </c>
      <c r="AB57" s="80">
        <f t="shared" si="8"/>
        <v>2.5652011538833303E-2</v>
      </c>
    </row>
    <row r="58" spans="1:28" x14ac:dyDescent="0.2">
      <c r="A58" s="108"/>
      <c r="B58" s="109" t="s">
        <v>1440</v>
      </c>
      <c r="C58" s="110" t="s">
        <v>1441</v>
      </c>
      <c r="D58" s="110" t="s">
        <v>41</v>
      </c>
      <c r="E58" s="111">
        <v>0.2</v>
      </c>
      <c r="F58" s="111">
        <v>7.6</v>
      </c>
      <c r="G58" s="77">
        <v>30.6</v>
      </c>
      <c r="H58" s="77">
        <v>30.6</v>
      </c>
      <c r="I58" s="77">
        <v>232.56</v>
      </c>
      <c r="J58" s="77">
        <v>232.56</v>
      </c>
      <c r="K58" s="77"/>
      <c r="L58" s="77"/>
      <c r="M58" s="77"/>
      <c r="N58" s="77"/>
      <c r="O58" s="77"/>
      <c r="P58" s="77"/>
      <c r="R58" s="77">
        <v>40</v>
      </c>
      <c r="S58" s="77">
        <v>2029.2</v>
      </c>
      <c r="T58" s="80">
        <f t="shared" si="0"/>
        <v>1.3071895424836601</v>
      </c>
      <c r="U58" s="80">
        <f t="shared" si="1"/>
        <v>1.2815375309448269</v>
      </c>
      <c r="V58" s="81">
        <f t="shared" si="2"/>
        <v>39.215048446911709</v>
      </c>
      <c r="W58" s="81">
        <f t="shared" si="3"/>
        <v>8.6150484469117075</v>
      </c>
      <c r="X58" s="81">
        <f t="shared" si="4"/>
        <v>65.474368196528971</v>
      </c>
      <c r="Y58" s="80">
        <f t="shared" si="5"/>
        <v>4.5848355451969969E-2</v>
      </c>
      <c r="Z58" s="80">
        <f t="shared" si="6"/>
        <v>1.1992624151289988E-2</v>
      </c>
      <c r="AA58" s="80">
        <f t="shared" si="7"/>
        <v>1.9115055013239957E-2</v>
      </c>
      <c r="AB58" s="80">
        <f t="shared" si="8"/>
        <v>2.5652011538833303E-2</v>
      </c>
    </row>
    <row r="59" spans="1:28" x14ac:dyDescent="0.2">
      <c r="A59" s="108"/>
      <c r="B59" s="109" t="s">
        <v>1442</v>
      </c>
      <c r="C59" s="110" t="s">
        <v>1443</v>
      </c>
      <c r="D59" s="110" t="s">
        <v>41</v>
      </c>
      <c r="E59" s="111">
        <v>2</v>
      </c>
      <c r="F59" s="111">
        <v>76</v>
      </c>
      <c r="G59" s="77">
        <v>22.5</v>
      </c>
      <c r="H59" s="77">
        <v>22.5</v>
      </c>
      <c r="I59" s="77">
        <v>1710</v>
      </c>
      <c r="J59" s="77">
        <v>1710</v>
      </c>
      <c r="K59" s="77"/>
      <c r="L59" s="77"/>
      <c r="M59" s="77"/>
      <c r="N59" s="77"/>
      <c r="O59" s="77"/>
      <c r="P59" s="77"/>
      <c r="R59" s="77">
        <v>26.7</v>
      </c>
      <c r="S59" s="77">
        <v>82.27</v>
      </c>
      <c r="T59" s="80">
        <f t="shared" si="0"/>
        <v>1.1866666666666665</v>
      </c>
      <c r="U59" s="80">
        <f t="shared" si="1"/>
        <v>1.1610146551278333</v>
      </c>
      <c r="V59" s="81">
        <f t="shared" si="2"/>
        <v>26.12282974037625</v>
      </c>
      <c r="W59" s="81">
        <f t="shared" si="3"/>
        <v>3.6228297403762504</v>
      </c>
      <c r="X59" s="81">
        <f t="shared" si="4"/>
        <v>275.33506026859504</v>
      </c>
      <c r="Y59" s="80">
        <f t="shared" si="5"/>
        <v>4.5848355451969969E-2</v>
      </c>
      <c r="Z59" s="80">
        <f t="shared" si="6"/>
        <v>1.1992624151289988E-2</v>
      </c>
      <c r="AA59" s="80">
        <f t="shared" si="7"/>
        <v>1.9115055013239957E-2</v>
      </c>
      <c r="AB59" s="80">
        <f t="shared" si="8"/>
        <v>2.5652011538833303E-2</v>
      </c>
    </row>
    <row r="60" spans="1:28" x14ac:dyDescent="0.2">
      <c r="A60" s="108"/>
      <c r="B60" s="109" t="s">
        <v>1430</v>
      </c>
      <c r="C60" s="110" t="s">
        <v>1431</v>
      </c>
      <c r="D60" s="110" t="s">
        <v>41</v>
      </c>
      <c r="E60" s="111">
        <v>0.5</v>
      </c>
      <c r="F60" s="111">
        <v>19</v>
      </c>
      <c r="G60" s="77">
        <v>5.0999999999999996</v>
      </c>
      <c r="H60" s="77">
        <v>5.0999999999999996</v>
      </c>
      <c r="I60" s="77">
        <v>96.9</v>
      </c>
      <c r="J60" s="77">
        <v>96.9</v>
      </c>
      <c r="K60" s="77"/>
      <c r="L60" s="77"/>
      <c r="M60" s="77"/>
      <c r="N60" s="77"/>
      <c r="O60" s="77"/>
      <c r="P60" s="77"/>
      <c r="R60" s="77">
        <v>4.33</v>
      </c>
      <c r="S60" s="77">
        <v>239.4</v>
      </c>
      <c r="T60" s="80">
        <f t="shared" si="0"/>
        <v>0.84901960784313735</v>
      </c>
      <c r="U60" s="80">
        <f t="shared" si="1"/>
        <v>0.82336759630430401</v>
      </c>
      <c r="V60" s="81">
        <f t="shared" si="2"/>
        <v>4.1991747411519498</v>
      </c>
      <c r="W60" s="81">
        <f t="shared" si="3"/>
        <v>-0.90082525884804987</v>
      </c>
      <c r="X60" s="81">
        <f t="shared" si="4"/>
        <v>-17.115679918112946</v>
      </c>
      <c r="Y60" s="80">
        <f t="shared" si="5"/>
        <v>4.5848355451969969E-2</v>
      </c>
      <c r="Z60" s="80">
        <f t="shared" si="6"/>
        <v>1.1992624151289988E-2</v>
      </c>
      <c r="AA60" s="80">
        <f t="shared" si="7"/>
        <v>1.9115055013239957E-2</v>
      </c>
      <c r="AB60" s="80">
        <f t="shared" si="8"/>
        <v>2.5652011538833303E-2</v>
      </c>
    </row>
    <row r="61" spans="1:28" ht="15" thickBot="1" x14ac:dyDescent="0.25">
      <c r="A61" s="108"/>
      <c r="B61" s="109" t="s">
        <v>1432</v>
      </c>
      <c r="C61" s="110" t="s">
        <v>1433</v>
      </c>
      <c r="D61" s="110" t="s">
        <v>41</v>
      </c>
      <c r="E61" s="111">
        <v>0.5</v>
      </c>
      <c r="F61" s="111">
        <v>19</v>
      </c>
      <c r="G61" s="77">
        <v>4.1399999999999997</v>
      </c>
      <c r="H61" s="77">
        <v>4.1399999999999997</v>
      </c>
      <c r="I61" s="77">
        <v>78.66</v>
      </c>
      <c r="J61" s="77">
        <v>78.66</v>
      </c>
      <c r="K61" s="77"/>
      <c r="L61" s="77"/>
      <c r="M61" s="77"/>
      <c r="N61" s="77"/>
      <c r="O61" s="77"/>
      <c r="P61" s="77"/>
      <c r="R61" s="77">
        <v>12.6</v>
      </c>
      <c r="S61" s="77">
        <v>26.315000000000001</v>
      </c>
      <c r="T61" s="80">
        <f t="shared" si="0"/>
        <v>3.0434782608695654</v>
      </c>
      <c r="U61" s="80">
        <f t="shared" si="1"/>
        <v>3.017826249330732</v>
      </c>
      <c r="V61" s="81">
        <f t="shared" si="2"/>
        <v>12.493800672229229</v>
      </c>
      <c r="W61" s="81">
        <f t="shared" si="3"/>
        <v>8.3538006722292302</v>
      </c>
      <c r="X61" s="81">
        <f t="shared" si="4"/>
        <v>158.72221277235536</v>
      </c>
      <c r="Y61" s="80">
        <f t="shared" si="5"/>
        <v>4.5848355451969969E-2</v>
      </c>
      <c r="Z61" s="80">
        <f t="shared" si="6"/>
        <v>1.1992624151289988E-2</v>
      </c>
      <c r="AA61" s="80">
        <f t="shared" si="7"/>
        <v>1.9115055013239957E-2</v>
      </c>
      <c r="AB61" s="80">
        <f t="shared" si="8"/>
        <v>2.5652011538833303E-2</v>
      </c>
    </row>
    <row r="62" spans="1:28" ht="15" thickBot="1" x14ac:dyDescent="0.25">
      <c r="A62" s="96">
        <v>9</v>
      </c>
      <c r="B62" s="97" t="s">
        <v>1444</v>
      </c>
      <c r="C62" s="99" t="s">
        <v>1445</v>
      </c>
      <c r="D62" s="99" t="s">
        <v>98</v>
      </c>
      <c r="E62" s="100">
        <v>0</v>
      </c>
      <c r="F62" s="100">
        <v>22</v>
      </c>
      <c r="G62" s="101">
        <v>482.83</v>
      </c>
      <c r="H62" s="101">
        <v>618.09</v>
      </c>
      <c r="I62" s="101">
        <v>13597.98</v>
      </c>
      <c r="J62" s="101">
        <v>5177.6450000000004</v>
      </c>
      <c r="K62" s="101">
        <v>3033.2103999999999</v>
      </c>
      <c r="L62" s="101">
        <v>0</v>
      </c>
      <c r="M62" s="101">
        <v>0</v>
      </c>
      <c r="N62" s="101">
        <v>1025.2251151999999</v>
      </c>
      <c r="O62" s="101">
        <v>3327.9171224639999</v>
      </c>
      <c r="P62" s="102">
        <v>1034.0893692729601</v>
      </c>
      <c r="R62" s="101">
        <v>768.16</v>
      </c>
      <c r="S62" s="101">
        <v>7277.7650000000003</v>
      </c>
      <c r="T62" s="80"/>
      <c r="U62" s="80"/>
      <c r="V62" s="81"/>
      <c r="W62" s="81"/>
      <c r="X62" s="81"/>
      <c r="Y62" s="80"/>
      <c r="Z62" s="80"/>
      <c r="AA62" s="80"/>
      <c r="AB62" s="80"/>
    </row>
    <row r="63" spans="1:28" x14ac:dyDescent="0.2">
      <c r="A63" s="108"/>
      <c r="B63" s="109" t="s">
        <v>1446</v>
      </c>
      <c r="C63" s="110" t="s">
        <v>1447</v>
      </c>
      <c r="D63" s="110" t="s">
        <v>98</v>
      </c>
      <c r="E63" s="111">
        <v>0.96</v>
      </c>
      <c r="F63" s="111">
        <v>21.12</v>
      </c>
      <c r="G63" s="77">
        <v>121</v>
      </c>
      <c r="H63" s="77">
        <v>121</v>
      </c>
      <c r="I63" s="77">
        <v>2555.52</v>
      </c>
      <c r="J63" s="77">
        <v>2555.52</v>
      </c>
      <c r="K63" s="77"/>
      <c r="L63" s="77"/>
      <c r="M63" s="77"/>
      <c r="N63" s="77"/>
      <c r="O63" s="77"/>
      <c r="P63" s="77"/>
      <c r="R63" s="77">
        <v>190</v>
      </c>
      <c r="S63" s="77">
        <v>4012.8</v>
      </c>
      <c r="T63" s="80">
        <f t="shared" si="0"/>
        <v>1.5702479338842976</v>
      </c>
      <c r="U63" s="80">
        <f t="shared" si="1"/>
        <v>1.5445959223454644</v>
      </c>
      <c r="V63" s="81">
        <f t="shared" si="2"/>
        <v>186.8961066038012</v>
      </c>
      <c r="W63" s="81">
        <f t="shared" si="3"/>
        <v>65.896106603801201</v>
      </c>
      <c r="X63" s="81">
        <f t="shared" si="4"/>
        <v>1391.7257714722814</v>
      </c>
      <c r="Y63" s="80">
        <f t="shared" si="5"/>
        <v>4.5848355451969969E-2</v>
      </c>
      <c r="Z63" s="80">
        <f t="shared" si="6"/>
        <v>1.1992624151289988E-2</v>
      </c>
      <c r="AA63" s="80">
        <f t="shared" si="7"/>
        <v>1.9115055013239957E-2</v>
      </c>
      <c r="AB63" s="80">
        <f t="shared" si="8"/>
        <v>2.5652011538833303E-2</v>
      </c>
    </row>
    <row r="64" spans="1:28" x14ac:dyDescent="0.2">
      <c r="A64" s="108"/>
      <c r="B64" s="109" t="s">
        <v>1390</v>
      </c>
      <c r="C64" s="110" t="s">
        <v>1391</v>
      </c>
      <c r="D64" s="110" t="s">
        <v>101</v>
      </c>
      <c r="E64" s="111">
        <v>2.5000000000000001E-3</v>
      </c>
      <c r="F64" s="111">
        <v>5.5E-2</v>
      </c>
      <c r="G64" s="77">
        <v>179</v>
      </c>
      <c r="H64" s="77">
        <v>179</v>
      </c>
      <c r="I64" s="77">
        <v>9.8450000000000006</v>
      </c>
      <c r="J64" s="77">
        <v>9.8450000000000006</v>
      </c>
      <c r="K64" s="77"/>
      <c r="L64" s="77"/>
      <c r="M64" s="77"/>
      <c r="N64" s="77"/>
      <c r="O64" s="77"/>
      <c r="P64" s="77"/>
      <c r="R64" s="77">
        <v>277</v>
      </c>
      <c r="S64" s="77">
        <v>430.76</v>
      </c>
      <c r="T64" s="80">
        <f t="shared" si="0"/>
        <v>1.5474860335195531</v>
      </c>
      <c r="U64" s="80">
        <f t="shared" si="1"/>
        <v>1.5218340219807198</v>
      </c>
      <c r="V64" s="81">
        <f t="shared" si="2"/>
        <v>272.40828993454886</v>
      </c>
      <c r="W64" s="81">
        <f t="shared" si="3"/>
        <v>93.408289934548861</v>
      </c>
      <c r="X64" s="81">
        <f t="shared" si="4"/>
        <v>5.1374559464001877</v>
      </c>
      <c r="Y64" s="80">
        <f t="shared" si="5"/>
        <v>4.5848355451969969E-2</v>
      </c>
      <c r="Z64" s="80">
        <f t="shared" si="6"/>
        <v>1.1992624151289988E-2</v>
      </c>
      <c r="AA64" s="80">
        <f t="shared" si="7"/>
        <v>1.9115055013239957E-2</v>
      </c>
      <c r="AB64" s="80">
        <f t="shared" si="8"/>
        <v>2.5652011538833303E-2</v>
      </c>
    </row>
    <row r="65" spans="1:28" x14ac:dyDescent="0.2">
      <c r="A65" s="108"/>
      <c r="B65" s="109" t="s">
        <v>1448</v>
      </c>
      <c r="C65" s="110" t="s">
        <v>1449</v>
      </c>
      <c r="D65" s="110" t="s">
        <v>41</v>
      </c>
      <c r="E65" s="111">
        <v>0.2</v>
      </c>
      <c r="F65" s="111">
        <v>4.4000000000000004</v>
      </c>
      <c r="G65" s="77">
        <v>75.099999999999994</v>
      </c>
      <c r="H65" s="77">
        <v>75.099999999999994</v>
      </c>
      <c r="I65" s="77">
        <v>330.44</v>
      </c>
      <c r="J65" s="77">
        <v>330.44</v>
      </c>
      <c r="K65" s="77"/>
      <c r="L65" s="77"/>
      <c r="M65" s="77"/>
      <c r="N65" s="77"/>
      <c r="O65" s="77"/>
      <c r="P65" s="77"/>
      <c r="R65" s="77">
        <v>97.9</v>
      </c>
      <c r="S65" s="77">
        <v>421.74</v>
      </c>
      <c r="T65" s="80">
        <f t="shared" si="0"/>
        <v>1.3035952063914782</v>
      </c>
      <c r="U65" s="80">
        <f t="shared" si="1"/>
        <v>1.277943194852645</v>
      </c>
      <c r="V65" s="81">
        <f t="shared" si="2"/>
        <v>95.973533933433629</v>
      </c>
      <c r="W65" s="81">
        <f t="shared" si="3"/>
        <v>20.873533933433635</v>
      </c>
      <c r="X65" s="81">
        <f t="shared" si="4"/>
        <v>91.843549307108006</v>
      </c>
      <c r="Y65" s="80">
        <f t="shared" si="5"/>
        <v>4.5848355451969969E-2</v>
      </c>
      <c r="Z65" s="80">
        <f t="shared" si="6"/>
        <v>1.1992624151289988E-2</v>
      </c>
      <c r="AA65" s="80">
        <f t="shared" si="7"/>
        <v>1.9115055013239957E-2</v>
      </c>
      <c r="AB65" s="80">
        <f t="shared" si="8"/>
        <v>2.5652011538833303E-2</v>
      </c>
    </row>
    <row r="66" spans="1:28" x14ac:dyDescent="0.2">
      <c r="A66" s="108"/>
      <c r="B66" s="109" t="s">
        <v>1450</v>
      </c>
      <c r="C66" s="110" t="s">
        <v>1451</v>
      </c>
      <c r="D66" s="110" t="s">
        <v>41</v>
      </c>
      <c r="E66" s="111">
        <v>0.3</v>
      </c>
      <c r="F66" s="111">
        <v>6.6</v>
      </c>
      <c r="G66" s="77">
        <v>47</v>
      </c>
      <c r="H66" s="77">
        <v>47</v>
      </c>
      <c r="I66" s="77">
        <v>310.2</v>
      </c>
      <c r="J66" s="77">
        <v>310.2</v>
      </c>
      <c r="K66" s="77"/>
      <c r="L66" s="77"/>
      <c r="M66" s="77"/>
      <c r="N66" s="77"/>
      <c r="O66" s="77"/>
      <c r="P66" s="77"/>
      <c r="R66" s="77">
        <v>63.9</v>
      </c>
      <c r="S66" s="77">
        <v>2211</v>
      </c>
      <c r="T66" s="80">
        <f t="shared" si="0"/>
        <v>1.3595744680851063</v>
      </c>
      <c r="U66" s="80">
        <f t="shared" si="1"/>
        <v>1.3339224565462731</v>
      </c>
      <c r="V66" s="81">
        <f t="shared" si="2"/>
        <v>62.694355457674831</v>
      </c>
      <c r="W66" s="81">
        <f t="shared" si="3"/>
        <v>15.694355457674831</v>
      </c>
      <c r="X66" s="81">
        <f t="shared" si="4"/>
        <v>103.58274602065389</v>
      </c>
      <c r="Y66" s="80">
        <f t="shared" si="5"/>
        <v>4.5848355451969969E-2</v>
      </c>
      <c r="Z66" s="80">
        <f t="shared" si="6"/>
        <v>1.1992624151289988E-2</v>
      </c>
      <c r="AA66" s="80">
        <f t="shared" si="7"/>
        <v>1.9115055013239957E-2</v>
      </c>
      <c r="AB66" s="80">
        <f t="shared" si="8"/>
        <v>2.5652011538833303E-2</v>
      </c>
    </row>
    <row r="67" spans="1:28" x14ac:dyDescent="0.2">
      <c r="A67" s="108"/>
      <c r="B67" s="109" t="s">
        <v>1452</v>
      </c>
      <c r="C67" s="110" t="s">
        <v>1453</v>
      </c>
      <c r="D67" s="110" t="s">
        <v>41</v>
      </c>
      <c r="E67" s="111">
        <v>1.25</v>
      </c>
      <c r="F67" s="111">
        <v>27.5</v>
      </c>
      <c r="G67" s="77">
        <v>68</v>
      </c>
      <c r="H67" s="77">
        <v>68</v>
      </c>
      <c r="I67" s="77">
        <v>1870</v>
      </c>
      <c r="J67" s="77">
        <v>1870</v>
      </c>
      <c r="K67" s="77"/>
      <c r="L67" s="77"/>
      <c r="M67" s="77"/>
      <c r="N67" s="77"/>
      <c r="O67" s="77"/>
      <c r="P67" s="77"/>
      <c r="R67" s="77">
        <v>80.400000000000006</v>
      </c>
      <c r="S67" s="77">
        <v>47.63</v>
      </c>
      <c r="T67" s="80">
        <f t="shared" si="0"/>
        <v>1.1823529411764706</v>
      </c>
      <c r="U67" s="80">
        <f t="shared" si="1"/>
        <v>1.1567009296376374</v>
      </c>
      <c r="V67" s="81">
        <f t="shared" si="2"/>
        <v>78.65566321535934</v>
      </c>
      <c r="W67" s="81">
        <f t="shared" si="3"/>
        <v>10.65566321535934</v>
      </c>
      <c r="X67" s="81">
        <f t="shared" si="4"/>
        <v>293.03073842238183</v>
      </c>
      <c r="Y67" s="80">
        <f t="shared" si="5"/>
        <v>4.5848355451969969E-2</v>
      </c>
      <c r="Z67" s="80">
        <f t="shared" si="6"/>
        <v>1.1992624151289988E-2</v>
      </c>
      <c r="AA67" s="80">
        <f t="shared" si="7"/>
        <v>1.9115055013239957E-2</v>
      </c>
      <c r="AB67" s="80">
        <f t="shared" si="8"/>
        <v>2.5652011538833303E-2</v>
      </c>
    </row>
    <row r="68" spans="1:28" x14ac:dyDescent="0.2">
      <c r="A68" s="108"/>
      <c r="B68" s="109" t="s">
        <v>1430</v>
      </c>
      <c r="C68" s="110" t="s">
        <v>1431</v>
      </c>
      <c r="D68" s="110" t="s">
        <v>41</v>
      </c>
      <c r="E68" s="111">
        <v>0.5</v>
      </c>
      <c r="F68" s="111">
        <v>11</v>
      </c>
      <c r="G68" s="77">
        <v>5.0999999999999996</v>
      </c>
      <c r="H68" s="77">
        <v>5.0999999999999996</v>
      </c>
      <c r="I68" s="77">
        <v>56.1</v>
      </c>
      <c r="J68" s="77">
        <v>56.1</v>
      </c>
      <c r="K68" s="77"/>
      <c r="L68" s="77"/>
      <c r="M68" s="77"/>
      <c r="N68" s="77"/>
      <c r="O68" s="77"/>
      <c r="P68" s="77"/>
      <c r="R68" s="77">
        <v>4.33</v>
      </c>
      <c r="S68" s="77">
        <v>138.6</v>
      </c>
      <c r="T68" s="80">
        <f t="shared" si="0"/>
        <v>0.84901960784313735</v>
      </c>
      <c r="U68" s="80">
        <f t="shared" si="1"/>
        <v>0.82336759630430401</v>
      </c>
      <c r="V68" s="81">
        <f t="shared" si="2"/>
        <v>4.1991747411519498</v>
      </c>
      <c r="W68" s="81">
        <f t="shared" si="3"/>
        <v>-0.90082525884804987</v>
      </c>
      <c r="X68" s="81">
        <f t="shared" si="4"/>
        <v>-9.9090778473285486</v>
      </c>
      <c r="Y68" s="80">
        <f t="shared" si="5"/>
        <v>4.5848355451969969E-2</v>
      </c>
      <c r="Z68" s="80">
        <f t="shared" si="6"/>
        <v>1.1992624151289988E-2</v>
      </c>
      <c r="AA68" s="80">
        <f t="shared" si="7"/>
        <v>1.9115055013239957E-2</v>
      </c>
      <c r="AB68" s="80">
        <f t="shared" si="8"/>
        <v>2.5652011538833303E-2</v>
      </c>
    </row>
    <row r="69" spans="1:28" ht="15" thickBot="1" x14ac:dyDescent="0.25">
      <c r="A69" s="108"/>
      <c r="B69" s="109" t="s">
        <v>1432</v>
      </c>
      <c r="C69" s="110" t="s">
        <v>1433</v>
      </c>
      <c r="D69" s="110" t="s">
        <v>41</v>
      </c>
      <c r="E69" s="111">
        <v>0.5</v>
      </c>
      <c r="F69" s="111">
        <v>11</v>
      </c>
      <c r="G69" s="77">
        <v>4.1399999999999997</v>
      </c>
      <c r="H69" s="77">
        <v>4.1399999999999997</v>
      </c>
      <c r="I69" s="77">
        <v>45.54</v>
      </c>
      <c r="J69" s="77">
        <v>45.54</v>
      </c>
      <c r="K69" s="77"/>
      <c r="L69" s="77"/>
      <c r="M69" s="77"/>
      <c r="N69" s="77"/>
      <c r="O69" s="77"/>
      <c r="P69" s="77"/>
      <c r="R69" s="77">
        <v>12.6</v>
      </c>
      <c r="S69" s="77">
        <v>15.234999999999999</v>
      </c>
      <c r="T69" s="80">
        <f t="shared" si="0"/>
        <v>3.0434782608695654</v>
      </c>
      <c r="U69" s="80">
        <f t="shared" si="1"/>
        <v>3.017826249330732</v>
      </c>
      <c r="V69" s="81">
        <f t="shared" si="2"/>
        <v>12.493800672229229</v>
      </c>
      <c r="W69" s="81">
        <f t="shared" si="3"/>
        <v>8.3538006722292302</v>
      </c>
      <c r="X69" s="81">
        <f t="shared" si="4"/>
        <v>91.891807394521535</v>
      </c>
      <c r="Y69" s="80">
        <f t="shared" si="5"/>
        <v>4.5848355451969969E-2</v>
      </c>
      <c r="Z69" s="80">
        <f t="shared" si="6"/>
        <v>1.1992624151289988E-2</v>
      </c>
      <c r="AA69" s="80">
        <f t="shared" si="7"/>
        <v>1.9115055013239957E-2</v>
      </c>
      <c r="AB69" s="80">
        <f t="shared" si="8"/>
        <v>2.5652011538833303E-2</v>
      </c>
    </row>
    <row r="70" spans="1:28" ht="15" thickBot="1" x14ac:dyDescent="0.25">
      <c r="A70" s="96">
        <v>10</v>
      </c>
      <c r="B70" s="97" t="s">
        <v>1454</v>
      </c>
      <c r="C70" s="99" t="s">
        <v>1455</v>
      </c>
      <c r="D70" s="99" t="s">
        <v>98</v>
      </c>
      <c r="E70" s="100">
        <v>0</v>
      </c>
      <c r="F70" s="100">
        <v>10</v>
      </c>
      <c r="G70" s="101">
        <v>316.58999999999997</v>
      </c>
      <c r="H70" s="101">
        <v>222.29</v>
      </c>
      <c r="I70" s="101">
        <v>2222.9</v>
      </c>
      <c r="J70" s="101">
        <v>912.65499999999997</v>
      </c>
      <c r="K70" s="101">
        <v>471.99299999999999</v>
      </c>
      <c r="L70" s="101">
        <v>0</v>
      </c>
      <c r="M70" s="101">
        <v>0</v>
      </c>
      <c r="N70" s="101">
        <v>159.53363400000001</v>
      </c>
      <c r="O70" s="101">
        <v>517.85183988000006</v>
      </c>
      <c r="P70" s="102">
        <v>160.9129863432</v>
      </c>
      <c r="R70" s="101">
        <v>287.02999999999997</v>
      </c>
      <c r="S70" s="101">
        <v>1373.4849999999999</v>
      </c>
      <c r="T70" s="80"/>
      <c r="U70" s="80"/>
      <c r="V70" s="81"/>
      <c r="W70" s="81"/>
      <c r="X70" s="81"/>
      <c r="Y70" s="80"/>
      <c r="Z70" s="80"/>
      <c r="AA70" s="80"/>
      <c r="AB70" s="80"/>
    </row>
    <row r="71" spans="1:28" x14ac:dyDescent="0.2">
      <c r="A71" s="108"/>
      <c r="B71" s="109" t="s">
        <v>1456</v>
      </c>
      <c r="C71" s="110" t="s">
        <v>1457</v>
      </c>
      <c r="D71" s="110" t="s">
        <v>98</v>
      </c>
      <c r="E71" s="111">
        <v>0.96</v>
      </c>
      <c r="F71" s="111">
        <v>9.6</v>
      </c>
      <c r="G71" s="77">
        <v>58.8</v>
      </c>
      <c r="H71" s="77">
        <v>58.8</v>
      </c>
      <c r="I71" s="77">
        <v>564.48</v>
      </c>
      <c r="J71" s="77">
        <v>564.48</v>
      </c>
      <c r="K71" s="77"/>
      <c r="L71" s="77"/>
      <c r="M71" s="77"/>
      <c r="N71" s="77"/>
      <c r="O71" s="77"/>
      <c r="P71" s="77"/>
      <c r="R71" s="77">
        <v>92.1</v>
      </c>
      <c r="S71" s="77">
        <v>884.16</v>
      </c>
      <c r="T71" s="80">
        <f t="shared" si="0"/>
        <v>1.5663265306122449</v>
      </c>
      <c r="U71" s="80">
        <f t="shared" si="1"/>
        <v>1.5406745190734117</v>
      </c>
      <c r="V71" s="81">
        <f t="shared" si="2"/>
        <v>90.591661721516601</v>
      </c>
      <c r="W71" s="81">
        <f t="shared" si="3"/>
        <v>31.791661721516604</v>
      </c>
      <c r="X71" s="81">
        <f t="shared" si="4"/>
        <v>305.1999525265594</v>
      </c>
      <c r="Y71" s="80">
        <f t="shared" si="5"/>
        <v>4.5848355451969969E-2</v>
      </c>
      <c r="Z71" s="80">
        <f t="shared" si="6"/>
        <v>1.1992624151289988E-2</v>
      </c>
      <c r="AA71" s="80">
        <f t="shared" si="7"/>
        <v>1.9115055013239957E-2</v>
      </c>
      <c r="AB71" s="80">
        <f t="shared" si="8"/>
        <v>2.5652011538833303E-2</v>
      </c>
    </row>
    <row r="72" spans="1:28" x14ac:dyDescent="0.2">
      <c r="A72" s="108"/>
      <c r="B72" s="109" t="s">
        <v>1390</v>
      </c>
      <c r="C72" s="110" t="s">
        <v>1391</v>
      </c>
      <c r="D72" s="110" t="s">
        <v>101</v>
      </c>
      <c r="E72" s="111">
        <v>2.5000000000000001E-3</v>
      </c>
      <c r="F72" s="111">
        <v>2.5000000000000001E-2</v>
      </c>
      <c r="G72" s="77">
        <v>179</v>
      </c>
      <c r="H72" s="77">
        <v>179</v>
      </c>
      <c r="I72" s="77">
        <v>4.4749999999999996</v>
      </c>
      <c r="J72" s="77">
        <v>4.4749999999999996</v>
      </c>
      <c r="K72" s="77"/>
      <c r="L72" s="77"/>
      <c r="M72" s="77"/>
      <c r="N72" s="77"/>
      <c r="O72" s="77"/>
      <c r="P72" s="77"/>
      <c r="R72" s="77">
        <v>277</v>
      </c>
      <c r="S72" s="77">
        <v>294</v>
      </c>
      <c r="T72" s="80">
        <f t="shared" si="0"/>
        <v>1.5474860335195531</v>
      </c>
      <c r="U72" s="80">
        <f t="shared" si="1"/>
        <v>1.5218340219807198</v>
      </c>
      <c r="V72" s="81">
        <f t="shared" si="2"/>
        <v>272.40828993454886</v>
      </c>
      <c r="W72" s="81">
        <f t="shared" si="3"/>
        <v>93.408289934548861</v>
      </c>
      <c r="X72" s="81">
        <f t="shared" si="4"/>
        <v>2.3352072483637216</v>
      </c>
      <c r="Y72" s="80">
        <f t="shared" si="5"/>
        <v>4.5848355451969969E-2</v>
      </c>
      <c r="Z72" s="80">
        <f t="shared" si="6"/>
        <v>1.1992624151289988E-2</v>
      </c>
      <c r="AA72" s="80">
        <f t="shared" si="7"/>
        <v>1.9115055013239957E-2</v>
      </c>
      <c r="AB72" s="80">
        <f t="shared" si="8"/>
        <v>2.5652011538833303E-2</v>
      </c>
    </row>
    <row r="73" spans="1:28" x14ac:dyDescent="0.2">
      <c r="A73" s="108"/>
      <c r="B73" s="109" t="s">
        <v>1458</v>
      </c>
      <c r="C73" s="110" t="s">
        <v>1459</v>
      </c>
      <c r="D73" s="110" t="s">
        <v>41</v>
      </c>
      <c r="E73" s="111">
        <v>0.2</v>
      </c>
      <c r="F73" s="111">
        <v>2</v>
      </c>
      <c r="G73" s="77">
        <v>105</v>
      </c>
      <c r="H73" s="77">
        <v>105</v>
      </c>
      <c r="I73" s="77">
        <v>210</v>
      </c>
      <c r="J73" s="77">
        <v>210</v>
      </c>
      <c r="K73" s="77"/>
      <c r="L73" s="77"/>
      <c r="M73" s="77"/>
      <c r="N73" s="77"/>
      <c r="O73" s="77"/>
      <c r="P73" s="77"/>
      <c r="R73" s="77">
        <v>147</v>
      </c>
      <c r="S73" s="77">
        <v>103.75</v>
      </c>
      <c r="T73" s="80">
        <f t="shared" si="0"/>
        <v>1.4</v>
      </c>
      <c r="U73" s="80">
        <f t="shared" si="1"/>
        <v>1.3743479884611667</v>
      </c>
      <c r="V73" s="81">
        <f t="shared" si="2"/>
        <v>144.3065387884225</v>
      </c>
      <c r="W73" s="81">
        <f t="shared" si="3"/>
        <v>39.3065387884225</v>
      </c>
      <c r="X73" s="81">
        <f t="shared" si="4"/>
        <v>78.613077576845001</v>
      </c>
      <c r="Y73" s="80">
        <f t="shared" si="5"/>
        <v>4.5848355451969969E-2</v>
      </c>
      <c r="Z73" s="80">
        <f t="shared" si="6"/>
        <v>1.1992624151289988E-2</v>
      </c>
      <c r="AA73" s="80">
        <f t="shared" si="7"/>
        <v>1.9115055013239957E-2</v>
      </c>
      <c r="AB73" s="80">
        <f t="shared" si="8"/>
        <v>2.5652011538833303E-2</v>
      </c>
    </row>
    <row r="74" spans="1:28" x14ac:dyDescent="0.2">
      <c r="A74" s="108"/>
      <c r="B74" s="109" t="s">
        <v>1460</v>
      </c>
      <c r="C74" s="110" t="s">
        <v>1461</v>
      </c>
      <c r="D74" s="110" t="s">
        <v>41</v>
      </c>
      <c r="E74" s="111">
        <v>0.25</v>
      </c>
      <c r="F74" s="111">
        <v>2.5</v>
      </c>
      <c r="G74" s="77">
        <v>35</v>
      </c>
      <c r="H74" s="77">
        <v>35</v>
      </c>
      <c r="I74" s="77">
        <v>87.5</v>
      </c>
      <c r="J74" s="77">
        <v>87.5</v>
      </c>
      <c r="K74" s="77"/>
      <c r="L74" s="77"/>
      <c r="M74" s="77"/>
      <c r="N74" s="77"/>
      <c r="O74" s="77"/>
      <c r="P74" s="77"/>
      <c r="R74" s="77">
        <v>41.5</v>
      </c>
      <c r="S74" s="77">
        <v>21.65</v>
      </c>
      <c r="T74" s="80">
        <f t="shared" si="0"/>
        <v>1.1857142857142857</v>
      </c>
      <c r="U74" s="80">
        <f t="shared" si="1"/>
        <v>1.1600622741754525</v>
      </c>
      <c r="V74" s="81">
        <f t="shared" si="2"/>
        <v>40.602179596140836</v>
      </c>
      <c r="W74" s="81">
        <f t="shared" si="3"/>
        <v>5.6021795961408358</v>
      </c>
      <c r="X74" s="81">
        <f t="shared" si="4"/>
        <v>14.00544899035209</v>
      </c>
      <c r="Y74" s="80">
        <f t="shared" si="5"/>
        <v>4.5848355451969969E-2</v>
      </c>
      <c r="Z74" s="80">
        <f t="shared" si="6"/>
        <v>1.1992624151289988E-2</v>
      </c>
      <c r="AA74" s="80">
        <f t="shared" si="7"/>
        <v>1.9115055013239957E-2</v>
      </c>
      <c r="AB74" s="80">
        <f t="shared" si="8"/>
        <v>2.5652011538833303E-2</v>
      </c>
    </row>
    <row r="75" spans="1:28" x14ac:dyDescent="0.2">
      <c r="A75" s="108"/>
      <c r="B75" s="109" t="s">
        <v>1430</v>
      </c>
      <c r="C75" s="110" t="s">
        <v>1431</v>
      </c>
      <c r="D75" s="110" t="s">
        <v>41</v>
      </c>
      <c r="E75" s="111">
        <v>0.5</v>
      </c>
      <c r="F75" s="111">
        <v>5</v>
      </c>
      <c r="G75" s="77">
        <v>5.0999999999999996</v>
      </c>
      <c r="H75" s="77">
        <v>5.0999999999999996</v>
      </c>
      <c r="I75" s="77">
        <v>25.5</v>
      </c>
      <c r="J75" s="77">
        <v>25.5</v>
      </c>
      <c r="K75" s="77"/>
      <c r="L75" s="77"/>
      <c r="M75" s="77"/>
      <c r="N75" s="77"/>
      <c r="O75" s="77"/>
      <c r="P75" s="77"/>
      <c r="R75" s="77">
        <v>4.33</v>
      </c>
      <c r="S75" s="77">
        <v>63</v>
      </c>
      <c r="T75" s="80">
        <f t="shared" si="0"/>
        <v>0.84901960784313735</v>
      </c>
      <c r="U75" s="80">
        <f t="shared" si="1"/>
        <v>0.82336759630430401</v>
      </c>
      <c r="V75" s="81">
        <f t="shared" si="2"/>
        <v>4.1991747411519498</v>
      </c>
      <c r="W75" s="81">
        <f t="shared" si="3"/>
        <v>-0.90082525884804987</v>
      </c>
      <c r="X75" s="81">
        <f t="shared" si="4"/>
        <v>-4.5041262942402494</v>
      </c>
      <c r="Y75" s="80">
        <f t="shared" si="5"/>
        <v>4.5848355451969969E-2</v>
      </c>
      <c r="Z75" s="80">
        <f t="shared" si="6"/>
        <v>1.1992624151289988E-2</v>
      </c>
      <c r="AA75" s="80">
        <f t="shared" si="7"/>
        <v>1.9115055013239957E-2</v>
      </c>
      <c r="AB75" s="80">
        <f t="shared" si="8"/>
        <v>2.5652011538833303E-2</v>
      </c>
    </row>
    <row r="76" spans="1:28" ht="15" thickBot="1" x14ac:dyDescent="0.25">
      <c r="A76" s="108"/>
      <c r="B76" s="109" t="s">
        <v>1432</v>
      </c>
      <c r="C76" s="110" t="s">
        <v>1433</v>
      </c>
      <c r="D76" s="110" t="s">
        <v>41</v>
      </c>
      <c r="E76" s="111">
        <v>0.5</v>
      </c>
      <c r="F76" s="111">
        <v>5</v>
      </c>
      <c r="G76" s="77">
        <v>4.1399999999999997</v>
      </c>
      <c r="H76" s="77">
        <v>4.1399999999999997</v>
      </c>
      <c r="I76" s="77">
        <v>20.7</v>
      </c>
      <c r="J76" s="77">
        <v>20.7</v>
      </c>
      <c r="K76" s="77"/>
      <c r="L76" s="77"/>
      <c r="M76" s="77"/>
      <c r="N76" s="77"/>
      <c r="O76" s="77"/>
      <c r="P76" s="77"/>
      <c r="R76" s="77">
        <v>12.6</v>
      </c>
      <c r="S76" s="77">
        <v>6.9249999999999998</v>
      </c>
      <c r="T76" s="80">
        <f t="shared" si="0"/>
        <v>3.0434782608695654</v>
      </c>
      <c r="U76" s="80">
        <f t="shared" si="1"/>
        <v>3.017826249330732</v>
      </c>
      <c r="V76" s="81">
        <f t="shared" si="2"/>
        <v>12.493800672229229</v>
      </c>
      <c r="W76" s="81">
        <f t="shared" si="3"/>
        <v>8.3538006722292302</v>
      </c>
      <c r="X76" s="81">
        <f t="shared" si="4"/>
        <v>41.769003361146147</v>
      </c>
      <c r="Y76" s="80">
        <f t="shared" si="5"/>
        <v>4.5848355451969969E-2</v>
      </c>
      <c r="Z76" s="80">
        <f t="shared" si="6"/>
        <v>1.1992624151289988E-2</v>
      </c>
      <c r="AA76" s="80">
        <f t="shared" si="7"/>
        <v>1.9115055013239957E-2</v>
      </c>
      <c r="AB76" s="80">
        <f t="shared" si="8"/>
        <v>2.5652011538833303E-2</v>
      </c>
    </row>
    <row r="77" spans="1:28" ht="15" thickBot="1" x14ac:dyDescent="0.25">
      <c r="A77" s="96">
        <v>11</v>
      </c>
      <c r="B77" s="97" t="s">
        <v>1462</v>
      </c>
      <c r="C77" s="99" t="s">
        <v>1463</v>
      </c>
      <c r="D77" s="99" t="s">
        <v>98</v>
      </c>
      <c r="E77" s="100">
        <v>0</v>
      </c>
      <c r="F77" s="100">
        <v>20</v>
      </c>
      <c r="G77" s="101">
        <v>482.83</v>
      </c>
      <c r="H77" s="101">
        <v>307.25</v>
      </c>
      <c r="I77" s="101">
        <v>6145</v>
      </c>
      <c r="J77" s="101">
        <v>3236.55</v>
      </c>
      <c r="K77" s="101">
        <v>1047.7080000000001</v>
      </c>
      <c r="L77" s="101">
        <v>0</v>
      </c>
      <c r="M77" s="101">
        <v>0</v>
      </c>
      <c r="N77" s="101">
        <v>354.12530400000003</v>
      </c>
      <c r="O77" s="101">
        <v>1149.5033092799999</v>
      </c>
      <c r="P77" s="102">
        <v>357.18712585920002</v>
      </c>
      <c r="R77" s="101">
        <v>408.79</v>
      </c>
      <c r="S77" s="101">
        <v>4853.1499999999996</v>
      </c>
      <c r="T77" s="80"/>
      <c r="U77" s="80"/>
      <c r="V77" s="81"/>
      <c r="W77" s="81"/>
      <c r="X77" s="81"/>
      <c r="Y77" s="80"/>
      <c r="Z77" s="80"/>
      <c r="AA77" s="80"/>
      <c r="AB77" s="80"/>
    </row>
    <row r="78" spans="1:28" x14ac:dyDescent="0.2">
      <c r="A78" s="108"/>
      <c r="B78" s="109" t="s">
        <v>1446</v>
      </c>
      <c r="C78" s="110" t="s">
        <v>1447</v>
      </c>
      <c r="D78" s="110" t="s">
        <v>98</v>
      </c>
      <c r="E78" s="111">
        <v>0.96</v>
      </c>
      <c r="F78" s="111">
        <v>19.2</v>
      </c>
      <c r="G78" s="77">
        <v>121</v>
      </c>
      <c r="H78" s="77">
        <v>121</v>
      </c>
      <c r="I78" s="77">
        <v>2323.1999999999998</v>
      </c>
      <c r="J78" s="77">
        <v>2323.1999999999998</v>
      </c>
      <c r="K78" s="77"/>
      <c r="L78" s="77"/>
      <c r="M78" s="77"/>
      <c r="N78" s="77"/>
      <c r="O78" s="77"/>
      <c r="P78" s="77"/>
      <c r="R78" s="77">
        <v>190</v>
      </c>
      <c r="S78" s="77">
        <v>3648</v>
      </c>
      <c r="T78" s="80">
        <f t="shared" si="0"/>
        <v>1.5702479338842976</v>
      </c>
      <c r="U78" s="80">
        <f t="shared" si="1"/>
        <v>1.5445959223454644</v>
      </c>
      <c r="V78" s="81">
        <f t="shared" si="2"/>
        <v>186.8961066038012</v>
      </c>
      <c r="W78" s="81">
        <f t="shared" si="3"/>
        <v>65.896106603801201</v>
      </c>
      <c r="X78" s="81">
        <f t="shared" si="4"/>
        <v>1265.205246792983</v>
      </c>
      <c r="Y78" s="80">
        <f t="shared" ref="Y78:Y140" si="9">104.584835545197%-100%</f>
        <v>4.5848355451969969E-2</v>
      </c>
      <c r="Z78" s="80">
        <f t="shared" ref="Z78:Z140" si="10">101.199262415129%-100%</f>
        <v>1.1992624151289988E-2</v>
      </c>
      <c r="AA78" s="80">
        <f t="shared" ref="AA78:AA140" si="11">101.911505501324%-100%</f>
        <v>1.9115055013239957E-2</v>
      </c>
      <c r="AB78" s="80">
        <f t="shared" si="8"/>
        <v>2.5652011538833303E-2</v>
      </c>
    </row>
    <row r="79" spans="1:28" x14ac:dyDescent="0.2">
      <c r="A79" s="108"/>
      <c r="B79" s="109" t="s">
        <v>1390</v>
      </c>
      <c r="C79" s="110" t="s">
        <v>1391</v>
      </c>
      <c r="D79" s="110" t="s">
        <v>101</v>
      </c>
      <c r="E79" s="111">
        <v>2.5000000000000001E-3</v>
      </c>
      <c r="F79" s="111">
        <v>0.05</v>
      </c>
      <c r="G79" s="77">
        <v>179</v>
      </c>
      <c r="H79" s="77">
        <v>179</v>
      </c>
      <c r="I79" s="77">
        <v>8.9499999999999993</v>
      </c>
      <c r="J79" s="77">
        <v>8.9499999999999993</v>
      </c>
      <c r="K79" s="77"/>
      <c r="L79" s="77"/>
      <c r="M79" s="77"/>
      <c r="N79" s="77"/>
      <c r="O79" s="77"/>
      <c r="P79" s="77"/>
      <c r="R79" s="77">
        <v>277</v>
      </c>
      <c r="S79" s="77">
        <v>620</v>
      </c>
      <c r="T79" s="80">
        <f t="shared" ref="T79:T142" si="12">R79/H79</f>
        <v>1.5474860335195531</v>
      </c>
      <c r="U79" s="80">
        <f t="shared" ref="U79:U142" si="13">T79-AB79</f>
        <v>1.5218340219807198</v>
      </c>
      <c r="V79" s="81">
        <f t="shared" ref="V79:V142" si="14">G79*U79</f>
        <v>272.40828993454886</v>
      </c>
      <c r="W79" s="81">
        <f t="shared" ref="W79:W142" si="15">V79-G79</f>
        <v>93.408289934548861</v>
      </c>
      <c r="X79" s="81">
        <f t="shared" ref="X79:X142" si="16">F79*W79</f>
        <v>4.6704144967274432</v>
      </c>
      <c r="Y79" s="80">
        <f t="shared" si="9"/>
        <v>4.5848355451969969E-2</v>
      </c>
      <c r="Z79" s="80">
        <f t="shared" si="10"/>
        <v>1.1992624151289988E-2</v>
      </c>
      <c r="AA79" s="80">
        <f t="shared" si="11"/>
        <v>1.9115055013239957E-2</v>
      </c>
      <c r="AB79" s="80">
        <f t="shared" ref="AB79:AB142" si="17">AVERAGE(Y79:AA79)</f>
        <v>2.5652011538833303E-2</v>
      </c>
    </row>
    <row r="80" spans="1:28" x14ac:dyDescent="0.2">
      <c r="A80" s="108"/>
      <c r="B80" s="109" t="s">
        <v>1464</v>
      </c>
      <c r="C80" s="110" t="s">
        <v>1465</v>
      </c>
      <c r="D80" s="110" t="s">
        <v>41</v>
      </c>
      <c r="E80" s="111">
        <v>0.2</v>
      </c>
      <c r="F80" s="111">
        <v>4</v>
      </c>
      <c r="G80" s="77">
        <v>118</v>
      </c>
      <c r="H80" s="77">
        <v>118</v>
      </c>
      <c r="I80" s="77">
        <v>472</v>
      </c>
      <c r="J80" s="77">
        <v>472</v>
      </c>
      <c r="K80" s="77"/>
      <c r="L80" s="77"/>
      <c r="M80" s="77"/>
      <c r="N80" s="77"/>
      <c r="O80" s="77"/>
      <c r="P80" s="77"/>
      <c r="R80" s="77">
        <v>155</v>
      </c>
      <c r="S80" s="77">
        <v>402</v>
      </c>
      <c r="T80" s="80">
        <f t="shared" si="12"/>
        <v>1.3135593220338984</v>
      </c>
      <c r="U80" s="80">
        <f t="shared" si="13"/>
        <v>1.2879073104950651</v>
      </c>
      <c r="V80" s="81">
        <f t="shared" si="14"/>
        <v>151.97306263841767</v>
      </c>
      <c r="W80" s="81">
        <f t="shared" si="15"/>
        <v>33.973062638417673</v>
      </c>
      <c r="X80" s="81">
        <f t="shared" si="16"/>
        <v>135.89225055367069</v>
      </c>
      <c r="Y80" s="80">
        <f t="shared" si="9"/>
        <v>4.5848355451969969E-2</v>
      </c>
      <c r="Z80" s="80">
        <f t="shared" si="10"/>
        <v>1.1992624151289988E-2</v>
      </c>
      <c r="AA80" s="80">
        <f t="shared" si="11"/>
        <v>1.9115055013239957E-2</v>
      </c>
      <c r="AB80" s="80">
        <f t="shared" si="17"/>
        <v>2.5652011538833303E-2</v>
      </c>
    </row>
    <row r="81" spans="1:28" x14ac:dyDescent="0.2">
      <c r="A81" s="108"/>
      <c r="B81" s="109" t="s">
        <v>1452</v>
      </c>
      <c r="C81" s="110" t="s">
        <v>1453</v>
      </c>
      <c r="D81" s="110" t="s">
        <v>41</v>
      </c>
      <c r="E81" s="111">
        <v>0.25</v>
      </c>
      <c r="F81" s="111">
        <v>5</v>
      </c>
      <c r="G81" s="77">
        <v>68</v>
      </c>
      <c r="H81" s="77">
        <v>68</v>
      </c>
      <c r="I81" s="77">
        <v>340</v>
      </c>
      <c r="J81" s="77">
        <v>340</v>
      </c>
      <c r="K81" s="77"/>
      <c r="L81" s="77"/>
      <c r="M81" s="77"/>
      <c r="N81" s="77"/>
      <c r="O81" s="77"/>
      <c r="P81" s="77"/>
      <c r="R81" s="77">
        <v>80.400000000000006</v>
      </c>
      <c r="S81" s="77">
        <v>43.3</v>
      </c>
      <c r="T81" s="80">
        <f t="shared" si="12"/>
        <v>1.1823529411764706</v>
      </c>
      <c r="U81" s="80">
        <f t="shared" si="13"/>
        <v>1.1567009296376374</v>
      </c>
      <c r="V81" s="81">
        <f t="shared" si="14"/>
        <v>78.65566321535934</v>
      </c>
      <c r="W81" s="81">
        <f t="shared" si="15"/>
        <v>10.65566321535934</v>
      </c>
      <c r="X81" s="81">
        <f t="shared" si="16"/>
        <v>53.278316076796699</v>
      </c>
      <c r="Y81" s="80">
        <f t="shared" si="9"/>
        <v>4.5848355451969969E-2</v>
      </c>
      <c r="Z81" s="80">
        <f t="shared" si="10"/>
        <v>1.1992624151289988E-2</v>
      </c>
      <c r="AA81" s="80">
        <f t="shared" si="11"/>
        <v>1.9115055013239957E-2</v>
      </c>
      <c r="AB81" s="80">
        <f t="shared" si="17"/>
        <v>2.5652011538833303E-2</v>
      </c>
    </row>
    <row r="82" spans="1:28" x14ac:dyDescent="0.2">
      <c r="A82" s="108"/>
      <c r="B82" s="109" t="s">
        <v>1430</v>
      </c>
      <c r="C82" s="110" t="s">
        <v>1431</v>
      </c>
      <c r="D82" s="110" t="s">
        <v>41</v>
      </c>
      <c r="E82" s="111">
        <v>0.5</v>
      </c>
      <c r="F82" s="111">
        <v>10</v>
      </c>
      <c r="G82" s="77">
        <v>5.0999999999999996</v>
      </c>
      <c r="H82" s="77">
        <v>5.0999999999999996</v>
      </c>
      <c r="I82" s="77">
        <v>51</v>
      </c>
      <c r="J82" s="77">
        <v>51</v>
      </c>
      <c r="K82" s="77"/>
      <c r="L82" s="77"/>
      <c r="M82" s="77"/>
      <c r="N82" s="77"/>
      <c r="O82" s="77"/>
      <c r="P82" s="77"/>
      <c r="R82" s="77">
        <v>4.33</v>
      </c>
      <c r="S82" s="77">
        <v>126</v>
      </c>
      <c r="T82" s="80">
        <f t="shared" si="12"/>
        <v>0.84901960784313735</v>
      </c>
      <c r="U82" s="80">
        <f t="shared" si="13"/>
        <v>0.82336759630430401</v>
      </c>
      <c r="V82" s="81">
        <f t="shared" si="14"/>
        <v>4.1991747411519498</v>
      </c>
      <c r="W82" s="81">
        <f t="shared" si="15"/>
        <v>-0.90082525884804987</v>
      </c>
      <c r="X82" s="81">
        <f t="shared" si="16"/>
        <v>-9.0082525884804987</v>
      </c>
      <c r="Y82" s="80">
        <f t="shared" si="9"/>
        <v>4.5848355451969969E-2</v>
      </c>
      <c r="Z82" s="80">
        <f t="shared" si="10"/>
        <v>1.1992624151289988E-2</v>
      </c>
      <c r="AA82" s="80">
        <f t="shared" si="11"/>
        <v>1.9115055013239957E-2</v>
      </c>
      <c r="AB82" s="80">
        <f t="shared" si="17"/>
        <v>2.5652011538833303E-2</v>
      </c>
    </row>
    <row r="83" spans="1:28" ht="15" thickBot="1" x14ac:dyDescent="0.25">
      <c r="A83" s="108"/>
      <c r="B83" s="109" t="s">
        <v>1432</v>
      </c>
      <c r="C83" s="110" t="s">
        <v>1433</v>
      </c>
      <c r="D83" s="110" t="s">
        <v>41</v>
      </c>
      <c r="E83" s="111">
        <v>0.5</v>
      </c>
      <c r="F83" s="111">
        <v>10</v>
      </c>
      <c r="G83" s="77">
        <v>4.1399999999999997</v>
      </c>
      <c r="H83" s="77">
        <v>4.1399999999999997</v>
      </c>
      <c r="I83" s="77">
        <v>41.4</v>
      </c>
      <c r="J83" s="77">
        <v>41.4</v>
      </c>
      <c r="K83" s="77"/>
      <c r="L83" s="77"/>
      <c r="M83" s="77"/>
      <c r="N83" s="77"/>
      <c r="O83" s="77"/>
      <c r="P83" s="77"/>
      <c r="R83" s="77">
        <v>12.6</v>
      </c>
      <c r="S83" s="77">
        <v>13.85</v>
      </c>
      <c r="T83" s="80">
        <f t="shared" si="12"/>
        <v>3.0434782608695654</v>
      </c>
      <c r="U83" s="80">
        <f t="shared" si="13"/>
        <v>3.017826249330732</v>
      </c>
      <c r="V83" s="81">
        <f t="shared" si="14"/>
        <v>12.493800672229229</v>
      </c>
      <c r="W83" s="81">
        <f t="shared" si="15"/>
        <v>8.3538006722292302</v>
      </c>
      <c r="X83" s="81">
        <f t="shared" si="16"/>
        <v>83.538006722292295</v>
      </c>
      <c r="Y83" s="80">
        <f t="shared" si="9"/>
        <v>4.5848355451969969E-2</v>
      </c>
      <c r="Z83" s="80">
        <f t="shared" si="10"/>
        <v>1.1992624151289988E-2</v>
      </c>
      <c r="AA83" s="80">
        <f t="shared" si="11"/>
        <v>1.9115055013239957E-2</v>
      </c>
      <c r="AB83" s="80">
        <f t="shared" si="17"/>
        <v>2.5652011538833303E-2</v>
      </c>
    </row>
    <row r="84" spans="1:28" ht="15" thickBot="1" x14ac:dyDescent="0.25">
      <c r="A84" s="96">
        <v>12</v>
      </c>
      <c r="B84" s="97" t="s">
        <v>1466</v>
      </c>
      <c r="C84" s="99" t="s">
        <v>1467</v>
      </c>
      <c r="D84" s="99" t="s">
        <v>98</v>
      </c>
      <c r="E84" s="100">
        <v>0</v>
      </c>
      <c r="F84" s="100">
        <v>37</v>
      </c>
      <c r="G84" s="101">
        <v>784.88</v>
      </c>
      <c r="H84" s="101">
        <v>1577.64</v>
      </c>
      <c r="I84" s="101">
        <v>58372.68</v>
      </c>
      <c r="J84" s="101">
        <v>44728.051249999997</v>
      </c>
      <c r="K84" s="101">
        <v>4915.1170000000002</v>
      </c>
      <c r="L84" s="101">
        <v>0</v>
      </c>
      <c r="M84" s="101">
        <v>0</v>
      </c>
      <c r="N84" s="101">
        <v>1661.309546</v>
      </c>
      <c r="O84" s="101">
        <v>5392.66976772</v>
      </c>
      <c r="P84" s="102">
        <v>1675.6734839208</v>
      </c>
      <c r="R84" s="101">
        <v>1988.81</v>
      </c>
      <c r="S84" s="101">
        <v>58217.78875</v>
      </c>
      <c r="T84" s="80"/>
      <c r="U84" s="80"/>
      <c r="V84" s="81"/>
      <c r="W84" s="81"/>
      <c r="X84" s="81"/>
      <c r="Y84" s="80"/>
      <c r="Z84" s="80"/>
      <c r="AA84" s="80"/>
      <c r="AB84" s="80"/>
    </row>
    <row r="85" spans="1:28" x14ac:dyDescent="0.2">
      <c r="A85" s="108"/>
      <c r="B85" s="109" t="s">
        <v>1468</v>
      </c>
      <c r="C85" s="110" t="s">
        <v>1469</v>
      </c>
      <c r="D85" s="110" t="s">
        <v>98</v>
      </c>
      <c r="E85" s="111">
        <v>1</v>
      </c>
      <c r="F85" s="111">
        <v>37</v>
      </c>
      <c r="G85" s="77">
        <v>722</v>
      </c>
      <c r="H85" s="77">
        <v>722</v>
      </c>
      <c r="I85" s="77">
        <v>26714</v>
      </c>
      <c r="J85" s="77">
        <v>26714</v>
      </c>
      <c r="K85" s="77"/>
      <c r="L85" s="77"/>
      <c r="M85" s="77"/>
      <c r="N85" s="77"/>
      <c r="O85" s="77"/>
      <c r="P85" s="77"/>
      <c r="R85" s="77">
        <v>940</v>
      </c>
      <c r="S85" s="77">
        <v>34780</v>
      </c>
      <c r="T85" s="80">
        <f t="shared" si="12"/>
        <v>1.3019390581717452</v>
      </c>
      <c r="U85" s="80">
        <f t="shared" si="13"/>
        <v>1.2762870466329119</v>
      </c>
      <c r="V85" s="81">
        <f t="shared" si="14"/>
        <v>921.47924766896244</v>
      </c>
      <c r="W85" s="81">
        <f t="shared" si="15"/>
        <v>199.47924766896244</v>
      </c>
      <c r="X85" s="81">
        <f t="shared" si="16"/>
        <v>7380.7321637516106</v>
      </c>
      <c r="Y85" s="80">
        <f t="shared" si="9"/>
        <v>4.5848355451969969E-2</v>
      </c>
      <c r="Z85" s="80">
        <f t="shared" si="10"/>
        <v>1.1992624151289988E-2</v>
      </c>
      <c r="AA85" s="80">
        <f t="shared" si="11"/>
        <v>1.9115055013239957E-2</v>
      </c>
      <c r="AB85" s="80">
        <f t="shared" si="17"/>
        <v>2.5652011538833303E-2</v>
      </c>
    </row>
    <row r="86" spans="1:28" x14ac:dyDescent="0.2">
      <c r="A86" s="108"/>
      <c r="B86" s="109" t="s">
        <v>1470</v>
      </c>
      <c r="C86" s="110" t="s">
        <v>1471</v>
      </c>
      <c r="D86" s="110" t="s">
        <v>41</v>
      </c>
      <c r="E86" s="111">
        <v>0.3</v>
      </c>
      <c r="F86" s="111">
        <v>11.1</v>
      </c>
      <c r="G86" s="77">
        <v>895</v>
      </c>
      <c r="H86" s="77">
        <v>895</v>
      </c>
      <c r="I86" s="77">
        <v>9934.5</v>
      </c>
      <c r="J86" s="77">
        <v>9934.5</v>
      </c>
      <c r="K86" s="77"/>
      <c r="L86" s="77"/>
      <c r="M86" s="77"/>
      <c r="N86" s="77"/>
      <c r="O86" s="77"/>
      <c r="P86" s="77"/>
      <c r="R86" s="77">
        <v>1160</v>
      </c>
      <c r="S86" s="77">
        <v>12876</v>
      </c>
      <c r="T86" s="80">
        <f t="shared" si="12"/>
        <v>1.2960893854748603</v>
      </c>
      <c r="U86" s="80">
        <f t="shared" si="13"/>
        <v>1.2704373739360271</v>
      </c>
      <c r="V86" s="81">
        <f t="shared" si="14"/>
        <v>1137.0414496727442</v>
      </c>
      <c r="W86" s="81">
        <f t="shared" si="15"/>
        <v>242.04144967274419</v>
      </c>
      <c r="X86" s="81">
        <f t="shared" si="16"/>
        <v>2686.6600913674606</v>
      </c>
      <c r="Y86" s="80">
        <f t="shared" si="9"/>
        <v>4.5848355451969969E-2</v>
      </c>
      <c r="Z86" s="80">
        <f t="shared" si="10"/>
        <v>1.1992624151289988E-2</v>
      </c>
      <c r="AA86" s="80">
        <f t="shared" si="11"/>
        <v>1.9115055013239957E-2</v>
      </c>
      <c r="AB86" s="80">
        <f t="shared" si="17"/>
        <v>2.5652011538833303E-2</v>
      </c>
    </row>
    <row r="87" spans="1:28" x14ac:dyDescent="0.2">
      <c r="A87" s="108"/>
      <c r="B87" s="109" t="s">
        <v>1472</v>
      </c>
      <c r="C87" s="110" t="s">
        <v>1473</v>
      </c>
      <c r="D87" s="110" t="s">
        <v>41</v>
      </c>
      <c r="E87" s="111">
        <v>0.1</v>
      </c>
      <c r="F87" s="111">
        <v>3.7</v>
      </c>
      <c r="G87" s="77">
        <v>615</v>
      </c>
      <c r="H87" s="77">
        <v>615</v>
      </c>
      <c r="I87" s="77">
        <v>2275.5</v>
      </c>
      <c r="J87" s="77">
        <v>2275.5</v>
      </c>
      <c r="K87" s="77"/>
      <c r="L87" s="77"/>
      <c r="M87" s="77"/>
      <c r="N87" s="77"/>
      <c r="O87" s="77"/>
      <c r="P87" s="77"/>
      <c r="R87" s="77">
        <v>802</v>
      </c>
      <c r="S87" s="77">
        <v>2967.4</v>
      </c>
      <c r="T87" s="80">
        <f t="shared" si="12"/>
        <v>1.3040650406504064</v>
      </c>
      <c r="U87" s="80">
        <f t="shared" si="13"/>
        <v>1.2784130291115732</v>
      </c>
      <c r="V87" s="81">
        <f t="shared" si="14"/>
        <v>786.22401290361745</v>
      </c>
      <c r="W87" s="81">
        <f t="shared" si="15"/>
        <v>171.22401290361745</v>
      </c>
      <c r="X87" s="81">
        <f t="shared" si="16"/>
        <v>633.52884774338463</v>
      </c>
      <c r="Y87" s="80">
        <f t="shared" si="9"/>
        <v>4.5848355451969969E-2</v>
      </c>
      <c r="Z87" s="80">
        <f t="shared" si="10"/>
        <v>1.1992624151289988E-2</v>
      </c>
      <c r="AA87" s="80">
        <f t="shared" si="11"/>
        <v>1.9115055013239957E-2</v>
      </c>
      <c r="AB87" s="80">
        <f t="shared" si="17"/>
        <v>2.5652011538833303E-2</v>
      </c>
    </row>
    <row r="88" spans="1:28" x14ac:dyDescent="0.2">
      <c r="A88" s="108"/>
      <c r="B88" s="109" t="s">
        <v>1474</v>
      </c>
      <c r="C88" s="110" t="s">
        <v>1475</v>
      </c>
      <c r="D88" s="110" t="s">
        <v>41</v>
      </c>
      <c r="E88" s="111">
        <v>0.1</v>
      </c>
      <c r="F88" s="111">
        <v>3.7</v>
      </c>
      <c r="G88" s="77">
        <v>1340</v>
      </c>
      <c r="H88" s="77">
        <v>1340</v>
      </c>
      <c r="I88" s="77">
        <v>4958</v>
      </c>
      <c r="J88" s="77">
        <v>4958</v>
      </c>
      <c r="K88" s="77"/>
      <c r="L88" s="77"/>
      <c r="M88" s="77"/>
      <c r="N88" s="77"/>
      <c r="O88" s="77"/>
      <c r="P88" s="77"/>
      <c r="R88" s="77">
        <v>1750</v>
      </c>
      <c r="S88" s="77">
        <v>6475</v>
      </c>
      <c r="T88" s="80">
        <f t="shared" si="12"/>
        <v>1.3059701492537314</v>
      </c>
      <c r="U88" s="80">
        <f t="shared" si="13"/>
        <v>1.2803181377148982</v>
      </c>
      <c r="V88" s="81">
        <f t="shared" si="14"/>
        <v>1715.6263045379635</v>
      </c>
      <c r="W88" s="81">
        <f t="shared" si="15"/>
        <v>375.62630453796351</v>
      </c>
      <c r="X88" s="81">
        <f t="shared" si="16"/>
        <v>1389.8173267904651</v>
      </c>
      <c r="Y88" s="80">
        <f t="shared" si="9"/>
        <v>4.5848355451969969E-2</v>
      </c>
      <c r="Z88" s="80">
        <f t="shared" si="10"/>
        <v>1.1992624151289988E-2</v>
      </c>
      <c r="AA88" s="80">
        <f t="shared" si="11"/>
        <v>1.9115055013239957E-2</v>
      </c>
      <c r="AB88" s="80">
        <f t="shared" si="17"/>
        <v>2.5652011538833303E-2</v>
      </c>
    </row>
    <row r="89" spans="1:28" x14ac:dyDescent="0.2">
      <c r="A89" s="108"/>
      <c r="B89" s="109" t="s">
        <v>1460</v>
      </c>
      <c r="C89" s="110" t="s">
        <v>1461</v>
      </c>
      <c r="D89" s="110" t="s">
        <v>41</v>
      </c>
      <c r="E89" s="111">
        <v>0.5</v>
      </c>
      <c r="F89" s="111">
        <v>18.5</v>
      </c>
      <c r="G89" s="77">
        <v>35</v>
      </c>
      <c r="H89" s="77">
        <v>35</v>
      </c>
      <c r="I89" s="77">
        <v>647.5</v>
      </c>
      <c r="J89" s="77">
        <v>647.5</v>
      </c>
      <c r="K89" s="77"/>
      <c r="L89" s="77"/>
      <c r="M89" s="77"/>
      <c r="N89" s="77"/>
      <c r="O89" s="77"/>
      <c r="P89" s="77"/>
      <c r="R89" s="77">
        <v>41.5</v>
      </c>
      <c r="S89" s="77">
        <v>767.75</v>
      </c>
      <c r="T89" s="80">
        <f t="shared" si="12"/>
        <v>1.1857142857142857</v>
      </c>
      <c r="U89" s="80">
        <f t="shared" si="13"/>
        <v>1.1600622741754525</v>
      </c>
      <c r="V89" s="81">
        <f t="shared" si="14"/>
        <v>40.602179596140836</v>
      </c>
      <c r="W89" s="81">
        <f t="shared" si="15"/>
        <v>5.6021795961408358</v>
      </c>
      <c r="X89" s="81">
        <f t="shared" si="16"/>
        <v>103.64032252860547</v>
      </c>
      <c r="Y89" s="80">
        <f t="shared" si="9"/>
        <v>4.5848355451969969E-2</v>
      </c>
      <c r="Z89" s="80">
        <f t="shared" si="10"/>
        <v>1.1992624151289988E-2</v>
      </c>
      <c r="AA89" s="80">
        <f t="shared" si="11"/>
        <v>1.9115055013239957E-2</v>
      </c>
      <c r="AB89" s="80">
        <f t="shared" si="17"/>
        <v>2.5652011538833303E-2</v>
      </c>
    </row>
    <row r="90" spans="1:28" x14ac:dyDescent="0.2">
      <c r="A90" s="108"/>
      <c r="B90" s="109" t="s">
        <v>1430</v>
      </c>
      <c r="C90" s="110" t="s">
        <v>1431</v>
      </c>
      <c r="D90" s="110" t="s">
        <v>41</v>
      </c>
      <c r="E90" s="111">
        <v>0.5</v>
      </c>
      <c r="F90" s="111">
        <v>18.5</v>
      </c>
      <c r="G90" s="77">
        <v>5.0999999999999996</v>
      </c>
      <c r="H90" s="77">
        <v>5.0999999999999996</v>
      </c>
      <c r="I90" s="77">
        <v>94.35</v>
      </c>
      <c r="J90" s="77">
        <v>94.35</v>
      </c>
      <c r="K90" s="77"/>
      <c r="L90" s="77"/>
      <c r="M90" s="77"/>
      <c r="N90" s="77"/>
      <c r="O90" s="77"/>
      <c r="P90" s="77"/>
      <c r="R90" s="77">
        <v>4.33</v>
      </c>
      <c r="S90" s="77">
        <v>80.105000000000004</v>
      </c>
      <c r="T90" s="80">
        <f t="shared" si="12"/>
        <v>0.84901960784313735</v>
      </c>
      <c r="U90" s="80">
        <f t="shared" si="13"/>
        <v>0.82336759630430401</v>
      </c>
      <c r="V90" s="81">
        <f t="shared" si="14"/>
        <v>4.1991747411519498</v>
      </c>
      <c r="W90" s="81">
        <f t="shared" si="15"/>
        <v>-0.90082525884804987</v>
      </c>
      <c r="X90" s="81">
        <f t="shared" si="16"/>
        <v>-16.665267288688923</v>
      </c>
      <c r="Y90" s="80">
        <f t="shared" si="9"/>
        <v>4.5848355451969969E-2</v>
      </c>
      <c r="Z90" s="80">
        <f t="shared" si="10"/>
        <v>1.1992624151289988E-2</v>
      </c>
      <c r="AA90" s="80">
        <f t="shared" si="11"/>
        <v>1.9115055013239957E-2</v>
      </c>
      <c r="AB90" s="80">
        <f t="shared" si="17"/>
        <v>2.5652011538833303E-2</v>
      </c>
    </row>
    <row r="91" spans="1:28" x14ac:dyDescent="0.2">
      <c r="A91" s="108"/>
      <c r="B91" s="109" t="s">
        <v>1432</v>
      </c>
      <c r="C91" s="110" t="s">
        <v>1433</v>
      </c>
      <c r="D91" s="110" t="s">
        <v>41</v>
      </c>
      <c r="E91" s="111">
        <v>0.5</v>
      </c>
      <c r="F91" s="111">
        <v>18.5</v>
      </c>
      <c r="G91" s="77">
        <v>4.1399999999999997</v>
      </c>
      <c r="H91" s="77">
        <v>4.1399999999999997</v>
      </c>
      <c r="I91" s="77">
        <v>76.59</v>
      </c>
      <c r="J91" s="77">
        <v>76.59</v>
      </c>
      <c r="K91" s="77"/>
      <c r="L91" s="77"/>
      <c r="M91" s="77"/>
      <c r="N91" s="77"/>
      <c r="O91" s="77"/>
      <c r="P91" s="77"/>
      <c r="R91" s="77">
        <v>12.6</v>
      </c>
      <c r="S91" s="77">
        <v>233.1</v>
      </c>
      <c r="T91" s="80">
        <f t="shared" si="12"/>
        <v>3.0434782608695654</v>
      </c>
      <c r="U91" s="80">
        <f t="shared" si="13"/>
        <v>3.017826249330732</v>
      </c>
      <c r="V91" s="81">
        <f t="shared" si="14"/>
        <v>12.493800672229229</v>
      </c>
      <c r="W91" s="81">
        <f t="shared" si="15"/>
        <v>8.3538006722292302</v>
      </c>
      <c r="X91" s="81">
        <f t="shared" si="16"/>
        <v>154.54531243624075</v>
      </c>
      <c r="Y91" s="80">
        <f t="shared" si="9"/>
        <v>4.5848355451969969E-2</v>
      </c>
      <c r="Z91" s="80">
        <f t="shared" si="10"/>
        <v>1.1992624151289988E-2</v>
      </c>
      <c r="AA91" s="80">
        <f t="shared" si="11"/>
        <v>1.9115055013239957E-2</v>
      </c>
      <c r="AB91" s="80">
        <f t="shared" si="17"/>
        <v>2.5652011538833303E-2</v>
      </c>
    </row>
    <row r="92" spans="1:28" ht="15" thickBot="1" x14ac:dyDescent="0.25">
      <c r="A92" s="108"/>
      <c r="B92" s="109" t="s">
        <v>1476</v>
      </c>
      <c r="C92" s="110" t="s">
        <v>1477</v>
      </c>
      <c r="D92" s="110" t="s">
        <v>101</v>
      </c>
      <c r="E92" s="111">
        <v>3.7499999999999999E-3</v>
      </c>
      <c r="F92" s="111">
        <v>0.13875000000000001</v>
      </c>
      <c r="G92" s="77">
        <v>199</v>
      </c>
      <c r="H92" s="77">
        <v>199</v>
      </c>
      <c r="I92" s="77">
        <v>27.611249999999998</v>
      </c>
      <c r="J92" s="77">
        <v>27.611249999999998</v>
      </c>
      <c r="K92" s="77"/>
      <c r="L92" s="77"/>
      <c r="M92" s="77"/>
      <c r="N92" s="77"/>
      <c r="O92" s="77"/>
      <c r="P92" s="77"/>
      <c r="R92" s="77">
        <v>277</v>
      </c>
      <c r="S92" s="77">
        <v>38.433750000000003</v>
      </c>
      <c r="T92" s="80">
        <f t="shared" si="12"/>
        <v>1.3919597989949748</v>
      </c>
      <c r="U92" s="80">
        <f t="shared" si="13"/>
        <v>1.3663077874561416</v>
      </c>
      <c r="V92" s="81">
        <f t="shared" si="14"/>
        <v>271.89524970377215</v>
      </c>
      <c r="W92" s="81">
        <f t="shared" si="15"/>
        <v>72.895249703772151</v>
      </c>
      <c r="X92" s="81">
        <f t="shared" si="16"/>
        <v>10.114215896398386</v>
      </c>
      <c r="Y92" s="80">
        <f t="shared" si="9"/>
        <v>4.5848355451969969E-2</v>
      </c>
      <c r="Z92" s="80">
        <f t="shared" si="10"/>
        <v>1.1992624151289988E-2</v>
      </c>
      <c r="AA92" s="80">
        <f t="shared" si="11"/>
        <v>1.9115055013239957E-2</v>
      </c>
      <c r="AB92" s="80">
        <f t="shared" si="17"/>
        <v>2.5652011538833303E-2</v>
      </c>
    </row>
    <row r="93" spans="1:28" ht="15" thickBot="1" x14ac:dyDescent="0.25">
      <c r="A93" s="96">
        <v>13</v>
      </c>
      <c r="B93" s="97" t="s">
        <v>1478</v>
      </c>
      <c r="C93" s="99" t="s">
        <v>1479</v>
      </c>
      <c r="D93" s="99" t="s">
        <v>98</v>
      </c>
      <c r="E93" s="100">
        <v>0</v>
      </c>
      <c r="F93" s="100">
        <v>27</v>
      </c>
      <c r="G93" s="101">
        <v>1172.07</v>
      </c>
      <c r="H93" s="101">
        <v>2021</v>
      </c>
      <c r="I93" s="101">
        <v>54567</v>
      </c>
      <c r="J93" s="101">
        <v>43487.988749999997</v>
      </c>
      <c r="K93" s="101">
        <v>3990.8429999999998</v>
      </c>
      <c r="L93" s="101">
        <v>0</v>
      </c>
      <c r="M93" s="101">
        <v>0</v>
      </c>
      <c r="N93" s="101">
        <v>1348.9049339999999</v>
      </c>
      <c r="O93" s="101">
        <v>4378.5933058800001</v>
      </c>
      <c r="P93" s="102">
        <v>1360.5677735832001</v>
      </c>
      <c r="R93" s="101">
        <v>2555.7600000000002</v>
      </c>
      <c r="S93" s="101">
        <v>56527.301249999997</v>
      </c>
      <c r="T93" s="80"/>
      <c r="U93" s="80"/>
      <c r="V93" s="81"/>
      <c r="W93" s="81"/>
      <c r="X93" s="81"/>
      <c r="Y93" s="80"/>
      <c r="Z93" s="80"/>
      <c r="AA93" s="80"/>
      <c r="AB93" s="80"/>
    </row>
    <row r="94" spans="1:28" x14ac:dyDescent="0.2">
      <c r="A94" s="108"/>
      <c r="B94" s="109" t="s">
        <v>1480</v>
      </c>
      <c r="C94" s="110" t="s">
        <v>1481</v>
      </c>
      <c r="D94" s="110" t="s">
        <v>98</v>
      </c>
      <c r="E94" s="111">
        <v>1</v>
      </c>
      <c r="F94" s="111">
        <v>27</v>
      </c>
      <c r="G94" s="77">
        <v>979</v>
      </c>
      <c r="H94" s="77">
        <v>979</v>
      </c>
      <c r="I94" s="77">
        <v>26433</v>
      </c>
      <c r="J94" s="77">
        <v>26433</v>
      </c>
      <c r="K94" s="77"/>
      <c r="L94" s="77"/>
      <c r="M94" s="77"/>
      <c r="N94" s="77"/>
      <c r="O94" s="77"/>
      <c r="P94" s="77"/>
      <c r="R94" s="77">
        <v>1270</v>
      </c>
      <c r="S94" s="77">
        <v>34290</v>
      </c>
      <c r="T94" s="80">
        <f t="shared" si="12"/>
        <v>1.2972420837589378</v>
      </c>
      <c r="U94" s="80">
        <f t="shared" si="13"/>
        <v>1.2715900722201046</v>
      </c>
      <c r="V94" s="81">
        <f t="shared" si="14"/>
        <v>1244.8866807034824</v>
      </c>
      <c r="W94" s="81">
        <f t="shared" si="15"/>
        <v>265.8866807034824</v>
      </c>
      <c r="X94" s="81">
        <f t="shared" si="16"/>
        <v>7178.9403789940243</v>
      </c>
      <c r="Y94" s="80">
        <f t="shared" si="9"/>
        <v>4.5848355451969969E-2</v>
      </c>
      <c r="Z94" s="80">
        <f t="shared" si="10"/>
        <v>1.1992624151289988E-2</v>
      </c>
      <c r="AA94" s="80">
        <f t="shared" si="11"/>
        <v>1.9115055013239957E-2</v>
      </c>
      <c r="AB94" s="80">
        <f t="shared" si="17"/>
        <v>2.5652011538833303E-2</v>
      </c>
    </row>
    <row r="95" spans="1:28" x14ac:dyDescent="0.2">
      <c r="A95" s="108"/>
      <c r="B95" s="109" t="s">
        <v>1482</v>
      </c>
      <c r="C95" s="110" t="s">
        <v>1483</v>
      </c>
      <c r="D95" s="110" t="s">
        <v>41</v>
      </c>
      <c r="E95" s="111">
        <v>0.3</v>
      </c>
      <c r="F95" s="111">
        <v>8.1</v>
      </c>
      <c r="G95" s="77">
        <v>1260</v>
      </c>
      <c r="H95" s="77">
        <v>1260</v>
      </c>
      <c r="I95" s="77">
        <v>10206</v>
      </c>
      <c r="J95" s="77">
        <v>10206</v>
      </c>
      <c r="K95" s="77"/>
      <c r="L95" s="77"/>
      <c r="M95" s="77"/>
      <c r="N95" s="77"/>
      <c r="O95" s="77"/>
      <c r="P95" s="77"/>
      <c r="R95" s="77">
        <v>1650</v>
      </c>
      <c r="S95" s="77">
        <v>13365</v>
      </c>
      <c r="T95" s="80">
        <f t="shared" si="12"/>
        <v>1.3095238095238095</v>
      </c>
      <c r="U95" s="80">
        <f t="shared" si="13"/>
        <v>1.2838717979849763</v>
      </c>
      <c r="V95" s="81">
        <f t="shared" si="14"/>
        <v>1617.6784654610701</v>
      </c>
      <c r="W95" s="81">
        <f t="shared" si="15"/>
        <v>357.67846546107012</v>
      </c>
      <c r="X95" s="81">
        <f t="shared" si="16"/>
        <v>2897.1955702346677</v>
      </c>
      <c r="Y95" s="80">
        <f t="shared" si="9"/>
        <v>4.5848355451969969E-2</v>
      </c>
      <c r="Z95" s="80">
        <f t="shared" si="10"/>
        <v>1.1992624151289988E-2</v>
      </c>
      <c r="AA95" s="80">
        <f t="shared" si="11"/>
        <v>1.9115055013239957E-2</v>
      </c>
      <c r="AB95" s="80">
        <f t="shared" si="17"/>
        <v>2.5652011538833303E-2</v>
      </c>
    </row>
    <row r="96" spans="1:28" x14ac:dyDescent="0.2">
      <c r="A96" s="108"/>
      <c r="B96" s="109" t="s">
        <v>1484</v>
      </c>
      <c r="C96" s="110" t="s">
        <v>1485</v>
      </c>
      <c r="D96" s="110" t="s">
        <v>41</v>
      </c>
      <c r="E96" s="111">
        <v>0.1</v>
      </c>
      <c r="F96" s="111">
        <v>2.7</v>
      </c>
      <c r="G96" s="77">
        <v>583</v>
      </c>
      <c r="H96" s="77">
        <v>583</v>
      </c>
      <c r="I96" s="77">
        <v>1574.1</v>
      </c>
      <c r="J96" s="77">
        <v>1574.1</v>
      </c>
      <c r="K96" s="77"/>
      <c r="L96" s="77"/>
      <c r="M96" s="77"/>
      <c r="N96" s="77"/>
      <c r="O96" s="77"/>
      <c r="P96" s="77"/>
      <c r="R96" s="77">
        <v>759</v>
      </c>
      <c r="S96" s="77">
        <v>2049.3000000000002</v>
      </c>
      <c r="T96" s="80">
        <f t="shared" si="12"/>
        <v>1.3018867924528301</v>
      </c>
      <c r="U96" s="80">
        <f t="shared" si="13"/>
        <v>1.2762347809139969</v>
      </c>
      <c r="V96" s="81">
        <f t="shared" si="14"/>
        <v>744.04487727286016</v>
      </c>
      <c r="W96" s="81">
        <f t="shared" si="15"/>
        <v>161.04487727286016</v>
      </c>
      <c r="X96" s="81">
        <f t="shared" si="16"/>
        <v>434.82116863672246</v>
      </c>
      <c r="Y96" s="80">
        <f t="shared" si="9"/>
        <v>4.5848355451969969E-2</v>
      </c>
      <c r="Z96" s="80">
        <f t="shared" si="10"/>
        <v>1.1992624151289988E-2</v>
      </c>
      <c r="AA96" s="80">
        <f t="shared" si="11"/>
        <v>1.9115055013239957E-2</v>
      </c>
      <c r="AB96" s="80">
        <f t="shared" si="17"/>
        <v>2.5652011538833303E-2</v>
      </c>
    </row>
    <row r="97" spans="1:28" x14ac:dyDescent="0.2">
      <c r="A97" s="108"/>
      <c r="B97" s="109" t="s">
        <v>1486</v>
      </c>
      <c r="C97" s="110" t="s">
        <v>1487</v>
      </c>
      <c r="D97" s="110" t="s">
        <v>41</v>
      </c>
      <c r="E97" s="111">
        <v>0.1</v>
      </c>
      <c r="F97" s="111">
        <v>2.7</v>
      </c>
      <c r="G97" s="77">
        <v>1560</v>
      </c>
      <c r="H97" s="77">
        <v>1560</v>
      </c>
      <c r="I97" s="77">
        <v>4212</v>
      </c>
      <c r="J97" s="77">
        <v>4212</v>
      </c>
      <c r="K97" s="77"/>
      <c r="L97" s="77"/>
      <c r="M97" s="77"/>
      <c r="N97" s="77"/>
      <c r="O97" s="77"/>
      <c r="P97" s="77"/>
      <c r="R97" s="77">
        <v>2030</v>
      </c>
      <c r="S97" s="77">
        <v>5481</v>
      </c>
      <c r="T97" s="80">
        <f t="shared" si="12"/>
        <v>1.3012820512820513</v>
      </c>
      <c r="U97" s="80">
        <f t="shared" si="13"/>
        <v>1.2756300397432181</v>
      </c>
      <c r="V97" s="81">
        <f t="shared" si="14"/>
        <v>1989.9828619994203</v>
      </c>
      <c r="W97" s="81">
        <f t="shared" si="15"/>
        <v>429.98286199942027</v>
      </c>
      <c r="X97" s="81">
        <f t="shared" si="16"/>
        <v>1160.9537273984347</v>
      </c>
      <c r="Y97" s="80">
        <f t="shared" si="9"/>
        <v>4.5848355451969969E-2</v>
      </c>
      <c r="Z97" s="80">
        <f t="shared" si="10"/>
        <v>1.1992624151289988E-2</v>
      </c>
      <c r="AA97" s="80">
        <f t="shared" si="11"/>
        <v>1.9115055013239957E-2</v>
      </c>
      <c r="AB97" s="80">
        <f t="shared" si="17"/>
        <v>2.5652011538833303E-2</v>
      </c>
    </row>
    <row r="98" spans="1:28" x14ac:dyDescent="0.2">
      <c r="A98" s="108"/>
      <c r="B98" s="109" t="s">
        <v>1452</v>
      </c>
      <c r="C98" s="110" t="s">
        <v>1453</v>
      </c>
      <c r="D98" s="110" t="s">
        <v>41</v>
      </c>
      <c r="E98" s="111">
        <v>0.5</v>
      </c>
      <c r="F98" s="111">
        <v>13.5</v>
      </c>
      <c r="G98" s="77">
        <v>68</v>
      </c>
      <c r="H98" s="77">
        <v>68</v>
      </c>
      <c r="I98" s="77">
        <v>918</v>
      </c>
      <c r="J98" s="77">
        <v>918</v>
      </c>
      <c r="K98" s="77"/>
      <c r="L98" s="77"/>
      <c r="M98" s="77"/>
      <c r="N98" s="77"/>
      <c r="O98" s="77"/>
      <c r="P98" s="77"/>
      <c r="R98" s="77">
        <v>80.400000000000006</v>
      </c>
      <c r="S98" s="77">
        <v>1085.4000000000001</v>
      </c>
      <c r="T98" s="80">
        <f t="shared" si="12"/>
        <v>1.1823529411764706</v>
      </c>
      <c r="U98" s="80">
        <f t="shared" si="13"/>
        <v>1.1567009296376374</v>
      </c>
      <c r="V98" s="81">
        <f t="shared" si="14"/>
        <v>78.65566321535934</v>
      </c>
      <c r="W98" s="81">
        <f t="shared" si="15"/>
        <v>10.65566321535934</v>
      </c>
      <c r="X98" s="81">
        <f t="shared" si="16"/>
        <v>143.85145340735107</v>
      </c>
      <c r="Y98" s="80">
        <f t="shared" si="9"/>
        <v>4.5848355451969969E-2</v>
      </c>
      <c r="Z98" s="80">
        <f t="shared" si="10"/>
        <v>1.1992624151289988E-2</v>
      </c>
      <c r="AA98" s="80">
        <f t="shared" si="11"/>
        <v>1.9115055013239957E-2</v>
      </c>
      <c r="AB98" s="80">
        <f t="shared" si="17"/>
        <v>2.5652011538833303E-2</v>
      </c>
    </row>
    <row r="99" spans="1:28" x14ac:dyDescent="0.2">
      <c r="A99" s="108"/>
      <c r="B99" s="109" t="s">
        <v>1430</v>
      </c>
      <c r="C99" s="110" t="s">
        <v>1431</v>
      </c>
      <c r="D99" s="110" t="s">
        <v>41</v>
      </c>
      <c r="E99" s="111">
        <v>0.5</v>
      </c>
      <c r="F99" s="111">
        <v>13.5</v>
      </c>
      <c r="G99" s="77">
        <v>5.0999999999999996</v>
      </c>
      <c r="H99" s="77">
        <v>5.0999999999999996</v>
      </c>
      <c r="I99" s="77">
        <v>68.849999999999994</v>
      </c>
      <c r="J99" s="77">
        <v>68.849999999999994</v>
      </c>
      <c r="K99" s="77"/>
      <c r="L99" s="77"/>
      <c r="M99" s="77"/>
      <c r="N99" s="77"/>
      <c r="O99" s="77"/>
      <c r="P99" s="77"/>
      <c r="R99" s="77">
        <v>4.33</v>
      </c>
      <c r="S99" s="77">
        <v>58.454999999999998</v>
      </c>
      <c r="T99" s="80">
        <f t="shared" si="12"/>
        <v>0.84901960784313735</v>
      </c>
      <c r="U99" s="80">
        <f t="shared" si="13"/>
        <v>0.82336759630430401</v>
      </c>
      <c r="V99" s="81">
        <f t="shared" si="14"/>
        <v>4.1991747411519498</v>
      </c>
      <c r="W99" s="81">
        <f t="shared" si="15"/>
        <v>-0.90082525884804987</v>
      </c>
      <c r="X99" s="81">
        <f t="shared" si="16"/>
        <v>-12.161140994448672</v>
      </c>
      <c r="Y99" s="80">
        <f t="shared" si="9"/>
        <v>4.5848355451969969E-2</v>
      </c>
      <c r="Z99" s="80">
        <f t="shared" si="10"/>
        <v>1.1992624151289988E-2</v>
      </c>
      <c r="AA99" s="80">
        <f t="shared" si="11"/>
        <v>1.9115055013239957E-2</v>
      </c>
      <c r="AB99" s="80">
        <f t="shared" si="17"/>
        <v>2.5652011538833303E-2</v>
      </c>
    </row>
    <row r="100" spans="1:28" x14ac:dyDescent="0.2">
      <c r="A100" s="108"/>
      <c r="B100" s="109" t="s">
        <v>1432</v>
      </c>
      <c r="C100" s="110" t="s">
        <v>1433</v>
      </c>
      <c r="D100" s="110" t="s">
        <v>41</v>
      </c>
      <c r="E100" s="111">
        <v>0.5</v>
      </c>
      <c r="F100" s="111">
        <v>13.5</v>
      </c>
      <c r="G100" s="77">
        <v>4.1399999999999997</v>
      </c>
      <c r="H100" s="77">
        <v>4.1399999999999997</v>
      </c>
      <c r="I100" s="77">
        <v>55.89</v>
      </c>
      <c r="J100" s="77">
        <v>55.89</v>
      </c>
      <c r="K100" s="77"/>
      <c r="L100" s="77"/>
      <c r="M100" s="77"/>
      <c r="N100" s="77"/>
      <c r="O100" s="77"/>
      <c r="P100" s="77"/>
      <c r="R100" s="77">
        <v>12.6</v>
      </c>
      <c r="S100" s="77">
        <v>170.1</v>
      </c>
      <c r="T100" s="80">
        <f t="shared" si="12"/>
        <v>3.0434782608695654</v>
      </c>
      <c r="U100" s="80">
        <f t="shared" si="13"/>
        <v>3.017826249330732</v>
      </c>
      <c r="V100" s="81">
        <f t="shared" si="14"/>
        <v>12.493800672229229</v>
      </c>
      <c r="W100" s="81">
        <f t="shared" si="15"/>
        <v>8.3538006722292302</v>
      </c>
      <c r="X100" s="81">
        <f t="shared" si="16"/>
        <v>112.7763090750946</v>
      </c>
      <c r="Y100" s="80">
        <f t="shared" si="9"/>
        <v>4.5848355451969969E-2</v>
      </c>
      <c r="Z100" s="80">
        <f t="shared" si="10"/>
        <v>1.1992624151289988E-2</v>
      </c>
      <c r="AA100" s="80">
        <f t="shared" si="11"/>
        <v>1.9115055013239957E-2</v>
      </c>
      <c r="AB100" s="80">
        <f t="shared" si="17"/>
        <v>2.5652011538833303E-2</v>
      </c>
    </row>
    <row r="101" spans="1:28" ht="15" thickBot="1" x14ac:dyDescent="0.25">
      <c r="A101" s="108"/>
      <c r="B101" s="109" t="s">
        <v>1476</v>
      </c>
      <c r="C101" s="110" t="s">
        <v>1477</v>
      </c>
      <c r="D101" s="110" t="s">
        <v>101</v>
      </c>
      <c r="E101" s="111">
        <v>3.7499999999999999E-3</v>
      </c>
      <c r="F101" s="111">
        <v>0.10125000000000001</v>
      </c>
      <c r="G101" s="77">
        <v>199</v>
      </c>
      <c r="H101" s="77">
        <v>199</v>
      </c>
      <c r="I101" s="77">
        <v>20.14875</v>
      </c>
      <c r="J101" s="77">
        <v>20.14875</v>
      </c>
      <c r="K101" s="77"/>
      <c r="L101" s="77"/>
      <c r="M101" s="77"/>
      <c r="N101" s="77"/>
      <c r="O101" s="77"/>
      <c r="P101" s="77"/>
      <c r="R101" s="77">
        <v>277</v>
      </c>
      <c r="S101" s="77">
        <v>28.046250000000001</v>
      </c>
      <c r="T101" s="80">
        <f t="shared" si="12"/>
        <v>1.3919597989949748</v>
      </c>
      <c r="U101" s="80">
        <f t="shared" si="13"/>
        <v>1.3663077874561416</v>
      </c>
      <c r="V101" s="81">
        <f t="shared" si="14"/>
        <v>271.89524970377215</v>
      </c>
      <c r="W101" s="81">
        <f t="shared" si="15"/>
        <v>72.895249703772151</v>
      </c>
      <c r="X101" s="81">
        <f t="shared" si="16"/>
        <v>7.3806440325069307</v>
      </c>
      <c r="Y101" s="80">
        <f t="shared" si="9"/>
        <v>4.5848355451969969E-2</v>
      </c>
      <c r="Z101" s="80">
        <f t="shared" si="10"/>
        <v>1.1992624151289988E-2</v>
      </c>
      <c r="AA101" s="80">
        <f t="shared" si="11"/>
        <v>1.9115055013239957E-2</v>
      </c>
      <c r="AB101" s="80">
        <f t="shared" si="17"/>
        <v>2.5652011538833303E-2</v>
      </c>
    </row>
    <row r="102" spans="1:28" ht="15" thickBot="1" x14ac:dyDescent="0.25">
      <c r="A102" s="96">
        <v>14</v>
      </c>
      <c r="B102" s="97" t="s">
        <v>1488</v>
      </c>
      <c r="C102" s="99" t="s">
        <v>1489</v>
      </c>
      <c r="D102" s="99" t="s">
        <v>98</v>
      </c>
      <c r="E102" s="100">
        <v>0</v>
      </c>
      <c r="F102" s="100">
        <v>32</v>
      </c>
      <c r="G102" s="101">
        <v>1676.15</v>
      </c>
      <c r="H102" s="101">
        <v>2649.12</v>
      </c>
      <c r="I102" s="101">
        <v>84771.839999999997</v>
      </c>
      <c r="J102" s="101">
        <v>70976.52</v>
      </c>
      <c r="K102" s="101">
        <v>4969.3760000000002</v>
      </c>
      <c r="L102" s="101">
        <v>0</v>
      </c>
      <c r="M102" s="101">
        <v>0</v>
      </c>
      <c r="N102" s="101">
        <v>1679.6490879999999</v>
      </c>
      <c r="O102" s="101">
        <v>5452.2005721599999</v>
      </c>
      <c r="P102" s="102">
        <v>1694.1715924224</v>
      </c>
      <c r="R102" s="101">
        <v>3387.71</v>
      </c>
      <c r="S102" s="101">
        <v>92868.92</v>
      </c>
      <c r="T102" s="80"/>
      <c r="U102" s="80"/>
      <c r="V102" s="81"/>
      <c r="W102" s="81"/>
      <c r="X102" s="81"/>
      <c r="Y102" s="80"/>
      <c r="Z102" s="80"/>
      <c r="AA102" s="80"/>
      <c r="AB102" s="80"/>
    </row>
    <row r="103" spans="1:28" x14ac:dyDescent="0.2">
      <c r="A103" s="108"/>
      <c r="B103" s="109" t="s">
        <v>1490</v>
      </c>
      <c r="C103" s="110" t="s">
        <v>1491</v>
      </c>
      <c r="D103" s="110" t="s">
        <v>98</v>
      </c>
      <c r="E103" s="111">
        <v>1</v>
      </c>
      <c r="F103" s="111">
        <v>32</v>
      </c>
      <c r="G103" s="77">
        <v>1210</v>
      </c>
      <c r="H103" s="77">
        <v>1210</v>
      </c>
      <c r="I103" s="77">
        <v>38720</v>
      </c>
      <c r="J103" s="77">
        <v>38720</v>
      </c>
      <c r="K103" s="77"/>
      <c r="L103" s="77"/>
      <c r="M103" s="77"/>
      <c r="N103" s="77"/>
      <c r="O103" s="77"/>
      <c r="P103" s="77"/>
      <c r="R103" s="77">
        <v>1590</v>
      </c>
      <c r="S103" s="77">
        <v>50880</v>
      </c>
      <c r="T103" s="80">
        <f t="shared" si="12"/>
        <v>1.3140495867768596</v>
      </c>
      <c r="U103" s="80">
        <f t="shared" si="13"/>
        <v>1.2883975752380263</v>
      </c>
      <c r="V103" s="81">
        <f t="shared" si="14"/>
        <v>1558.9610660380119</v>
      </c>
      <c r="W103" s="81">
        <f t="shared" si="15"/>
        <v>348.96106603801195</v>
      </c>
      <c r="X103" s="81">
        <f t="shared" si="16"/>
        <v>11166.754113216382</v>
      </c>
      <c r="Y103" s="80">
        <f t="shared" si="9"/>
        <v>4.5848355451969969E-2</v>
      </c>
      <c r="Z103" s="80">
        <f t="shared" si="10"/>
        <v>1.1992624151289988E-2</v>
      </c>
      <c r="AA103" s="80">
        <f t="shared" si="11"/>
        <v>1.9115055013239957E-2</v>
      </c>
      <c r="AB103" s="80">
        <f t="shared" si="17"/>
        <v>2.5652011538833303E-2</v>
      </c>
    </row>
    <row r="104" spans="1:28" x14ac:dyDescent="0.2">
      <c r="A104" s="108"/>
      <c r="B104" s="109" t="s">
        <v>1492</v>
      </c>
      <c r="C104" s="110" t="s">
        <v>1493</v>
      </c>
      <c r="D104" s="110" t="s">
        <v>41</v>
      </c>
      <c r="E104" s="111">
        <v>0.3</v>
      </c>
      <c r="F104" s="111">
        <v>9.6</v>
      </c>
      <c r="G104" s="77">
        <v>2130</v>
      </c>
      <c r="H104" s="77">
        <v>2130</v>
      </c>
      <c r="I104" s="77">
        <v>20448</v>
      </c>
      <c r="J104" s="77">
        <v>20448</v>
      </c>
      <c r="K104" s="77"/>
      <c r="L104" s="77"/>
      <c r="M104" s="77"/>
      <c r="N104" s="77"/>
      <c r="O104" s="77"/>
      <c r="P104" s="77"/>
      <c r="R104" s="77">
        <v>2780</v>
      </c>
      <c r="S104" s="77">
        <v>26688</v>
      </c>
      <c r="T104" s="80">
        <f t="shared" si="12"/>
        <v>1.3051643192488263</v>
      </c>
      <c r="U104" s="80">
        <f t="shared" si="13"/>
        <v>1.279512307709993</v>
      </c>
      <c r="V104" s="81">
        <f t="shared" si="14"/>
        <v>2725.3612154222851</v>
      </c>
      <c r="W104" s="81">
        <f t="shared" si="15"/>
        <v>595.36121542228511</v>
      </c>
      <c r="X104" s="81">
        <f t="shared" si="16"/>
        <v>5715.4676680539369</v>
      </c>
      <c r="Y104" s="80">
        <f t="shared" si="9"/>
        <v>4.5848355451969969E-2</v>
      </c>
      <c r="Z104" s="80">
        <f t="shared" si="10"/>
        <v>1.1992624151289988E-2</v>
      </c>
      <c r="AA104" s="80">
        <f t="shared" si="11"/>
        <v>1.9115055013239957E-2</v>
      </c>
      <c r="AB104" s="80">
        <f t="shared" si="17"/>
        <v>2.5652011538833303E-2</v>
      </c>
    </row>
    <row r="105" spans="1:28" x14ac:dyDescent="0.2">
      <c r="A105" s="108"/>
      <c r="B105" s="109" t="s">
        <v>1494</v>
      </c>
      <c r="C105" s="110" t="s">
        <v>1495</v>
      </c>
      <c r="D105" s="110" t="s">
        <v>41</v>
      </c>
      <c r="E105" s="111">
        <v>0.1</v>
      </c>
      <c r="F105" s="111">
        <v>3.2</v>
      </c>
      <c r="G105" s="77">
        <v>875</v>
      </c>
      <c r="H105" s="77">
        <v>875</v>
      </c>
      <c r="I105" s="77">
        <v>2800</v>
      </c>
      <c r="J105" s="77">
        <v>2800</v>
      </c>
      <c r="K105" s="77"/>
      <c r="L105" s="77"/>
      <c r="M105" s="77"/>
      <c r="N105" s="77"/>
      <c r="O105" s="77"/>
      <c r="P105" s="77"/>
      <c r="R105" s="77">
        <v>1140</v>
      </c>
      <c r="S105" s="77">
        <v>3648</v>
      </c>
      <c r="T105" s="80">
        <f t="shared" si="12"/>
        <v>1.3028571428571429</v>
      </c>
      <c r="U105" s="80">
        <f t="shared" si="13"/>
        <v>1.2772051313183097</v>
      </c>
      <c r="V105" s="81">
        <f t="shared" si="14"/>
        <v>1117.554489903521</v>
      </c>
      <c r="W105" s="81">
        <f t="shared" si="15"/>
        <v>242.55448990352102</v>
      </c>
      <c r="X105" s="81">
        <f t="shared" si="16"/>
        <v>776.17436769126732</v>
      </c>
      <c r="Y105" s="80">
        <f t="shared" si="9"/>
        <v>4.5848355451969969E-2</v>
      </c>
      <c r="Z105" s="80">
        <f t="shared" si="10"/>
        <v>1.1992624151289988E-2</v>
      </c>
      <c r="AA105" s="80">
        <f t="shared" si="11"/>
        <v>1.9115055013239957E-2</v>
      </c>
      <c r="AB105" s="80">
        <f t="shared" si="17"/>
        <v>2.5652011538833303E-2</v>
      </c>
    </row>
    <row r="106" spans="1:28" x14ac:dyDescent="0.2">
      <c r="A106" s="108"/>
      <c r="B106" s="109" t="s">
        <v>1496</v>
      </c>
      <c r="C106" s="110" t="s">
        <v>1497</v>
      </c>
      <c r="D106" s="110" t="s">
        <v>41</v>
      </c>
      <c r="E106" s="111">
        <v>0.1</v>
      </c>
      <c r="F106" s="111">
        <v>3.2</v>
      </c>
      <c r="G106" s="77">
        <v>2350</v>
      </c>
      <c r="H106" s="77">
        <v>2350</v>
      </c>
      <c r="I106" s="77">
        <v>7520</v>
      </c>
      <c r="J106" s="77">
        <v>7520</v>
      </c>
      <c r="K106" s="77"/>
      <c r="L106" s="77"/>
      <c r="M106" s="77"/>
      <c r="N106" s="77"/>
      <c r="O106" s="77"/>
      <c r="P106" s="77"/>
      <c r="R106" s="77">
        <v>3060</v>
      </c>
      <c r="S106" s="77">
        <v>9792</v>
      </c>
      <c r="T106" s="80">
        <f t="shared" si="12"/>
        <v>1.3021276595744682</v>
      </c>
      <c r="U106" s="80">
        <f t="shared" si="13"/>
        <v>1.276475648035635</v>
      </c>
      <c r="V106" s="81">
        <f t="shared" si="14"/>
        <v>2999.7177728837423</v>
      </c>
      <c r="W106" s="81">
        <f t="shared" si="15"/>
        <v>649.71777288374233</v>
      </c>
      <c r="X106" s="81">
        <f t="shared" si="16"/>
        <v>2079.0968732279757</v>
      </c>
      <c r="Y106" s="80">
        <f t="shared" si="9"/>
        <v>4.5848355451969969E-2</v>
      </c>
      <c r="Z106" s="80">
        <f t="shared" si="10"/>
        <v>1.1992624151289988E-2</v>
      </c>
      <c r="AA106" s="80">
        <f t="shared" si="11"/>
        <v>1.9115055013239957E-2</v>
      </c>
      <c r="AB106" s="80">
        <f t="shared" si="17"/>
        <v>2.5652011538833303E-2</v>
      </c>
    </row>
    <row r="107" spans="1:28" x14ac:dyDescent="0.2">
      <c r="A107" s="108"/>
      <c r="B107" s="109" t="s">
        <v>1498</v>
      </c>
      <c r="C107" s="110" t="s">
        <v>1499</v>
      </c>
      <c r="D107" s="110" t="s">
        <v>41</v>
      </c>
      <c r="E107" s="111">
        <v>0.5</v>
      </c>
      <c r="F107" s="111">
        <v>16</v>
      </c>
      <c r="G107" s="77">
        <v>82.3</v>
      </c>
      <c r="H107" s="77">
        <v>82.3</v>
      </c>
      <c r="I107" s="77">
        <v>1316.8</v>
      </c>
      <c r="J107" s="77">
        <v>1316.8</v>
      </c>
      <c r="K107" s="77"/>
      <c r="L107" s="77"/>
      <c r="M107" s="77"/>
      <c r="N107" s="77"/>
      <c r="O107" s="77"/>
      <c r="P107" s="77"/>
      <c r="R107" s="77">
        <v>97.3</v>
      </c>
      <c r="S107" s="77">
        <v>1556.8</v>
      </c>
      <c r="T107" s="80">
        <f t="shared" si="12"/>
        <v>1.1822600243013366</v>
      </c>
      <c r="U107" s="80">
        <f t="shared" si="13"/>
        <v>1.1566080127625034</v>
      </c>
      <c r="V107" s="81">
        <f t="shared" si="14"/>
        <v>95.188839450354024</v>
      </c>
      <c r="W107" s="81">
        <f t="shared" si="15"/>
        <v>12.888839450354027</v>
      </c>
      <c r="X107" s="81">
        <f t="shared" si="16"/>
        <v>206.22143120566443</v>
      </c>
      <c r="Y107" s="80">
        <f t="shared" si="9"/>
        <v>4.5848355451969969E-2</v>
      </c>
      <c r="Z107" s="80">
        <f t="shared" si="10"/>
        <v>1.1992624151289988E-2</v>
      </c>
      <c r="AA107" s="80">
        <f t="shared" si="11"/>
        <v>1.9115055013239957E-2</v>
      </c>
      <c r="AB107" s="80">
        <f t="shared" si="17"/>
        <v>2.5652011538833303E-2</v>
      </c>
    </row>
    <row r="108" spans="1:28" x14ac:dyDescent="0.2">
      <c r="A108" s="108"/>
      <c r="B108" s="109" t="s">
        <v>1430</v>
      </c>
      <c r="C108" s="110" t="s">
        <v>1431</v>
      </c>
      <c r="D108" s="110" t="s">
        <v>41</v>
      </c>
      <c r="E108" s="111">
        <v>0.5</v>
      </c>
      <c r="F108" s="111">
        <v>16</v>
      </c>
      <c r="G108" s="77">
        <v>5.0999999999999996</v>
      </c>
      <c r="H108" s="77">
        <v>5.0999999999999996</v>
      </c>
      <c r="I108" s="77">
        <v>81.599999999999994</v>
      </c>
      <c r="J108" s="77">
        <v>81.599999999999994</v>
      </c>
      <c r="K108" s="77"/>
      <c r="L108" s="77"/>
      <c r="M108" s="77"/>
      <c r="N108" s="77"/>
      <c r="O108" s="77"/>
      <c r="P108" s="77"/>
      <c r="R108" s="77">
        <v>4.33</v>
      </c>
      <c r="S108" s="77">
        <v>69.28</v>
      </c>
      <c r="T108" s="80">
        <f t="shared" si="12"/>
        <v>0.84901960784313735</v>
      </c>
      <c r="U108" s="80">
        <f t="shared" si="13"/>
        <v>0.82336759630430401</v>
      </c>
      <c r="V108" s="81">
        <f t="shared" si="14"/>
        <v>4.1991747411519498</v>
      </c>
      <c r="W108" s="81">
        <f t="shared" si="15"/>
        <v>-0.90082525884804987</v>
      </c>
      <c r="X108" s="81">
        <f t="shared" si="16"/>
        <v>-14.413204141568798</v>
      </c>
      <c r="Y108" s="80">
        <f t="shared" si="9"/>
        <v>4.5848355451969969E-2</v>
      </c>
      <c r="Z108" s="80">
        <f t="shared" si="10"/>
        <v>1.1992624151289988E-2</v>
      </c>
      <c r="AA108" s="80">
        <f t="shared" si="11"/>
        <v>1.9115055013239957E-2</v>
      </c>
      <c r="AB108" s="80">
        <f t="shared" si="17"/>
        <v>2.5652011538833303E-2</v>
      </c>
    </row>
    <row r="109" spans="1:28" x14ac:dyDescent="0.2">
      <c r="A109" s="108"/>
      <c r="B109" s="109">
        <v>28615663</v>
      </c>
      <c r="C109" s="110" t="s">
        <v>1433</v>
      </c>
      <c r="D109" s="110" t="s">
        <v>41</v>
      </c>
      <c r="E109" s="111">
        <v>0.5</v>
      </c>
      <c r="F109" s="111">
        <v>16</v>
      </c>
      <c r="G109" s="77">
        <v>4.1399999999999997</v>
      </c>
      <c r="H109" s="77">
        <v>4.1399999999999997</v>
      </c>
      <c r="I109" s="77">
        <v>66.239999999999995</v>
      </c>
      <c r="J109" s="77">
        <v>66.239999999999995</v>
      </c>
      <c r="K109" s="77"/>
      <c r="L109" s="77"/>
      <c r="M109" s="77"/>
      <c r="N109" s="77"/>
      <c r="O109" s="77"/>
      <c r="P109" s="77"/>
      <c r="R109" s="77">
        <v>12.6</v>
      </c>
      <c r="S109" s="77">
        <v>201.6</v>
      </c>
      <c r="T109" s="80">
        <f t="shared" si="12"/>
        <v>3.0434782608695654</v>
      </c>
      <c r="U109" s="80">
        <f t="shared" si="13"/>
        <v>3.017826249330732</v>
      </c>
      <c r="V109" s="81">
        <f t="shared" si="14"/>
        <v>12.493800672229229</v>
      </c>
      <c r="W109" s="81">
        <f t="shared" si="15"/>
        <v>8.3538006722292302</v>
      </c>
      <c r="X109" s="81">
        <f t="shared" si="16"/>
        <v>133.66081075566768</v>
      </c>
      <c r="Y109" s="80">
        <f t="shared" si="9"/>
        <v>4.5848355451969969E-2</v>
      </c>
      <c r="Z109" s="80">
        <f t="shared" si="10"/>
        <v>1.1992624151289988E-2</v>
      </c>
      <c r="AA109" s="80">
        <f t="shared" si="11"/>
        <v>1.9115055013239957E-2</v>
      </c>
      <c r="AB109" s="80">
        <f t="shared" si="17"/>
        <v>2.5652011538833303E-2</v>
      </c>
    </row>
    <row r="110" spans="1:28" ht="15" thickBot="1" x14ac:dyDescent="0.25">
      <c r="A110" s="108"/>
      <c r="B110" s="109" t="s">
        <v>1476</v>
      </c>
      <c r="C110" s="110" t="s">
        <v>1477</v>
      </c>
      <c r="D110" s="110" t="s">
        <v>101</v>
      </c>
      <c r="E110" s="111">
        <v>3.7499999999999999E-3</v>
      </c>
      <c r="F110" s="111">
        <v>0.12</v>
      </c>
      <c r="G110" s="77">
        <v>199</v>
      </c>
      <c r="H110" s="77">
        <v>199</v>
      </c>
      <c r="I110" s="77">
        <v>23.88</v>
      </c>
      <c r="J110" s="77">
        <v>23.88</v>
      </c>
      <c r="K110" s="77"/>
      <c r="L110" s="77"/>
      <c r="M110" s="77"/>
      <c r="N110" s="77"/>
      <c r="O110" s="77"/>
      <c r="P110" s="77"/>
      <c r="R110" s="77">
        <v>277</v>
      </c>
      <c r="S110" s="77">
        <v>33.24</v>
      </c>
      <c r="T110" s="80">
        <f t="shared" si="12"/>
        <v>1.3919597989949748</v>
      </c>
      <c r="U110" s="80">
        <f t="shared" si="13"/>
        <v>1.3663077874561416</v>
      </c>
      <c r="V110" s="81">
        <f t="shared" si="14"/>
        <v>271.89524970377215</v>
      </c>
      <c r="W110" s="81">
        <f t="shared" si="15"/>
        <v>72.895249703772151</v>
      </c>
      <c r="X110" s="81">
        <f t="shared" si="16"/>
        <v>8.7474299644526585</v>
      </c>
      <c r="Y110" s="80">
        <f t="shared" si="9"/>
        <v>4.5848355451969969E-2</v>
      </c>
      <c r="Z110" s="80">
        <f t="shared" si="10"/>
        <v>1.1992624151289988E-2</v>
      </c>
      <c r="AA110" s="80">
        <f t="shared" si="11"/>
        <v>1.9115055013239957E-2</v>
      </c>
      <c r="AB110" s="80">
        <f t="shared" si="17"/>
        <v>2.5652011538833303E-2</v>
      </c>
    </row>
    <row r="111" spans="1:28" ht="15" thickBot="1" x14ac:dyDescent="0.25">
      <c r="A111" s="96">
        <v>15</v>
      </c>
      <c r="B111" s="97" t="s">
        <v>1500</v>
      </c>
      <c r="C111" s="99" t="s">
        <v>1501</v>
      </c>
      <c r="D111" s="99" t="s">
        <v>98</v>
      </c>
      <c r="E111" s="100">
        <v>0</v>
      </c>
      <c r="F111" s="100">
        <v>2</v>
      </c>
      <c r="G111" s="101">
        <v>784.88</v>
      </c>
      <c r="H111" s="101">
        <v>1546.56</v>
      </c>
      <c r="I111" s="101">
        <v>3093.12</v>
      </c>
      <c r="J111" s="101">
        <v>2127.0324999999998</v>
      </c>
      <c r="K111" s="101">
        <v>348.00599999999997</v>
      </c>
      <c r="L111" s="101">
        <v>0</v>
      </c>
      <c r="M111" s="101">
        <v>0</v>
      </c>
      <c r="N111" s="101">
        <v>117.62602800000001</v>
      </c>
      <c r="O111" s="101">
        <v>381.81826296000003</v>
      </c>
      <c r="P111" s="102">
        <v>118.6430407344</v>
      </c>
      <c r="R111" s="101">
        <v>1925.24</v>
      </c>
      <c r="S111" s="101">
        <v>2762.3575000000001</v>
      </c>
      <c r="T111" s="80"/>
      <c r="U111" s="80"/>
      <c r="V111" s="81"/>
      <c r="W111" s="81"/>
      <c r="X111" s="81"/>
      <c r="Y111" s="80"/>
      <c r="Z111" s="80"/>
      <c r="AA111" s="80"/>
      <c r="AB111" s="80"/>
    </row>
    <row r="112" spans="1:28" x14ac:dyDescent="0.2">
      <c r="A112" s="108"/>
      <c r="B112" s="109" t="s">
        <v>1468</v>
      </c>
      <c r="C112" s="110" t="s">
        <v>1469</v>
      </c>
      <c r="D112" s="110" t="s">
        <v>98</v>
      </c>
      <c r="E112" s="111">
        <v>1</v>
      </c>
      <c r="F112" s="111">
        <v>2</v>
      </c>
      <c r="G112" s="77">
        <v>722</v>
      </c>
      <c r="H112" s="77">
        <v>722</v>
      </c>
      <c r="I112" s="77">
        <v>1444</v>
      </c>
      <c r="J112" s="77">
        <v>1444</v>
      </c>
      <c r="K112" s="77"/>
      <c r="L112" s="77"/>
      <c r="M112" s="77"/>
      <c r="N112" s="77"/>
      <c r="O112" s="77"/>
      <c r="P112" s="77"/>
      <c r="R112" s="77">
        <v>940</v>
      </c>
      <c r="S112" s="77">
        <v>1880</v>
      </c>
      <c r="T112" s="80">
        <f t="shared" si="12"/>
        <v>1.3019390581717452</v>
      </c>
      <c r="U112" s="80">
        <f t="shared" si="13"/>
        <v>1.2762870466329119</v>
      </c>
      <c r="V112" s="81">
        <f t="shared" si="14"/>
        <v>921.47924766896244</v>
      </c>
      <c r="W112" s="81">
        <f t="shared" si="15"/>
        <v>199.47924766896244</v>
      </c>
      <c r="X112" s="81">
        <f t="shared" si="16"/>
        <v>398.95849533792489</v>
      </c>
      <c r="Y112" s="80">
        <f t="shared" si="9"/>
        <v>4.5848355451969969E-2</v>
      </c>
      <c r="Z112" s="80">
        <f t="shared" si="10"/>
        <v>1.1992624151289988E-2</v>
      </c>
      <c r="AA112" s="80">
        <f t="shared" si="11"/>
        <v>1.9115055013239957E-2</v>
      </c>
      <c r="AB112" s="80">
        <f t="shared" si="17"/>
        <v>2.5652011538833303E-2</v>
      </c>
    </row>
    <row r="113" spans="1:28" x14ac:dyDescent="0.2">
      <c r="A113" s="108"/>
      <c r="B113" s="109" t="s">
        <v>1502</v>
      </c>
      <c r="C113" s="110" t="s">
        <v>1503</v>
      </c>
      <c r="D113" s="110" t="s">
        <v>41</v>
      </c>
      <c r="E113" s="111">
        <v>0.1</v>
      </c>
      <c r="F113" s="111">
        <v>0.2</v>
      </c>
      <c r="G113" s="77">
        <v>519</v>
      </c>
      <c r="H113" s="77">
        <v>519</v>
      </c>
      <c r="I113" s="77">
        <v>103.8</v>
      </c>
      <c r="J113" s="77">
        <v>103.8</v>
      </c>
      <c r="K113" s="77"/>
      <c r="L113" s="77"/>
      <c r="M113" s="77"/>
      <c r="N113" s="77"/>
      <c r="O113" s="77"/>
      <c r="P113" s="77"/>
      <c r="R113" s="77">
        <v>676</v>
      </c>
      <c r="S113" s="77">
        <v>135.19999999999999</v>
      </c>
      <c r="T113" s="80">
        <f t="shared" si="12"/>
        <v>1.3025048169556841</v>
      </c>
      <c r="U113" s="80">
        <f t="shared" si="13"/>
        <v>1.2768528054168509</v>
      </c>
      <c r="V113" s="81">
        <f t="shared" si="14"/>
        <v>662.68660601134559</v>
      </c>
      <c r="W113" s="81">
        <f t="shared" si="15"/>
        <v>143.68660601134559</v>
      </c>
      <c r="X113" s="81">
        <f t="shared" si="16"/>
        <v>28.737321202269118</v>
      </c>
      <c r="Y113" s="80">
        <f t="shared" si="9"/>
        <v>4.5848355451969969E-2</v>
      </c>
      <c r="Z113" s="80">
        <f t="shared" si="10"/>
        <v>1.1992624151289988E-2</v>
      </c>
      <c r="AA113" s="80">
        <f t="shared" si="11"/>
        <v>1.9115055013239957E-2</v>
      </c>
      <c r="AB113" s="80">
        <f t="shared" si="17"/>
        <v>2.5652011538833303E-2</v>
      </c>
    </row>
    <row r="114" spans="1:28" x14ac:dyDescent="0.2">
      <c r="A114" s="108"/>
      <c r="B114" s="109" t="s">
        <v>1470</v>
      </c>
      <c r="C114" s="110" t="s">
        <v>1471</v>
      </c>
      <c r="D114" s="110" t="s">
        <v>41</v>
      </c>
      <c r="E114" s="111">
        <v>0.2</v>
      </c>
      <c r="F114" s="111">
        <v>0.4</v>
      </c>
      <c r="G114" s="77">
        <v>895</v>
      </c>
      <c r="H114" s="77">
        <v>895</v>
      </c>
      <c r="I114" s="77">
        <v>358</v>
      </c>
      <c r="J114" s="77">
        <v>358</v>
      </c>
      <c r="K114" s="77"/>
      <c r="L114" s="77"/>
      <c r="M114" s="77"/>
      <c r="N114" s="77"/>
      <c r="O114" s="77"/>
      <c r="P114" s="77"/>
      <c r="R114" s="77">
        <v>1160</v>
      </c>
      <c r="S114" s="77">
        <v>464</v>
      </c>
      <c r="T114" s="80">
        <f t="shared" si="12"/>
        <v>1.2960893854748603</v>
      </c>
      <c r="U114" s="80">
        <f t="shared" si="13"/>
        <v>1.2704373739360271</v>
      </c>
      <c r="V114" s="81">
        <f t="shared" si="14"/>
        <v>1137.0414496727442</v>
      </c>
      <c r="W114" s="81">
        <f t="shared" si="15"/>
        <v>242.04144967274419</v>
      </c>
      <c r="X114" s="81">
        <f t="shared" si="16"/>
        <v>96.81657986909768</v>
      </c>
      <c r="Y114" s="80">
        <f t="shared" si="9"/>
        <v>4.5848355451969969E-2</v>
      </c>
      <c r="Z114" s="80">
        <f t="shared" si="10"/>
        <v>1.1992624151289988E-2</v>
      </c>
      <c r="AA114" s="80">
        <f t="shared" si="11"/>
        <v>1.9115055013239957E-2</v>
      </c>
      <c r="AB114" s="80">
        <f t="shared" si="17"/>
        <v>2.5652011538833303E-2</v>
      </c>
    </row>
    <row r="115" spans="1:28" x14ac:dyDescent="0.2">
      <c r="A115" s="108"/>
      <c r="B115" s="109" t="s">
        <v>1472</v>
      </c>
      <c r="C115" s="110" t="s">
        <v>1473</v>
      </c>
      <c r="D115" s="110" t="s">
        <v>41</v>
      </c>
      <c r="E115" s="111">
        <v>0.1</v>
      </c>
      <c r="F115" s="111">
        <v>0.2</v>
      </c>
      <c r="G115" s="77">
        <v>615</v>
      </c>
      <c r="H115" s="77">
        <v>615</v>
      </c>
      <c r="I115" s="77">
        <v>123</v>
      </c>
      <c r="J115" s="77">
        <v>123</v>
      </c>
      <c r="K115" s="77"/>
      <c r="L115" s="77"/>
      <c r="M115" s="77"/>
      <c r="N115" s="77"/>
      <c r="O115" s="77"/>
      <c r="P115" s="77"/>
      <c r="R115" s="77">
        <v>802</v>
      </c>
      <c r="S115" s="77">
        <v>160.4</v>
      </c>
      <c r="T115" s="80">
        <f t="shared" si="12"/>
        <v>1.3040650406504064</v>
      </c>
      <c r="U115" s="80">
        <f t="shared" si="13"/>
        <v>1.2784130291115732</v>
      </c>
      <c r="V115" s="81">
        <f t="shared" si="14"/>
        <v>786.22401290361745</v>
      </c>
      <c r="W115" s="81">
        <f t="shared" si="15"/>
        <v>171.22401290361745</v>
      </c>
      <c r="X115" s="81">
        <f t="shared" si="16"/>
        <v>34.244802580723494</v>
      </c>
      <c r="Y115" s="80">
        <f t="shared" si="9"/>
        <v>4.5848355451969969E-2</v>
      </c>
      <c r="Z115" s="80">
        <f t="shared" si="10"/>
        <v>1.1992624151289988E-2</v>
      </c>
      <c r="AA115" s="80">
        <f t="shared" si="11"/>
        <v>1.9115055013239957E-2</v>
      </c>
      <c r="AB115" s="80">
        <f t="shared" si="17"/>
        <v>2.5652011538833303E-2</v>
      </c>
    </row>
    <row r="116" spans="1:28" x14ac:dyDescent="0.2">
      <c r="A116" s="108"/>
      <c r="B116" s="109" t="s">
        <v>1460</v>
      </c>
      <c r="C116" s="110" t="s">
        <v>1461</v>
      </c>
      <c r="D116" s="110" t="s">
        <v>41</v>
      </c>
      <c r="E116" s="111">
        <v>1.25</v>
      </c>
      <c r="F116" s="111">
        <v>2.5</v>
      </c>
      <c r="G116" s="77">
        <v>35</v>
      </c>
      <c r="H116" s="77">
        <v>35</v>
      </c>
      <c r="I116" s="77">
        <v>87.5</v>
      </c>
      <c r="J116" s="77">
        <v>87.5</v>
      </c>
      <c r="K116" s="77"/>
      <c r="L116" s="77"/>
      <c r="M116" s="77"/>
      <c r="N116" s="77"/>
      <c r="O116" s="77"/>
      <c r="P116" s="77"/>
      <c r="R116" s="77">
        <v>41.5</v>
      </c>
      <c r="S116" s="77">
        <v>103.75</v>
      </c>
      <c r="T116" s="80">
        <f t="shared" si="12"/>
        <v>1.1857142857142857</v>
      </c>
      <c r="U116" s="80">
        <f t="shared" si="13"/>
        <v>1.1600622741754525</v>
      </c>
      <c r="V116" s="81">
        <f t="shared" si="14"/>
        <v>40.602179596140836</v>
      </c>
      <c r="W116" s="81">
        <f t="shared" si="15"/>
        <v>5.6021795961408358</v>
      </c>
      <c r="X116" s="81">
        <f t="shared" si="16"/>
        <v>14.00544899035209</v>
      </c>
      <c r="Y116" s="80">
        <f t="shared" si="9"/>
        <v>4.5848355451969969E-2</v>
      </c>
      <c r="Z116" s="80">
        <f t="shared" si="10"/>
        <v>1.1992624151289988E-2</v>
      </c>
      <c r="AA116" s="80">
        <f t="shared" si="11"/>
        <v>1.9115055013239957E-2</v>
      </c>
      <c r="AB116" s="80">
        <f t="shared" si="17"/>
        <v>2.5652011538833303E-2</v>
      </c>
    </row>
    <row r="117" spans="1:28" x14ac:dyDescent="0.2">
      <c r="A117" s="108"/>
      <c r="B117" s="109" t="s">
        <v>1430</v>
      </c>
      <c r="C117" s="110" t="s">
        <v>1431</v>
      </c>
      <c r="D117" s="110" t="s">
        <v>41</v>
      </c>
      <c r="E117" s="111">
        <v>0.5</v>
      </c>
      <c r="F117" s="111">
        <v>1</v>
      </c>
      <c r="G117" s="77">
        <v>5.0999999999999996</v>
      </c>
      <c r="H117" s="77">
        <v>5.0999999999999996</v>
      </c>
      <c r="I117" s="77">
        <v>5.0999999999999996</v>
      </c>
      <c r="J117" s="77">
        <v>5.0999999999999996</v>
      </c>
      <c r="K117" s="77"/>
      <c r="L117" s="77"/>
      <c r="M117" s="77"/>
      <c r="N117" s="77"/>
      <c r="O117" s="77"/>
      <c r="P117" s="77"/>
      <c r="R117" s="77">
        <v>4.33</v>
      </c>
      <c r="S117" s="77">
        <v>4.33</v>
      </c>
      <c r="T117" s="80">
        <f t="shared" si="12"/>
        <v>0.84901960784313735</v>
      </c>
      <c r="U117" s="80">
        <f t="shared" si="13"/>
        <v>0.82336759630430401</v>
      </c>
      <c r="V117" s="81">
        <f t="shared" si="14"/>
        <v>4.1991747411519498</v>
      </c>
      <c r="W117" s="81">
        <f t="shared" si="15"/>
        <v>-0.90082525884804987</v>
      </c>
      <c r="X117" s="81">
        <f t="shared" si="16"/>
        <v>-0.90082525884804987</v>
      </c>
      <c r="Y117" s="80">
        <f t="shared" si="9"/>
        <v>4.5848355451969969E-2</v>
      </c>
      <c r="Z117" s="80">
        <f t="shared" si="10"/>
        <v>1.1992624151289988E-2</v>
      </c>
      <c r="AA117" s="80">
        <f t="shared" si="11"/>
        <v>1.9115055013239957E-2</v>
      </c>
      <c r="AB117" s="80">
        <f t="shared" si="17"/>
        <v>2.5652011538833303E-2</v>
      </c>
    </row>
    <row r="118" spans="1:28" x14ac:dyDescent="0.2">
      <c r="A118" s="108"/>
      <c r="B118" s="109" t="s">
        <v>1432</v>
      </c>
      <c r="C118" s="110" t="s">
        <v>1433</v>
      </c>
      <c r="D118" s="110" t="s">
        <v>41</v>
      </c>
      <c r="E118" s="111">
        <v>0.5</v>
      </c>
      <c r="F118" s="111">
        <v>1</v>
      </c>
      <c r="G118" s="77">
        <v>4.1399999999999997</v>
      </c>
      <c r="H118" s="77">
        <v>4.1399999999999997</v>
      </c>
      <c r="I118" s="77">
        <v>4.1399999999999997</v>
      </c>
      <c r="J118" s="77">
        <v>4.1399999999999997</v>
      </c>
      <c r="K118" s="77"/>
      <c r="L118" s="77"/>
      <c r="M118" s="77"/>
      <c r="N118" s="77"/>
      <c r="O118" s="77"/>
      <c r="P118" s="77"/>
      <c r="R118" s="77">
        <v>12.6</v>
      </c>
      <c r="S118" s="77">
        <v>12.6</v>
      </c>
      <c r="T118" s="80">
        <f t="shared" si="12"/>
        <v>3.0434782608695654</v>
      </c>
      <c r="U118" s="80">
        <f t="shared" si="13"/>
        <v>3.017826249330732</v>
      </c>
      <c r="V118" s="81">
        <f t="shared" si="14"/>
        <v>12.493800672229229</v>
      </c>
      <c r="W118" s="81">
        <f t="shared" si="15"/>
        <v>8.3538006722292302</v>
      </c>
      <c r="X118" s="81">
        <f t="shared" si="16"/>
        <v>8.3538006722292302</v>
      </c>
      <c r="Y118" s="80">
        <f t="shared" si="9"/>
        <v>4.5848355451969969E-2</v>
      </c>
      <c r="Z118" s="80">
        <f t="shared" si="10"/>
        <v>1.1992624151289988E-2</v>
      </c>
      <c r="AA118" s="80">
        <f t="shared" si="11"/>
        <v>1.9115055013239957E-2</v>
      </c>
      <c r="AB118" s="80">
        <f t="shared" si="17"/>
        <v>2.5652011538833303E-2</v>
      </c>
    </row>
    <row r="119" spans="1:28" ht="15" thickBot="1" x14ac:dyDescent="0.25">
      <c r="A119" s="108"/>
      <c r="B119" s="109" t="s">
        <v>1476</v>
      </c>
      <c r="C119" s="110" t="s">
        <v>1477</v>
      </c>
      <c r="D119" s="110" t="s">
        <v>101</v>
      </c>
      <c r="E119" s="111">
        <v>3.7499999999999999E-3</v>
      </c>
      <c r="F119" s="111">
        <v>7.4999999999999997E-3</v>
      </c>
      <c r="G119" s="77">
        <v>199</v>
      </c>
      <c r="H119" s="77">
        <v>199</v>
      </c>
      <c r="I119" s="77">
        <v>1.4924999999999999</v>
      </c>
      <c r="J119" s="77">
        <v>1.4924999999999999</v>
      </c>
      <c r="K119" s="77"/>
      <c r="L119" s="77"/>
      <c r="M119" s="77"/>
      <c r="N119" s="77"/>
      <c r="O119" s="77"/>
      <c r="P119" s="77"/>
      <c r="R119" s="77">
        <v>277</v>
      </c>
      <c r="S119" s="77">
        <v>2.0775000000000001</v>
      </c>
      <c r="T119" s="80">
        <f t="shared" si="12"/>
        <v>1.3919597989949748</v>
      </c>
      <c r="U119" s="80">
        <f t="shared" si="13"/>
        <v>1.3663077874561416</v>
      </c>
      <c r="V119" s="81">
        <f t="shared" si="14"/>
        <v>271.89524970377215</v>
      </c>
      <c r="W119" s="81">
        <f t="shared" si="15"/>
        <v>72.895249703772151</v>
      </c>
      <c r="X119" s="81">
        <f t="shared" si="16"/>
        <v>0.54671437277829116</v>
      </c>
      <c r="Y119" s="80">
        <f t="shared" si="9"/>
        <v>4.5848355451969969E-2</v>
      </c>
      <c r="Z119" s="80">
        <f t="shared" si="10"/>
        <v>1.1992624151289988E-2</v>
      </c>
      <c r="AA119" s="80">
        <f t="shared" si="11"/>
        <v>1.9115055013239957E-2</v>
      </c>
      <c r="AB119" s="80">
        <f t="shared" si="17"/>
        <v>2.5652011538833303E-2</v>
      </c>
    </row>
    <row r="120" spans="1:28" ht="15" thickBot="1" x14ac:dyDescent="0.25">
      <c r="A120" s="96">
        <v>16</v>
      </c>
      <c r="B120" s="97" t="s">
        <v>1504</v>
      </c>
      <c r="C120" s="99" t="s">
        <v>1505</v>
      </c>
      <c r="D120" s="99" t="s">
        <v>98</v>
      </c>
      <c r="E120" s="100">
        <v>0</v>
      </c>
      <c r="F120" s="100">
        <v>28</v>
      </c>
      <c r="G120" s="101">
        <v>1172.07</v>
      </c>
      <c r="H120" s="101">
        <v>2043.79</v>
      </c>
      <c r="I120" s="101">
        <v>57226.12</v>
      </c>
      <c r="J120" s="101">
        <v>40646.654999999999</v>
      </c>
      <c r="K120" s="101">
        <v>5972.232</v>
      </c>
      <c r="L120" s="101">
        <v>0</v>
      </c>
      <c r="M120" s="101">
        <v>0</v>
      </c>
      <c r="N120" s="101">
        <v>2018.6144159999999</v>
      </c>
      <c r="O120" s="101">
        <v>6552.49406112</v>
      </c>
      <c r="P120" s="102">
        <v>2036.0676667968</v>
      </c>
      <c r="R120" s="101">
        <v>2546.62</v>
      </c>
      <c r="S120" s="101">
        <v>52631.705000000002</v>
      </c>
      <c r="T120" s="80"/>
      <c r="U120" s="80"/>
      <c r="V120" s="81"/>
      <c r="W120" s="81"/>
      <c r="X120" s="81"/>
      <c r="Y120" s="80"/>
      <c r="Z120" s="80"/>
      <c r="AA120" s="80"/>
      <c r="AB120" s="80"/>
    </row>
    <row r="121" spans="1:28" x14ac:dyDescent="0.2">
      <c r="A121" s="108"/>
      <c r="B121" s="109" t="s">
        <v>1480</v>
      </c>
      <c r="C121" s="110" t="s">
        <v>1481</v>
      </c>
      <c r="D121" s="110" t="s">
        <v>98</v>
      </c>
      <c r="E121" s="111">
        <v>1</v>
      </c>
      <c r="F121" s="111">
        <v>28</v>
      </c>
      <c r="G121" s="77">
        <v>979</v>
      </c>
      <c r="H121" s="77">
        <v>979</v>
      </c>
      <c r="I121" s="77">
        <v>27412</v>
      </c>
      <c r="J121" s="77">
        <v>27412</v>
      </c>
      <c r="K121" s="77"/>
      <c r="L121" s="77"/>
      <c r="M121" s="77"/>
      <c r="N121" s="77"/>
      <c r="O121" s="77"/>
      <c r="P121" s="77"/>
      <c r="R121" s="77">
        <v>1270</v>
      </c>
      <c r="S121" s="77">
        <v>35560</v>
      </c>
      <c r="T121" s="80">
        <f t="shared" si="12"/>
        <v>1.2972420837589378</v>
      </c>
      <c r="U121" s="80">
        <f t="shared" si="13"/>
        <v>1.2715900722201046</v>
      </c>
      <c r="V121" s="81">
        <f t="shared" si="14"/>
        <v>1244.8866807034824</v>
      </c>
      <c r="W121" s="81">
        <f t="shared" si="15"/>
        <v>265.8866807034824</v>
      </c>
      <c r="X121" s="81">
        <f t="shared" si="16"/>
        <v>7444.8270596975071</v>
      </c>
      <c r="Y121" s="80">
        <f t="shared" si="9"/>
        <v>4.5848355451969969E-2</v>
      </c>
      <c r="Z121" s="80">
        <f t="shared" si="10"/>
        <v>1.1992624151289988E-2</v>
      </c>
      <c r="AA121" s="80">
        <f t="shared" si="11"/>
        <v>1.9115055013239957E-2</v>
      </c>
      <c r="AB121" s="80">
        <f t="shared" si="17"/>
        <v>2.5652011538833303E-2</v>
      </c>
    </row>
    <row r="122" spans="1:28" x14ac:dyDescent="0.2">
      <c r="A122" s="108"/>
      <c r="B122" s="109" t="s">
        <v>1506</v>
      </c>
      <c r="C122" s="110" t="s">
        <v>1507</v>
      </c>
      <c r="D122" s="110" t="s">
        <v>41</v>
      </c>
      <c r="E122" s="111">
        <v>0.1</v>
      </c>
      <c r="F122" s="111">
        <v>2.8</v>
      </c>
      <c r="G122" s="77">
        <v>720</v>
      </c>
      <c r="H122" s="77">
        <v>720</v>
      </c>
      <c r="I122" s="77">
        <v>2016</v>
      </c>
      <c r="J122" s="77">
        <v>2016</v>
      </c>
      <c r="K122" s="77"/>
      <c r="L122" s="77"/>
      <c r="M122" s="77"/>
      <c r="N122" s="77"/>
      <c r="O122" s="77"/>
      <c r="P122" s="77"/>
      <c r="R122" s="77">
        <v>938</v>
      </c>
      <c r="S122" s="77">
        <v>2626.4</v>
      </c>
      <c r="T122" s="80">
        <f t="shared" si="12"/>
        <v>1.3027777777777778</v>
      </c>
      <c r="U122" s="80">
        <f t="shared" si="13"/>
        <v>1.2771257662389446</v>
      </c>
      <c r="V122" s="81">
        <f t="shared" si="14"/>
        <v>919.53055169204015</v>
      </c>
      <c r="W122" s="81">
        <f t="shared" si="15"/>
        <v>199.53055169204015</v>
      </c>
      <c r="X122" s="81">
        <f t="shared" si="16"/>
        <v>558.68554473771235</v>
      </c>
      <c r="Y122" s="80">
        <f t="shared" si="9"/>
        <v>4.5848355451969969E-2</v>
      </c>
      <c r="Z122" s="80">
        <f t="shared" si="10"/>
        <v>1.1992624151289988E-2</v>
      </c>
      <c r="AA122" s="80">
        <f t="shared" si="11"/>
        <v>1.9115055013239957E-2</v>
      </c>
      <c r="AB122" s="80">
        <f t="shared" si="17"/>
        <v>2.5652011538833303E-2</v>
      </c>
    </row>
    <row r="123" spans="1:28" x14ac:dyDescent="0.2">
      <c r="A123" s="108"/>
      <c r="B123" s="109" t="s">
        <v>1482</v>
      </c>
      <c r="C123" s="110" t="s">
        <v>1483</v>
      </c>
      <c r="D123" s="110" t="s">
        <v>41</v>
      </c>
      <c r="E123" s="111">
        <v>0.2</v>
      </c>
      <c r="F123" s="111">
        <v>5.6</v>
      </c>
      <c r="G123" s="77">
        <v>1260</v>
      </c>
      <c r="H123" s="77">
        <v>1260</v>
      </c>
      <c r="I123" s="77">
        <v>7056</v>
      </c>
      <c r="J123" s="77">
        <v>7056</v>
      </c>
      <c r="K123" s="77"/>
      <c r="L123" s="77"/>
      <c r="M123" s="77"/>
      <c r="N123" s="77"/>
      <c r="O123" s="77"/>
      <c r="P123" s="77"/>
      <c r="R123" s="77">
        <v>1650</v>
      </c>
      <c r="S123" s="77">
        <v>9240</v>
      </c>
      <c r="T123" s="80">
        <f t="shared" si="12"/>
        <v>1.3095238095238095</v>
      </c>
      <c r="U123" s="80">
        <f t="shared" si="13"/>
        <v>1.2838717979849763</v>
      </c>
      <c r="V123" s="81">
        <f t="shared" si="14"/>
        <v>1617.6784654610701</v>
      </c>
      <c r="W123" s="81">
        <f t="shared" si="15"/>
        <v>357.67846546107012</v>
      </c>
      <c r="X123" s="81">
        <f t="shared" si="16"/>
        <v>2002.9994065819926</v>
      </c>
      <c r="Y123" s="80">
        <f t="shared" si="9"/>
        <v>4.5848355451969969E-2</v>
      </c>
      <c r="Z123" s="80">
        <f t="shared" si="10"/>
        <v>1.1992624151289988E-2</v>
      </c>
      <c r="AA123" s="80">
        <f t="shared" si="11"/>
        <v>1.9115055013239957E-2</v>
      </c>
      <c r="AB123" s="80">
        <f t="shared" si="17"/>
        <v>2.5652011538833303E-2</v>
      </c>
    </row>
    <row r="124" spans="1:28" x14ac:dyDescent="0.2">
      <c r="A124" s="108"/>
      <c r="B124" s="109" t="s">
        <v>1484</v>
      </c>
      <c r="C124" s="110" t="s">
        <v>1485</v>
      </c>
      <c r="D124" s="110" t="s">
        <v>41</v>
      </c>
      <c r="E124" s="111">
        <v>0.1</v>
      </c>
      <c r="F124" s="111">
        <v>2.8</v>
      </c>
      <c r="G124" s="77">
        <v>583</v>
      </c>
      <c r="H124" s="77">
        <v>583</v>
      </c>
      <c r="I124" s="77">
        <v>1632.4</v>
      </c>
      <c r="J124" s="77">
        <v>1632.4</v>
      </c>
      <c r="K124" s="77"/>
      <c r="L124" s="77"/>
      <c r="M124" s="77"/>
      <c r="N124" s="77"/>
      <c r="O124" s="77"/>
      <c r="P124" s="77"/>
      <c r="R124" s="77">
        <v>759</v>
      </c>
      <c r="S124" s="77">
        <v>2125.1999999999998</v>
      </c>
      <c r="T124" s="80">
        <f t="shared" si="12"/>
        <v>1.3018867924528301</v>
      </c>
      <c r="U124" s="80">
        <f t="shared" si="13"/>
        <v>1.2762347809139969</v>
      </c>
      <c r="V124" s="81">
        <f t="shared" si="14"/>
        <v>744.04487727286016</v>
      </c>
      <c r="W124" s="81">
        <f t="shared" si="15"/>
        <v>161.04487727286016</v>
      </c>
      <c r="X124" s="81">
        <f t="shared" si="16"/>
        <v>450.92565636400843</v>
      </c>
      <c r="Y124" s="80">
        <f t="shared" si="9"/>
        <v>4.5848355451969969E-2</v>
      </c>
      <c r="Z124" s="80">
        <f t="shared" si="10"/>
        <v>1.1992624151289988E-2</v>
      </c>
      <c r="AA124" s="80">
        <f t="shared" si="11"/>
        <v>1.9115055013239957E-2</v>
      </c>
      <c r="AB124" s="80">
        <f t="shared" si="17"/>
        <v>2.5652011538833303E-2</v>
      </c>
    </row>
    <row r="125" spans="1:28" x14ac:dyDescent="0.2">
      <c r="A125" s="108"/>
      <c r="B125" s="109" t="s">
        <v>1452</v>
      </c>
      <c r="C125" s="110" t="s">
        <v>1453</v>
      </c>
      <c r="D125" s="110" t="s">
        <v>41</v>
      </c>
      <c r="E125" s="111">
        <v>1.25</v>
      </c>
      <c r="F125" s="111">
        <v>35</v>
      </c>
      <c r="G125" s="77">
        <v>68</v>
      </c>
      <c r="H125" s="77">
        <v>68</v>
      </c>
      <c r="I125" s="77">
        <v>2380</v>
      </c>
      <c r="J125" s="77">
        <v>2380</v>
      </c>
      <c r="K125" s="77"/>
      <c r="L125" s="77"/>
      <c r="M125" s="77"/>
      <c r="N125" s="77"/>
      <c r="O125" s="77"/>
      <c r="P125" s="77"/>
      <c r="R125" s="77">
        <v>80.400000000000006</v>
      </c>
      <c r="S125" s="77">
        <v>2814</v>
      </c>
      <c r="T125" s="80">
        <f t="shared" si="12"/>
        <v>1.1823529411764706</v>
      </c>
      <c r="U125" s="80">
        <f t="shared" si="13"/>
        <v>1.1567009296376374</v>
      </c>
      <c r="V125" s="81">
        <f t="shared" si="14"/>
        <v>78.65566321535934</v>
      </c>
      <c r="W125" s="81">
        <f t="shared" si="15"/>
        <v>10.65566321535934</v>
      </c>
      <c r="X125" s="81">
        <f t="shared" si="16"/>
        <v>372.94821253757686</v>
      </c>
      <c r="Y125" s="80">
        <f t="shared" si="9"/>
        <v>4.5848355451969969E-2</v>
      </c>
      <c r="Z125" s="80">
        <f t="shared" si="10"/>
        <v>1.1992624151289988E-2</v>
      </c>
      <c r="AA125" s="80">
        <f t="shared" si="11"/>
        <v>1.9115055013239957E-2</v>
      </c>
      <c r="AB125" s="80">
        <f t="shared" si="17"/>
        <v>2.5652011538833303E-2</v>
      </c>
    </row>
    <row r="126" spans="1:28" x14ac:dyDescent="0.2">
      <c r="A126" s="108"/>
      <c r="B126" s="109" t="s">
        <v>1430</v>
      </c>
      <c r="C126" s="110" t="s">
        <v>1431</v>
      </c>
      <c r="D126" s="110" t="s">
        <v>41</v>
      </c>
      <c r="E126" s="111">
        <v>0.5</v>
      </c>
      <c r="F126" s="111">
        <v>14</v>
      </c>
      <c r="G126" s="77">
        <v>5.0999999999999996</v>
      </c>
      <c r="H126" s="77">
        <v>5.0999999999999996</v>
      </c>
      <c r="I126" s="77">
        <v>71.400000000000006</v>
      </c>
      <c r="J126" s="77">
        <v>71.400000000000006</v>
      </c>
      <c r="K126" s="77"/>
      <c r="L126" s="77"/>
      <c r="M126" s="77"/>
      <c r="N126" s="77"/>
      <c r="O126" s="77"/>
      <c r="P126" s="77"/>
      <c r="R126" s="77">
        <v>4.33</v>
      </c>
      <c r="S126" s="77">
        <v>60.62</v>
      </c>
      <c r="T126" s="80">
        <f t="shared" si="12"/>
        <v>0.84901960784313735</v>
      </c>
      <c r="U126" s="80">
        <f t="shared" si="13"/>
        <v>0.82336759630430401</v>
      </c>
      <c r="V126" s="81">
        <f t="shared" si="14"/>
        <v>4.1991747411519498</v>
      </c>
      <c r="W126" s="81">
        <f t="shared" si="15"/>
        <v>-0.90082525884804987</v>
      </c>
      <c r="X126" s="81">
        <f t="shared" si="16"/>
        <v>-12.611553623872698</v>
      </c>
      <c r="Y126" s="80">
        <f t="shared" si="9"/>
        <v>4.5848355451969969E-2</v>
      </c>
      <c r="Z126" s="80">
        <f t="shared" si="10"/>
        <v>1.1992624151289988E-2</v>
      </c>
      <c r="AA126" s="80">
        <f t="shared" si="11"/>
        <v>1.9115055013239957E-2</v>
      </c>
      <c r="AB126" s="80">
        <f t="shared" si="17"/>
        <v>2.5652011538833303E-2</v>
      </c>
    </row>
    <row r="127" spans="1:28" x14ac:dyDescent="0.2">
      <c r="A127" s="108"/>
      <c r="B127" s="109" t="s">
        <v>1432</v>
      </c>
      <c r="C127" s="110" t="s">
        <v>1433</v>
      </c>
      <c r="D127" s="110" t="s">
        <v>41</v>
      </c>
      <c r="E127" s="111">
        <v>0.5</v>
      </c>
      <c r="F127" s="111">
        <v>14</v>
      </c>
      <c r="G127" s="77">
        <v>4.1399999999999997</v>
      </c>
      <c r="H127" s="77">
        <v>4.1399999999999997</v>
      </c>
      <c r="I127" s="77">
        <v>57.96</v>
      </c>
      <c r="J127" s="77">
        <v>57.96</v>
      </c>
      <c r="K127" s="77"/>
      <c r="L127" s="77"/>
      <c r="M127" s="77"/>
      <c r="N127" s="77"/>
      <c r="O127" s="77"/>
      <c r="P127" s="77"/>
      <c r="R127" s="77">
        <v>12.6</v>
      </c>
      <c r="S127" s="77">
        <v>176.4</v>
      </c>
      <c r="T127" s="80">
        <f t="shared" si="12"/>
        <v>3.0434782608695654</v>
      </c>
      <c r="U127" s="80">
        <f t="shared" si="13"/>
        <v>3.017826249330732</v>
      </c>
      <c r="V127" s="81">
        <f t="shared" si="14"/>
        <v>12.493800672229229</v>
      </c>
      <c r="W127" s="81">
        <f t="shared" si="15"/>
        <v>8.3538006722292302</v>
      </c>
      <c r="X127" s="81">
        <f t="shared" si="16"/>
        <v>116.95320941120923</v>
      </c>
      <c r="Y127" s="80">
        <f t="shared" si="9"/>
        <v>4.5848355451969969E-2</v>
      </c>
      <c r="Z127" s="80">
        <f t="shared" si="10"/>
        <v>1.1992624151289988E-2</v>
      </c>
      <c r="AA127" s="80">
        <f t="shared" si="11"/>
        <v>1.9115055013239957E-2</v>
      </c>
      <c r="AB127" s="80">
        <f t="shared" si="17"/>
        <v>2.5652011538833303E-2</v>
      </c>
    </row>
    <row r="128" spans="1:28" ht="15" thickBot="1" x14ac:dyDescent="0.25">
      <c r="A128" s="108"/>
      <c r="B128" s="109" t="s">
        <v>1476</v>
      </c>
      <c r="C128" s="110" t="s">
        <v>1477</v>
      </c>
      <c r="D128" s="110" t="s">
        <v>101</v>
      </c>
      <c r="E128" s="111">
        <v>3.7499999999999999E-3</v>
      </c>
      <c r="F128" s="111">
        <v>0.105</v>
      </c>
      <c r="G128" s="77">
        <v>199</v>
      </c>
      <c r="H128" s="77">
        <v>199</v>
      </c>
      <c r="I128" s="77">
        <v>20.895</v>
      </c>
      <c r="J128" s="77">
        <v>20.895</v>
      </c>
      <c r="K128" s="77"/>
      <c r="L128" s="77"/>
      <c r="M128" s="77"/>
      <c r="N128" s="77"/>
      <c r="O128" s="77"/>
      <c r="P128" s="77"/>
      <c r="R128" s="77">
        <v>277</v>
      </c>
      <c r="S128" s="77">
        <v>29.085000000000001</v>
      </c>
      <c r="T128" s="80">
        <f t="shared" si="12"/>
        <v>1.3919597989949748</v>
      </c>
      <c r="U128" s="80">
        <f t="shared" si="13"/>
        <v>1.3663077874561416</v>
      </c>
      <c r="V128" s="81">
        <f t="shared" si="14"/>
        <v>271.89524970377215</v>
      </c>
      <c r="W128" s="81">
        <f t="shared" si="15"/>
        <v>72.895249703772151</v>
      </c>
      <c r="X128" s="81">
        <f t="shared" si="16"/>
        <v>7.6540012188960755</v>
      </c>
      <c r="Y128" s="80">
        <f t="shared" si="9"/>
        <v>4.5848355451969969E-2</v>
      </c>
      <c r="Z128" s="80">
        <f t="shared" si="10"/>
        <v>1.1992624151289988E-2</v>
      </c>
      <c r="AA128" s="80">
        <f t="shared" si="11"/>
        <v>1.9115055013239957E-2</v>
      </c>
      <c r="AB128" s="80">
        <f t="shared" si="17"/>
        <v>2.5652011538833303E-2</v>
      </c>
    </row>
    <row r="129" spans="1:28" x14ac:dyDescent="0.2">
      <c r="A129" s="156">
        <v>17</v>
      </c>
      <c r="B129" s="157" t="s">
        <v>1508</v>
      </c>
      <c r="C129" s="158" t="s">
        <v>1509</v>
      </c>
      <c r="D129" s="158" t="s">
        <v>41</v>
      </c>
      <c r="E129" s="159">
        <v>0</v>
      </c>
      <c r="F129" s="159">
        <v>38</v>
      </c>
      <c r="G129" s="160">
        <v>125.36</v>
      </c>
      <c r="H129" s="160">
        <v>73.44</v>
      </c>
      <c r="I129" s="160">
        <v>2790.72</v>
      </c>
      <c r="J129" s="160">
        <v>0</v>
      </c>
      <c r="K129" s="160">
        <v>1005.271</v>
      </c>
      <c r="L129" s="160">
        <v>0</v>
      </c>
      <c r="M129" s="160">
        <v>0</v>
      </c>
      <c r="N129" s="160">
        <v>339.78159799999997</v>
      </c>
      <c r="O129" s="160">
        <v>1102.9431303599999</v>
      </c>
      <c r="P129" s="161">
        <v>342.71940197039999</v>
      </c>
      <c r="R129" s="160">
        <v>83.86</v>
      </c>
      <c r="S129" s="160">
        <v>0</v>
      </c>
      <c r="T129" s="80"/>
      <c r="U129" s="80"/>
      <c r="V129" s="81"/>
      <c r="W129" s="81"/>
      <c r="X129" s="81"/>
      <c r="Y129" s="80"/>
      <c r="Z129" s="80"/>
      <c r="AA129" s="80"/>
      <c r="AB129" s="80"/>
    </row>
    <row r="130" spans="1:28" x14ac:dyDescent="0.2">
      <c r="A130" s="173">
        <v>18</v>
      </c>
      <c r="B130" s="174" t="s">
        <v>1510</v>
      </c>
      <c r="C130" s="175" t="s">
        <v>1511</v>
      </c>
      <c r="D130" s="175" t="s">
        <v>41</v>
      </c>
      <c r="E130" s="176">
        <v>0</v>
      </c>
      <c r="F130" s="176">
        <v>15</v>
      </c>
      <c r="G130" s="177">
        <v>132.83000000000001</v>
      </c>
      <c r="H130" s="177">
        <v>81.39</v>
      </c>
      <c r="I130" s="177">
        <v>1220.8499999999999</v>
      </c>
      <c r="J130" s="177">
        <v>0</v>
      </c>
      <c r="K130" s="177">
        <v>439.78500000000003</v>
      </c>
      <c r="L130" s="177">
        <v>0</v>
      </c>
      <c r="M130" s="177">
        <v>0</v>
      </c>
      <c r="N130" s="177">
        <v>148.64733000000001</v>
      </c>
      <c r="O130" s="177">
        <v>482.51451059999999</v>
      </c>
      <c r="P130" s="178">
        <v>149.93255768399999</v>
      </c>
      <c r="R130" s="177">
        <v>92.95</v>
      </c>
      <c r="S130" s="177">
        <v>0</v>
      </c>
      <c r="T130" s="80"/>
      <c r="U130" s="80"/>
      <c r="V130" s="81"/>
      <c r="W130" s="81"/>
      <c r="X130" s="81"/>
      <c r="Y130" s="80"/>
      <c r="Z130" s="80"/>
      <c r="AA130" s="80"/>
      <c r="AB130" s="80"/>
    </row>
    <row r="131" spans="1:28" x14ac:dyDescent="0.2">
      <c r="A131" s="173">
        <v>19</v>
      </c>
      <c r="B131" s="174" t="s">
        <v>1512</v>
      </c>
      <c r="C131" s="175" t="s">
        <v>1513</v>
      </c>
      <c r="D131" s="175" t="s">
        <v>41</v>
      </c>
      <c r="E131" s="176">
        <v>0</v>
      </c>
      <c r="F131" s="176">
        <v>1</v>
      </c>
      <c r="G131" s="177">
        <v>156.41</v>
      </c>
      <c r="H131" s="177">
        <v>98.7</v>
      </c>
      <c r="I131" s="177">
        <v>98.7</v>
      </c>
      <c r="J131" s="177">
        <v>0</v>
      </c>
      <c r="K131" s="177">
        <v>35.5535</v>
      </c>
      <c r="L131" s="177">
        <v>0</v>
      </c>
      <c r="M131" s="177">
        <v>0</v>
      </c>
      <c r="N131" s="177">
        <v>12.017083</v>
      </c>
      <c r="O131" s="177">
        <v>39.007878060000003</v>
      </c>
      <c r="P131" s="178">
        <v>12.120984548399999</v>
      </c>
      <c r="R131" s="177">
        <v>112.71</v>
      </c>
      <c r="S131" s="177">
        <v>0</v>
      </c>
      <c r="T131" s="80"/>
      <c r="U131" s="80"/>
      <c r="V131" s="81"/>
      <c r="W131" s="81"/>
      <c r="X131" s="81"/>
      <c r="Y131" s="80"/>
      <c r="Z131" s="80"/>
      <c r="AA131" s="80"/>
      <c r="AB131" s="80"/>
    </row>
    <row r="132" spans="1:28" x14ac:dyDescent="0.2">
      <c r="A132" s="173">
        <v>20</v>
      </c>
      <c r="B132" s="174" t="s">
        <v>1514</v>
      </c>
      <c r="C132" s="175" t="s">
        <v>1515</v>
      </c>
      <c r="D132" s="175" t="s">
        <v>41</v>
      </c>
      <c r="E132" s="176">
        <v>0</v>
      </c>
      <c r="F132" s="176">
        <v>44</v>
      </c>
      <c r="G132" s="177">
        <v>234.62</v>
      </c>
      <c r="H132" s="177">
        <v>121.15</v>
      </c>
      <c r="I132" s="177">
        <v>5330.6</v>
      </c>
      <c r="J132" s="177">
        <v>0</v>
      </c>
      <c r="K132" s="177">
        <v>1920.2260000000001</v>
      </c>
      <c r="L132" s="177">
        <v>0</v>
      </c>
      <c r="M132" s="177">
        <v>0</v>
      </c>
      <c r="N132" s="177">
        <v>649.03638799999999</v>
      </c>
      <c r="O132" s="177">
        <v>2106.79515816</v>
      </c>
      <c r="P132" s="178">
        <v>654.64805646239995</v>
      </c>
      <c r="R132" s="177">
        <v>138.35</v>
      </c>
      <c r="S132" s="177">
        <v>0</v>
      </c>
      <c r="T132" s="80"/>
      <c r="U132" s="80"/>
      <c r="V132" s="81"/>
      <c r="W132" s="81"/>
      <c r="X132" s="81"/>
      <c r="Y132" s="80"/>
      <c r="Z132" s="80"/>
      <c r="AA132" s="80"/>
      <c r="AB132" s="80"/>
    </row>
    <row r="133" spans="1:28" ht="15" thickBot="1" x14ac:dyDescent="0.25">
      <c r="A133" s="162">
        <v>21</v>
      </c>
      <c r="B133" s="163" t="s">
        <v>1516</v>
      </c>
      <c r="C133" s="164" t="s">
        <v>1517</v>
      </c>
      <c r="D133" s="164" t="s">
        <v>41</v>
      </c>
      <c r="E133" s="165">
        <v>0</v>
      </c>
      <c r="F133" s="165">
        <v>6</v>
      </c>
      <c r="G133" s="112">
        <v>805.06</v>
      </c>
      <c r="H133" s="112">
        <v>1227.8800000000001</v>
      </c>
      <c r="I133" s="112">
        <v>7367.28</v>
      </c>
      <c r="J133" s="112">
        <v>238.49100000000001</v>
      </c>
      <c r="K133" s="112">
        <v>2567.94</v>
      </c>
      <c r="L133" s="112">
        <v>0</v>
      </c>
      <c r="M133" s="112">
        <v>0</v>
      </c>
      <c r="N133" s="112">
        <v>867.96371999999997</v>
      </c>
      <c r="O133" s="112">
        <v>2817.4410504000002</v>
      </c>
      <c r="P133" s="166">
        <v>875.46826785600001</v>
      </c>
      <c r="R133" s="112">
        <v>1404.84</v>
      </c>
      <c r="S133" s="112">
        <v>288.33300000000003</v>
      </c>
      <c r="T133" s="80"/>
      <c r="U133" s="80"/>
      <c r="V133" s="81"/>
      <c r="W133" s="81"/>
      <c r="X133" s="81"/>
      <c r="Y133" s="80"/>
      <c r="Z133" s="80"/>
      <c r="AA133" s="80"/>
      <c r="AB133" s="80"/>
    </row>
    <row r="134" spans="1:28" x14ac:dyDescent="0.2">
      <c r="A134" s="108"/>
      <c r="B134" s="109" t="s">
        <v>1390</v>
      </c>
      <c r="C134" s="110" t="s">
        <v>1391</v>
      </c>
      <c r="D134" s="110" t="s">
        <v>101</v>
      </c>
      <c r="E134" s="111">
        <v>2.1499999999999998E-2</v>
      </c>
      <c r="F134" s="111">
        <v>0.129</v>
      </c>
      <c r="G134" s="77">
        <v>179</v>
      </c>
      <c r="H134" s="77">
        <v>179</v>
      </c>
      <c r="I134" s="77">
        <v>23.091000000000001</v>
      </c>
      <c r="J134" s="77">
        <v>23.091000000000001</v>
      </c>
      <c r="K134" s="77"/>
      <c r="L134" s="77"/>
      <c r="M134" s="77"/>
      <c r="N134" s="77"/>
      <c r="O134" s="77"/>
      <c r="P134" s="77"/>
      <c r="R134" s="77">
        <v>277</v>
      </c>
      <c r="S134" s="77">
        <v>35.732999999999997</v>
      </c>
      <c r="T134" s="80">
        <f t="shared" si="12"/>
        <v>1.5474860335195531</v>
      </c>
      <c r="U134" s="80">
        <f t="shared" si="13"/>
        <v>1.5218340219807198</v>
      </c>
      <c r="V134" s="81">
        <f t="shared" si="14"/>
        <v>272.40828993454886</v>
      </c>
      <c r="W134" s="81">
        <f t="shared" si="15"/>
        <v>93.408289934548861</v>
      </c>
      <c r="X134" s="81">
        <f t="shared" si="16"/>
        <v>12.049669401556804</v>
      </c>
      <c r="Y134" s="80">
        <f t="shared" si="9"/>
        <v>4.5848355451969969E-2</v>
      </c>
      <c r="Z134" s="80">
        <f t="shared" si="10"/>
        <v>1.1992624151289988E-2</v>
      </c>
      <c r="AA134" s="80">
        <f t="shared" si="11"/>
        <v>1.9115055013239957E-2</v>
      </c>
      <c r="AB134" s="80">
        <f t="shared" si="17"/>
        <v>2.5652011538833303E-2</v>
      </c>
    </row>
    <row r="135" spans="1:28" x14ac:dyDescent="0.2">
      <c r="A135" s="108"/>
      <c r="B135" s="109" t="s">
        <v>1518</v>
      </c>
      <c r="C135" s="110" t="s">
        <v>1519</v>
      </c>
      <c r="D135" s="110" t="s">
        <v>41</v>
      </c>
      <c r="E135" s="111">
        <v>1</v>
      </c>
      <c r="F135" s="111">
        <v>6</v>
      </c>
      <c r="G135" s="77">
        <v>35.9</v>
      </c>
      <c r="H135" s="77">
        <v>35.9</v>
      </c>
      <c r="I135" s="77">
        <v>215.4</v>
      </c>
      <c r="J135" s="77">
        <v>215.4</v>
      </c>
      <c r="K135" s="77"/>
      <c r="L135" s="77"/>
      <c r="M135" s="77"/>
      <c r="N135" s="77"/>
      <c r="O135" s="77"/>
      <c r="P135" s="77"/>
      <c r="R135" s="77">
        <v>42.1</v>
      </c>
      <c r="S135" s="77">
        <v>252.6</v>
      </c>
      <c r="T135" s="80">
        <f t="shared" si="12"/>
        <v>1.1727019498607243</v>
      </c>
      <c r="U135" s="80">
        <f t="shared" si="13"/>
        <v>1.1470499383218911</v>
      </c>
      <c r="V135" s="81">
        <f t="shared" si="14"/>
        <v>41.179092785755884</v>
      </c>
      <c r="W135" s="81">
        <f t="shared" si="15"/>
        <v>5.2790927857558856</v>
      </c>
      <c r="X135" s="81">
        <f t="shared" si="16"/>
        <v>31.674556714535314</v>
      </c>
      <c r="Y135" s="80">
        <f t="shared" si="9"/>
        <v>4.5848355451969969E-2</v>
      </c>
      <c r="Z135" s="80">
        <f t="shared" si="10"/>
        <v>1.1992624151289988E-2</v>
      </c>
      <c r="AA135" s="80">
        <f t="shared" si="11"/>
        <v>1.9115055013239957E-2</v>
      </c>
      <c r="AB135" s="80">
        <f t="shared" si="17"/>
        <v>2.5652011538833303E-2</v>
      </c>
    </row>
    <row r="136" spans="1:28" ht="40.5" thickBot="1" x14ac:dyDescent="0.25">
      <c r="A136" s="103">
        <v>22</v>
      </c>
      <c r="B136" s="104" t="s">
        <v>1520</v>
      </c>
      <c r="C136" s="105" t="s">
        <v>1521</v>
      </c>
      <c r="D136" s="105" t="s">
        <v>41</v>
      </c>
      <c r="E136" s="106">
        <v>0</v>
      </c>
      <c r="F136" s="106">
        <v>6</v>
      </c>
      <c r="G136" s="107">
        <v>2659.06</v>
      </c>
      <c r="H136" s="107">
        <v>10810.46</v>
      </c>
      <c r="I136" s="107">
        <v>64862.76</v>
      </c>
      <c r="J136" s="107">
        <v>64862.76</v>
      </c>
      <c r="K136" s="107">
        <v>0</v>
      </c>
      <c r="L136" s="107">
        <v>0</v>
      </c>
      <c r="M136" s="107">
        <v>0</v>
      </c>
      <c r="N136" s="107">
        <v>0</v>
      </c>
      <c r="O136" s="107">
        <v>0</v>
      </c>
      <c r="P136" s="107">
        <v>0</v>
      </c>
      <c r="R136" s="107">
        <v>12025.74</v>
      </c>
      <c r="S136" s="107">
        <v>72154.44</v>
      </c>
      <c r="T136" s="80">
        <f t="shared" si="12"/>
        <v>1.1124170479332054</v>
      </c>
      <c r="U136" s="80">
        <f t="shared" si="13"/>
        <v>1.0867650363943722</v>
      </c>
      <c r="V136" s="81">
        <f t="shared" si="14"/>
        <v>2889.773437674819</v>
      </c>
      <c r="W136" s="81">
        <f t="shared" si="15"/>
        <v>230.71343767481903</v>
      </c>
      <c r="X136" s="81">
        <f t="shared" si="16"/>
        <v>1384.2806260489142</v>
      </c>
      <c r="Y136" s="80">
        <f t="shared" si="9"/>
        <v>4.5848355451969969E-2</v>
      </c>
      <c r="Z136" s="80">
        <f t="shared" si="10"/>
        <v>1.1992624151289988E-2</v>
      </c>
      <c r="AA136" s="80">
        <f t="shared" si="11"/>
        <v>1.9115055013239957E-2</v>
      </c>
      <c r="AB136" s="80">
        <f t="shared" si="17"/>
        <v>2.5652011538833303E-2</v>
      </c>
    </row>
    <row r="137" spans="1:28" ht="20.5" thickBot="1" x14ac:dyDescent="0.25">
      <c r="A137" s="96">
        <v>23</v>
      </c>
      <c r="B137" s="97" t="s">
        <v>1522</v>
      </c>
      <c r="C137" s="99" t="s">
        <v>1523</v>
      </c>
      <c r="D137" s="99" t="s">
        <v>41</v>
      </c>
      <c r="E137" s="100">
        <v>0</v>
      </c>
      <c r="F137" s="100">
        <v>1</v>
      </c>
      <c r="G137" s="101">
        <v>5167.3999999999996</v>
      </c>
      <c r="H137" s="101">
        <v>2050.75</v>
      </c>
      <c r="I137" s="101">
        <v>2050.75</v>
      </c>
      <c r="J137" s="101">
        <v>1851.95</v>
      </c>
      <c r="K137" s="101">
        <v>71.612499999999997</v>
      </c>
      <c r="L137" s="101">
        <v>0</v>
      </c>
      <c r="M137" s="101">
        <v>0</v>
      </c>
      <c r="N137" s="101">
        <v>24.205024999999999</v>
      </c>
      <c r="O137" s="101">
        <v>78.570370499999996</v>
      </c>
      <c r="P137" s="102">
        <v>24.414305370000001</v>
      </c>
      <c r="R137" s="101">
        <v>2367.87</v>
      </c>
      <c r="S137" s="101">
        <v>2140.85</v>
      </c>
      <c r="T137" s="80"/>
      <c r="U137" s="80"/>
      <c r="V137" s="81"/>
      <c r="W137" s="81"/>
      <c r="X137" s="81"/>
      <c r="Y137" s="80"/>
      <c r="Z137" s="80"/>
      <c r="AA137" s="80"/>
      <c r="AB137" s="80"/>
    </row>
    <row r="138" spans="1:28" x14ac:dyDescent="0.2">
      <c r="A138" s="108"/>
      <c r="B138" s="109" t="s">
        <v>1524</v>
      </c>
      <c r="C138" s="110" t="s">
        <v>1525</v>
      </c>
      <c r="D138" s="110" t="s">
        <v>41</v>
      </c>
      <c r="E138" s="111">
        <v>1</v>
      </c>
      <c r="F138" s="111">
        <v>1</v>
      </c>
      <c r="G138" s="77">
        <v>123</v>
      </c>
      <c r="H138" s="77">
        <v>123</v>
      </c>
      <c r="I138" s="77">
        <v>123</v>
      </c>
      <c r="J138" s="77">
        <v>123</v>
      </c>
      <c r="K138" s="77"/>
      <c r="L138" s="77"/>
      <c r="M138" s="77"/>
      <c r="N138" s="77"/>
      <c r="O138" s="77"/>
      <c r="P138" s="77"/>
      <c r="R138" s="77">
        <v>137</v>
      </c>
      <c r="S138" s="77">
        <v>137</v>
      </c>
      <c r="T138" s="80">
        <f t="shared" si="12"/>
        <v>1.1138211382113821</v>
      </c>
      <c r="U138" s="80">
        <f t="shared" si="13"/>
        <v>1.0881691266725488</v>
      </c>
      <c r="V138" s="81">
        <f t="shared" si="14"/>
        <v>133.8448025807235</v>
      </c>
      <c r="W138" s="81">
        <f t="shared" si="15"/>
        <v>10.844802580723496</v>
      </c>
      <c r="X138" s="81">
        <f t="shared" si="16"/>
        <v>10.844802580723496</v>
      </c>
      <c r="Y138" s="80">
        <f t="shared" si="9"/>
        <v>4.5848355451969969E-2</v>
      </c>
      <c r="Z138" s="80">
        <f t="shared" si="10"/>
        <v>1.1992624151289988E-2</v>
      </c>
      <c r="AA138" s="80">
        <f t="shared" si="11"/>
        <v>1.9115055013239957E-2</v>
      </c>
      <c r="AB138" s="80">
        <f t="shared" si="17"/>
        <v>2.5652011538833303E-2</v>
      </c>
    </row>
    <row r="139" spans="1:28" x14ac:dyDescent="0.2">
      <c r="A139" s="108"/>
      <c r="B139" s="109" t="s">
        <v>1390</v>
      </c>
      <c r="C139" s="110" t="s">
        <v>1391</v>
      </c>
      <c r="D139" s="110" t="s">
        <v>101</v>
      </c>
      <c r="E139" s="111">
        <v>0.05</v>
      </c>
      <c r="F139" s="111">
        <v>0.05</v>
      </c>
      <c r="G139" s="77">
        <v>179</v>
      </c>
      <c r="H139" s="77">
        <v>179</v>
      </c>
      <c r="I139" s="77">
        <v>8.9499999999999993</v>
      </c>
      <c r="J139" s="77">
        <v>8.9499999999999993</v>
      </c>
      <c r="K139" s="77"/>
      <c r="L139" s="77"/>
      <c r="M139" s="77"/>
      <c r="N139" s="77"/>
      <c r="O139" s="77"/>
      <c r="P139" s="77"/>
      <c r="R139" s="77">
        <v>277</v>
      </c>
      <c r="S139" s="77">
        <v>13.85</v>
      </c>
      <c r="T139" s="80">
        <f t="shared" si="12"/>
        <v>1.5474860335195531</v>
      </c>
      <c r="U139" s="80">
        <f t="shared" si="13"/>
        <v>1.5218340219807198</v>
      </c>
      <c r="V139" s="81">
        <f t="shared" si="14"/>
        <v>272.40828993454886</v>
      </c>
      <c r="W139" s="81">
        <f t="shared" si="15"/>
        <v>93.408289934548861</v>
      </c>
      <c r="X139" s="81">
        <f t="shared" si="16"/>
        <v>4.6704144967274432</v>
      </c>
      <c r="Y139" s="80">
        <f t="shared" si="9"/>
        <v>4.5848355451969969E-2</v>
      </c>
      <c r="Z139" s="80">
        <f t="shared" si="10"/>
        <v>1.1992624151289988E-2</v>
      </c>
      <c r="AA139" s="80">
        <f t="shared" si="11"/>
        <v>1.9115055013239957E-2</v>
      </c>
      <c r="AB139" s="80">
        <f t="shared" si="17"/>
        <v>2.5652011538833303E-2</v>
      </c>
    </row>
    <row r="140" spans="1:28" ht="18.5" thickBot="1" x14ac:dyDescent="0.25">
      <c r="A140" s="108"/>
      <c r="B140" s="109" t="s">
        <v>1526</v>
      </c>
      <c r="C140" s="110" t="s">
        <v>1527</v>
      </c>
      <c r="D140" s="110" t="s">
        <v>41</v>
      </c>
      <c r="E140" s="111">
        <v>1</v>
      </c>
      <c r="F140" s="111">
        <v>1</v>
      </c>
      <c r="G140" s="77">
        <v>1720</v>
      </c>
      <c r="H140" s="77">
        <v>1720</v>
      </c>
      <c r="I140" s="77">
        <v>1720</v>
      </c>
      <c r="J140" s="77">
        <v>1720</v>
      </c>
      <c r="K140" s="77"/>
      <c r="L140" s="77"/>
      <c r="M140" s="77"/>
      <c r="N140" s="77"/>
      <c r="O140" s="77"/>
      <c r="P140" s="77"/>
      <c r="R140" s="77">
        <v>1990</v>
      </c>
      <c r="S140" s="77">
        <v>1990</v>
      </c>
      <c r="T140" s="80">
        <f t="shared" si="12"/>
        <v>1.1569767441860466</v>
      </c>
      <c r="U140" s="80">
        <f t="shared" si="13"/>
        <v>1.1313247326472133</v>
      </c>
      <c r="V140" s="81">
        <f t="shared" si="14"/>
        <v>1945.878540153207</v>
      </c>
      <c r="W140" s="81">
        <f t="shared" si="15"/>
        <v>225.87854015320704</v>
      </c>
      <c r="X140" s="81">
        <f t="shared" si="16"/>
        <v>225.87854015320704</v>
      </c>
      <c r="Y140" s="80">
        <f t="shared" si="9"/>
        <v>4.5848355451969969E-2</v>
      </c>
      <c r="Z140" s="80">
        <f t="shared" si="10"/>
        <v>1.1992624151289988E-2</v>
      </c>
      <c r="AA140" s="80">
        <f t="shared" si="11"/>
        <v>1.9115055013239957E-2</v>
      </c>
      <c r="AB140" s="80">
        <f t="shared" si="17"/>
        <v>2.5652011538833303E-2</v>
      </c>
    </row>
    <row r="141" spans="1:28" ht="20.5" thickBot="1" x14ac:dyDescent="0.25">
      <c r="A141" s="96">
        <v>24</v>
      </c>
      <c r="B141" s="97" t="s">
        <v>1528</v>
      </c>
      <c r="C141" s="99" t="s">
        <v>1529</v>
      </c>
      <c r="D141" s="99" t="s">
        <v>41</v>
      </c>
      <c r="E141" s="100">
        <v>0</v>
      </c>
      <c r="F141" s="100">
        <v>2</v>
      </c>
      <c r="G141" s="101">
        <v>5167.3999999999996</v>
      </c>
      <c r="H141" s="101">
        <v>3183.73</v>
      </c>
      <c r="I141" s="101">
        <v>6367.46</v>
      </c>
      <c r="J141" s="101">
        <v>5969.86</v>
      </c>
      <c r="K141" s="101">
        <v>143.22499999999999</v>
      </c>
      <c r="L141" s="101">
        <v>0</v>
      </c>
      <c r="M141" s="101">
        <v>0</v>
      </c>
      <c r="N141" s="101">
        <v>48.410049999999998</v>
      </c>
      <c r="O141" s="101">
        <v>157.14074099999999</v>
      </c>
      <c r="P141" s="102">
        <v>48.828610740000002</v>
      </c>
      <c r="R141" s="101">
        <v>3581.41</v>
      </c>
      <c r="S141" s="101">
        <v>6708.78</v>
      </c>
      <c r="T141" s="80"/>
      <c r="U141" s="80"/>
      <c r="V141" s="81"/>
      <c r="W141" s="81"/>
      <c r="X141" s="81"/>
      <c r="Y141" s="80"/>
      <c r="Z141" s="80"/>
      <c r="AA141" s="80"/>
      <c r="AB141" s="80"/>
    </row>
    <row r="142" spans="1:28" x14ac:dyDescent="0.2">
      <c r="A142" s="108"/>
      <c r="B142" s="109" t="s">
        <v>1530</v>
      </c>
      <c r="C142" s="110" t="s">
        <v>1531</v>
      </c>
      <c r="D142" s="110" t="s">
        <v>41</v>
      </c>
      <c r="E142" s="111">
        <v>1</v>
      </c>
      <c r="F142" s="111">
        <v>2</v>
      </c>
      <c r="G142" s="77">
        <v>265</v>
      </c>
      <c r="H142" s="77">
        <v>265</v>
      </c>
      <c r="I142" s="77">
        <v>530</v>
      </c>
      <c r="J142" s="77">
        <v>530</v>
      </c>
      <c r="K142" s="77"/>
      <c r="L142" s="77"/>
      <c r="M142" s="77"/>
      <c r="N142" s="77"/>
      <c r="O142" s="77"/>
      <c r="P142" s="77"/>
      <c r="R142" s="77">
        <v>324</v>
      </c>
      <c r="S142" s="77">
        <v>648</v>
      </c>
      <c r="T142" s="80">
        <f t="shared" si="12"/>
        <v>1.2226415094339622</v>
      </c>
      <c r="U142" s="80">
        <f t="shared" si="13"/>
        <v>1.196989497895129</v>
      </c>
      <c r="V142" s="81">
        <f t="shared" si="14"/>
        <v>317.20221694220919</v>
      </c>
      <c r="W142" s="81">
        <f t="shared" si="15"/>
        <v>52.202216942209191</v>
      </c>
      <c r="X142" s="81">
        <f t="shared" si="16"/>
        <v>104.40443388441838</v>
      </c>
      <c r="Y142" s="80">
        <f t="shared" ref="Y142:Y206" si="18">104.584835545197%-100%</f>
        <v>4.5848355451969969E-2</v>
      </c>
      <c r="Z142" s="80">
        <f t="shared" ref="Z142:Z206" si="19">101.199262415129%-100%</f>
        <v>1.1992624151289988E-2</v>
      </c>
      <c r="AA142" s="80">
        <f t="shared" ref="AA142:AA206" si="20">101.911505501324%-100%</f>
        <v>1.9115055013239957E-2</v>
      </c>
      <c r="AB142" s="80">
        <f t="shared" si="17"/>
        <v>2.5652011538833303E-2</v>
      </c>
    </row>
    <row r="143" spans="1:28" x14ac:dyDescent="0.2">
      <c r="A143" s="108"/>
      <c r="B143" s="109" t="s">
        <v>1390</v>
      </c>
      <c r="C143" s="110" t="s">
        <v>1391</v>
      </c>
      <c r="D143" s="110" t="s">
        <v>101</v>
      </c>
      <c r="E143" s="111">
        <v>0.06</v>
      </c>
      <c r="F143" s="111">
        <v>0.12</v>
      </c>
      <c r="G143" s="77">
        <v>179</v>
      </c>
      <c r="H143" s="77">
        <v>179</v>
      </c>
      <c r="I143" s="77">
        <v>21.48</v>
      </c>
      <c r="J143" s="77">
        <v>21.48</v>
      </c>
      <c r="K143" s="77"/>
      <c r="L143" s="77"/>
      <c r="M143" s="77"/>
      <c r="N143" s="77"/>
      <c r="O143" s="77"/>
      <c r="P143" s="77"/>
      <c r="R143" s="77">
        <v>277</v>
      </c>
      <c r="S143" s="77">
        <v>33.24</v>
      </c>
      <c r="T143" s="80">
        <f t="shared" ref="T143:T207" si="21">R143/H143</f>
        <v>1.5474860335195531</v>
      </c>
      <c r="U143" s="80">
        <f t="shared" ref="U143:U207" si="22">T143-AB143</f>
        <v>1.5218340219807198</v>
      </c>
      <c r="V143" s="81">
        <f t="shared" ref="V143:V207" si="23">G143*U143</f>
        <v>272.40828993454886</v>
      </c>
      <c r="W143" s="81">
        <f t="shared" ref="W143:W207" si="24">V143-G143</f>
        <v>93.408289934548861</v>
      </c>
      <c r="X143" s="81">
        <f t="shared" ref="X143:X207" si="25">F143*W143</f>
        <v>11.208994792145862</v>
      </c>
      <c r="Y143" s="80">
        <f t="shared" si="18"/>
        <v>4.5848355451969969E-2</v>
      </c>
      <c r="Z143" s="80">
        <f t="shared" si="19"/>
        <v>1.1992624151289988E-2</v>
      </c>
      <c r="AA143" s="80">
        <f t="shared" si="20"/>
        <v>1.9115055013239957E-2</v>
      </c>
      <c r="AB143" s="80">
        <f t="shared" ref="AB143:AB207" si="26">AVERAGE(Y143:AA143)</f>
        <v>2.5652011538833303E-2</v>
      </c>
    </row>
    <row r="144" spans="1:28" ht="18.5" thickBot="1" x14ac:dyDescent="0.25">
      <c r="A144" s="108"/>
      <c r="B144" s="109" t="s">
        <v>1532</v>
      </c>
      <c r="C144" s="110" t="s">
        <v>1533</v>
      </c>
      <c r="D144" s="110" t="s">
        <v>41</v>
      </c>
      <c r="E144" s="111">
        <v>1</v>
      </c>
      <c r="F144" s="111">
        <v>2</v>
      </c>
      <c r="G144" s="77">
        <v>2709.19</v>
      </c>
      <c r="H144" s="77">
        <v>2709.19</v>
      </c>
      <c r="I144" s="77">
        <v>5418.38</v>
      </c>
      <c r="J144" s="77">
        <v>5418.38</v>
      </c>
      <c r="K144" s="77"/>
      <c r="L144" s="77"/>
      <c r="M144" s="77"/>
      <c r="N144" s="77"/>
      <c r="O144" s="77"/>
      <c r="P144" s="77"/>
      <c r="R144" s="77">
        <v>3013.77</v>
      </c>
      <c r="S144" s="77">
        <v>6027.54</v>
      </c>
      <c r="T144" s="80">
        <f t="shared" si="21"/>
        <v>1.1124247468800637</v>
      </c>
      <c r="U144" s="80">
        <f t="shared" si="22"/>
        <v>1.0867727353412304</v>
      </c>
      <c r="V144" s="81">
        <f t="shared" si="23"/>
        <v>2944.2738268591079</v>
      </c>
      <c r="W144" s="81">
        <f t="shared" si="24"/>
        <v>235.08382685910783</v>
      </c>
      <c r="X144" s="81">
        <f t="shared" si="25"/>
        <v>470.16765371821566</v>
      </c>
      <c r="Y144" s="80">
        <f t="shared" si="18"/>
        <v>4.5848355451969969E-2</v>
      </c>
      <c r="Z144" s="80">
        <f t="shared" si="19"/>
        <v>1.1992624151289988E-2</v>
      </c>
      <c r="AA144" s="80">
        <f t="shared" si="20"/>
        <v>1.9115055013239957E-2</v>
      </c>
      <c r="AB144" s="80">
        <f t="shared" si="26"/>
        <v>2.5652011538833303E-2</v>
      </c>
    </row>
    <row r="145" spans="1:29" ht="20" x14ac:dyDescent="0.2">
      <c r="A145" s="156">
        <v>25</v>
      </c>
      <c r="B145" s="157" t="s">
        <v>1534</v>
      </c>
      <c r="C145" s="158" t="s">
        <v>1535</v>
      </c>
      <c r="D145" s="158" t="s">
        <v>41</v>
      </c>
      <c r="E145" s="159">
        <v>0</v>
      </c>
      <c r="F145" s="159">
        <v>4</v>
      </c>
      <c r="G145" s="160">
        <v>5167.3999999999996</v>
      </c>
      <c r="H145" s="160"/>
      <c r="I145" s="160">
        <v>20669.599999999999</v>
      </c>
      <c r="J145" s="160">
        <v>0</v>
      </c>
      <c r="K145" s="160">
        <v>0</v>
      </c>
      <c r="L145" s="160">
        <v>0</v>
      </c>
      <c r="M145" s="160">
        <v>0</v>
      </c>
      <c r="N145" s="160">
        <v>0</v>
      </c>
      <c r="O145" s="160">
        <v>0</v>
      </c>
      <c r="P145" s="161">
        <v>0</v>
      </c>
      <c r="R145" s="160"/>
      <c r="S145" s="160">
        <v>0</v>
      </c>
      <c r="T145" s="80">
        <f>T146</f>
        <v>1.1124247468800637</v>
      </c>
      <c r="U145" s="80">
        <f>U146</f>
        <v>1.0867727353412304</v>
      </c>
      <c r="V145" s="81">
        <f t="shared" si="23"/>
        <v>5615.7894326022733</v>
      </c>
      <c r="W145" s="81">
        <f t="shared" si="24"/>
        <v>448.3894326022737</v>
      </c>
      <c r="X145" s="81">
        <f t="shared" si="25"/>
        <v>1793.5577304090948</v>
      </c>
      <c r="Y145" s="80">
        <f t="shared" si="18"/>
        <v>4.5848355451969969E-2</v>
      </c>
      <c r="Z145" s="80">
        <f t="shared" si="19"/>
        <v>1.1992624151289988E-2</v>
      </c>
      <c r="AA145" s="80">
        <f t="shared" si="20"/>
        <v>1.9115055013239957E-2</v>
      </c>
      <c r="AB145" s="80">
        <f t="shared" si="26"/>
        <v>2.5652011538833303E-2</v>
      </c>
      <c r="AC145" s="88" t="s">
        <v>3563</v>
      </c>
    </row>
    <row r="146" spans="1:29" ht="18" x14ac:dyDescent="0.2">
      <c r="A146" s="108"/>
      <c r="B146" s="109" t="s">
        <v>1532</v>
      </c>
      <c r="C146" s="110" t="s">
        <v>1533</v>
      </c>
      <c r="D146" s="110" t="s">
        <v>41</v>
      </c>
      <c r="E146" s="111">
        <v>1</v>
      </c>
      <c r="F146" s="111">
        <v>4</v>
      </c>
      <c r="G146" s="77">
        <v>2709.19</v>
      </c>
      <c r="H146" s="77">
        <v>2709.19</v>
      </c>
      <c r="I146" s="77">
        <v>5418.38</v>
      </c>
      <c r="J146" s="77">
        <v>5418.38</v>
      </c>
      <c r="K146" s="77"/>
      <c r="L146" s="77"/>
      <c r="M146" s="77"/>
      <c r="N146" s="77"/>
      <c r="O146" s="77"/>
      <c r="P146" s="77"/>
      <c r="R146" s="77">
        <v>3013.77</v>
      </c>
      <c r="S146" s="77">
        <v>6027.54</v>
      </c>
      <c r="T146" s="80">
        <f t="shared" ref="T146" si="27">R146/H146</f>
        <v>1.1124247468800637</v>
      </c>
      <c r="U146" s="80">
        <f t="shared" ref="U146" si="28">T146-AB146</f>
        <v>1.0867727353412304</v>
      </c>
      <c r="V146" s="81"/>
      <c r="W146" s="81"/>
      <c r="X146" s="81"/>
      <c r="Y146" s="80">
        <f t="shared" si="18"/>
        <v>4.5848355451969969E-2</v>
      </c>
      <c r="Z146" s="80">
        <f t="shared" si="19"/>
        <v>1.1992624151289988E-2</v>
      </c>
      <c r="AA146" s="80">
        <f t="shared" si="20"/>
        <v>1.9115055013239957E-2</v>
      </c>
      <c r="AB146" s="80">
        <f t="shared" si="26"/>
        <v>2.5652011538833303E-2</v>
      </c>
      <c r="AC146" s="88" t="s">
        <v>3564</v>
      </c>
    </row>
    <row r="147" spans="1:29" ht="15" thickBot="1" x14ac:dyDescent="0.25">
      <c r="A147" s="162">
        <v>26</v>
      </c>
      <c r="B147" s="163" t="s">
        <v>1536</v>
      </c>
      <c r="C147" s="164" t="s">
        <v>1537</v>
      </c>
      <c r="D147" s="164" t="s">
        <v>41</v>
      </c>
      <c r="E147" s="165">
        <v>0</v>
      </c>
      <c r="F147" s="165">
        <v>4</v>
      </c>
      <c r="G147" s="112">
        <v>161.01</v>
      </c>
      <c r="H147" s="112">
        <v>596.73</v>
      </c>
      <c r="I147" s="112">
        <v>2386.92</v>
      </c>
      <c r="J147" s="112">
        <v>349.32799999999997</v>
      </c>
      <c r="K147" s="112">
        <v>733.98599999999999</v>
      </c>
      <c r="L147" s="112">
        <v>0</v>
      </c>
      <c r="M147" s="112">
        <v>0</v>
      </c>
      <c r="N147" s="112">
        <v>248.08726799999999</v>
      </c>
      <c r="O147" s="112">
        <v>805.30007976000002</v>
      </c>
      <c r="P147" s="166">
        <v>250.2322686864</v>
      </c>
      <c r="R147" s="112">
        <v>675.2</v>
      </c>
      <c r="S147" s="112">
        <v>373.96800000000002</v>
      </c>
      <c r="T147" s="80"/>
      <c r="U147" s="80"/>
      <c r="V147" s="81"/>
      <c r="W147" s="81"/>
      <c r="X147" s="81"/>
      <c r="Y147" s="80"/>
      <c r="Z147" s="80"/>
      <c r="AA147" s="80"/>
      <c r="AB147" s="80"/>
    </row>
    <row r="148" spans="1:29" x14ac:dyDescent="0.2">
      <c r="A148" s="108"/>
      <c r="B148" s="109" t="s">
        <v>1538</v>
      </c>
      <c r="C148" s="110" t="s">
        <v>1539</v>
      </c>
      <c r="D148" s="110" t="s">
        <v>101</v>
      </c>
      <c r="E148" s="111">
        <v>0.58799999999999997</v>
      </c>
      <c r="F148" s="111">
        <v>2.3519999999999999</v>
      </c>
      <c r="G148" s="77">
        <v>104</v>
      </c>
      <c r="H148" s="77">
        <v>104</v>
      </c>
      <c r="I148" s="77">
        <v>244.608</v>
      </c>
      <c r="J148" s="77">
        <v>244.608</v>
      </c>
      <c r="K148" s="77"/>
      <c r="L148" s="77"/>
      <c r="M148" s="77"/>
      <c r="N148" s="77"/>
      <c r="O148" s="77"/>
      <c r="P148" s="77"/>
      <c r="R148" s="77">
        <v>109</v>
      </c>
      <c r="S148" s="77">
        <v>256.36799999999999</v>
      </c>
      <c r="T148" s="80">
        <f t="shared" si="21"/>
        <v>1.0480769230769231</v>
      </c>
      <c r="U148" s="80">
        <f t="shared" si="22"/>
        <v>1.0224249115380899</v>
      </c>
      <c r="V148" s="81">
        <f t="shared" si="23"/>
        <v>106.33219079996135</v>
      </c>
      <c r="W148" s="81">
        <f t="shared" si="24"/>
        <v>2.3321907999613529</v>
      </c>
      <c r="X148" s="81">
        <f t="shared" si="25"/>
        <v>5.4853127615091015</v>
      </c>
      <c r="Y148" s="80">
        <f t="shared" si="18"/>
        <v>4.5848355451969969E-2</v>
      </c>
      <c r="Z148" s="80">
        <f t="shared" si="19"/>
        <v>1.1992624151289988E-2</v>
      </c>
      <c r="AA148" s="80">
        <f t="shared" si="20"/>
        <v>1.9115055013239957E-2</v>
      </c>
      <c r="AB148" s="80">
        <f t="shared" si="26"/>
        <v>2.5652011538833303E-2</v>
      </c>
    </row>
    <row r="149" spans="1:29" x14ac:dyDescent="0.2">
      <c r="A149" s="108"/>
      <c r="B149" s="109" t="s">
        <v>1540</v>
      </c>
      <c r="C149" s="110" t="s">
        <v>1541</v>
      </c>
      <c r="D149" s="110" t="s">
        <v>101</v>
      </c>
      <c r="E149" s="111">
        <v>0.14000000000000001</v>
      </c>
      <c r="F149" s="111">
        <v>0.56000000000000005</v>
      </c>
      <c r="G149" s="77">
        <v>187</v>
      </c>
      <c r="H149" s="77">
        <v>187</v>
      </c>
      <c r="I149" s="77">
        <v>104.72</v>
      </c>
      <c r="J149" s="77">
        <v>104.72</v>
      </c>
      <c r="K149" s="77"/>
      <c r="L149" s="77"/>
      <c r="M149" s="77"/>
      <c r="N149" s="77"/>
      <c r="O149" s="77"/>
      <c r="P149" s="77"/>
      <c r="R149" s="77">
        <v>210</v>
      </c>
      <c r="S149" s="77">
        <v>117.6</v>
      </c>
      <c r="T149" s="80">
        <f t="shared" si="21"/>
        <v>1.1229946524064172</v>
      </c>
      <c r="U149" s="80">
        <f t="shared" si="22"/>
        <v>1.0973426408675839</v>
      </c>
      <c r="V149" s="81">
        <f t="shared" si="23"/>
        <v>205.20307384223818</v>
      </c>
      <c r="W149" s="81">
        <f t="shared" si="24"/>
        <v>18.203073842238183</v>
      </c>
      <c r="X149" s="81">
        <f t="shared" si="25"/>
        <v>10.193721351653384</v>
      </c>
      <c r="Y149" s="80">
        <f t="shared" si="18"/>
        <v>4.5848355451969969E-2</v>
      </c>
      <c r="Z149" s="80">
        <f t="shared" si="19"/>
        <v>1.1992624151289988E-2</v>
      </c>
      <c r="AA149" s="80">
        <f t="shared" si="20"/>
        <v>1.9115055013239957E-2</v>
      </c>
      <c r="AB149" s="80">
        <f t="shared" si="26"/>
        <v>2.5652011538833303E-2</v>
      </c>
    </row>
    <row r="150" spans="1:29" ht="15" thickBot="1" x14ac:dyDescent="0.25">
      <c r="A150" s="103">
        <v>27</v>
      </c>
      <c r="B150" s="104" t="s">
        <v>1542</v>
      </c>
      <c r="C150" s="105" t="s">
        <v>1543</v>
      </c>
      <c r="D150" s="105" t="s">
        <v>41</v>
      </c>
      <c r="E150" s="106">
        <v>0</v>
      </c>
      <c r="F150" s="106">
        <v>4</v>
      </c>
      <c r="G150" s="107">
        <v>366.72</v>
      </c>
      <c r="H150" s="107">
        <v>315</v>
      </c>
      <c r="I150" s="107">
        <v>1260</v>
      </c>
      <c r="J150" s="107">
        <v>1260</v>
      </c>
      <c r="K150" s="107">
        <v>0</v>
      </c>
      <c r="L150" s="107">
        <v>0</v>
      </c>
      <c r="M150" s="107">
        <v>0</v>
      </c>
      <c r="N150" s="107">
        <v>0</v>
      </c>
      <c r="O150" s="107">
        <v>0</v>
      </c>
      <c r="P150" s="107">
        <v>0</v>
      </c>
      <c r="R150" s="107">
        <v>620</v>
      </c>
      <c r="S150" s="107">
        <v>2480</v>
      </c>
      <c r="T150" s="80">
        <f t="shared" si="21"/>
        <v>1.9682539682539681</v>
      </c>
      <c r="U150" s="80">
        <f t="shared" si="22"/>
        <v>1.9426019567151349</v>
      </c>
      <c r="V150" s="81">
        <f t="shared" si="23"/>
        <v>712.39098956657438</v>
      </c>
      <c r="W150" s="81">
        <f t="shared" si="24"/>
        <v>345.67098956657435</v>
      </c>
      <c r="X150" s="81">
        <f t="shared" si="25"/>
        <v>1382.6839582662974</v>
      </c>
      <c r="Y150" s="80">
        <f t="shared" si="18"/>
        <v>4.5848355451969969E-2</v>
      </c>
      <c r="Z150" s="80">
        <f t="shared" si="19"/>
        <v>1.1992624151289988E-2</v>
      </c>
      <c r="AA150" s="80">
        <f t="shared" si="20"/>
        <v>1.9115055013239957E-2</v>
      </c>
      <c r="AB150" s="80">
        <f t="shared" si="26"/>
        <v>2.5652011538833303E-2</v>
      </c>
    </row>
    <row r="151" spans="1:29" ht="15" thickBot="1" x14ac:dyDescent="0.25">
      <c r="A151" s="96">
        <v>28</v>
      </c>
      <c r="B151" s="97" t="s">
        <v>1544</v>
      </c>
      <c r="C151" s="99" t="s">
        <v>1545</v>
      </c>
      <c r="D151" s="99" t="s">
        <v>41</v>
      </c>
      <c r="E151" s="100">
        <v>0</v>
      </c>
      <c r="F151" s="100">
        <v>5</v>
      </c>
      <c r="G151" s="101">
        <v>193.21</v>
      </c>
      <c r="H151" s="101">
        <v>675.63</v>
      </c>
      <c r="I151" s="101">
        <v>3378.15</v>
      </c>
      <c r="J151" s="101">
        <v>499.04</v>
      </c>
      <c r="K151" s="101">
        <v>1037.1175000000001</v>
      </c>
      <c r="L151" s="101">
        <v>0</v>
      </c>
      <c r="M151" s="101">
        <v>0</v>
      </c>
      <c r="N151" s="101">
        <v>350.54571499999997</v>
      </c>
      <c r="O151" s="101">
        <v>1137.8838363</v>
      </c>
      <c r="P151" s="102">
        <v>353.57658718200003</v>
      </c>
      <c r="R151" s="101">
        <v>764.41</v>
      </c>
      <c r="S151" s="101">
        <v>534.24</v>
      </c>
      <c r="T151" s="80"/>
      <c r="U151" s="80"/>
      <c r="V151" s="81"/>
      <c r="W151" s="81"/>
      <c r="X151" s="81"/>
      <c r="Y151" s="80"/>
      <c r="Z151" s="80"/>
      <c r="AA151" s="80"/>
      <c r="AB151" s="80"/>
    </row>
    <row r="152" spans="1:29" x14ac:dyDescent="0.2">
      <c r="A152" s="108"/>
      <c r="B152" s="109" t="s">
        <v>1538</v>
      </c>
      <c r="C152" s="110" t="s">
        <v>1539</v>
      </c>
      <c r="D152" s="110" t="s">
        <v>101</v>
      </c>
      <c r="E152" s="111">
        <v>0.67200000000000004</v>
      </c>
      <c r="F152" s="111">
        <v>3.36</v>
      </c>
      <c r="G152" s="77">
        <v>104</v>
      </c>
      <c r="H152" s="77">
        <v>104</v>
      </c>
      <c r="I152" s="77">
        <v>349.44</v>
      </c>
      <c r="J152" s="77">
        <v>349.44</v>
      </c>
      <c r="K152" s="77"/>
      <c r="L152" s="77"/>
      <c r="M152" s="77"/>
      <c r="N152" s="77"/>
      <c r="O152" s="77"/>
      <c r="P152" s="77"/>
      <c r="R152" s="77">
        <v>109</v>
      </c>
      <c r="S152" s="77">
        <v>366.24</v>
      </c>
      <c r="T152" s="80">
        <f t="shared" si="21"/>
        <v>1.0480769230769231</v>
      </c>
      <c r="U152" s="80">
        <f t="shared" si="22"/>
        <v>1.0224249115380899</v>
      </c>
      <c r="V152" s="81">
        <f t="shared" si="23"/>
        <v>106.33219079996135</v>
      </c>
      <c r="W152" s="81">
        <f t="shared" si="24"/>
        <v>2.3321907999613529</v>
      </c>
      <c r="X152" s="81">
        <f t="shared" si="25"/>
        <v>7.8361610878701455</v>
      </c>
      <c r="Y152" s="80">
        <f t="shared" si="18"/>
        <v>4.5848355451969969E-2</v>
      </c>
      <c r="Z152" s="80">
        <f t="shared" si="19"/>
        <v>1.1992624151289988E-2</v>
      </c>
      <c r="AA152" s="80">
        <f t="shared" si="20"/>
        <v>1.9115055013239957E-2</v>
      </c>
      <c r="AB152" s="80">
        <f t="shared" si="26"/>
        <v>2.5652011538833303E-2</v>
      </c>
    </row>
    <row r="153" spans="1:29" x14ac:dyDescent="0.2">
      <c r="A153" s="108"/>
      <c r="B153" s="109" t="s">
        <v>1540</v>
      </c>
      <c r="C153" s="110" t="s">
        <v>1541</v>
      </c>
      <c r="D153" s="110" t="s">
        <v>101</v>
      </c>
      <c r="E153" s="111">
        <v>0.16</v>
      </c>
      <c r="F153" s="111">
        <v>0.8</v>
      </c>
      <c r="G153" s="77">
        <v>187</v>
      </c>
      <c r="H153" s="77">
        <v>187</v>
      </c>
      <c r="I153" s="77">
        <v>149.6</v>
      </c>
      <c r="J153" s="77">
        <v>149.6</v>
      </c>
      <c r="K153" s="77"/>
      <c r="L153" s="77"/>
      <c r="M153" s="77"/>
      <c r="N153" s="77"/>
      <c r="O153" s="77"/>
      <c r="P153" s="77"/>
      <c r="R153" s="77">
        <v>210</v>
      </c>
      <c r="S153" s="77">
        <v>168</v>
      </c>
      <c r="T153" s="80">
        <f t="shared" si="21"/>
        <v>1.1229946524064172</v>
      </c>
      <c r="U153" s="80">
        <f t="shared" si="22"/>
        <v>1.0973426408675839</v>
      </c>
      <c r="V153" s="81">
        <f t="shared" si="23"/>
        <v>205.20307384223818</v>
      </c>
      <c r="W153" s="81">
        <f t="shared" si="24"/>
        <v>18.203073842238183</v>
      </c>
      <c r="X153" s="81">
        <f t="shared" si="25"/>
        <v>14.562459073790547</v>
      </c>
      <c r="Y153" s="80">
        <f t="shared" si="18"/>
        <v>4.5848355451969969E-2</v>
      </c>
      <c r="Z153" s="80">
        <f t="shared" si="19"/>
        <v>1.1992624151289988E-2</v>
      </c>
      <c r="AA153" s="80">
        <f t="shared" si="20"/>
        <v>1.9115055013239957E-2</v>
      </c>
      <c r="AB153" s="80">
        <f t="shared" si="26"/>
        <v>2.5652011538833303E-2</v>
      </c>
    </row>
    <row r="154" spans="1:29" ht="15" thickBot="1" x14ac:dyDescent="0.25">
      <c r="A154" s="103">
        <v>29</v>
      </c>
      <c r="B154" s="104" t="s">
        <v>1546</v>
      </c>
      <c r="C154" s="105" t="s">
        <v>1547</v>
      </c>
      <c r="D154" s="105" t="s">
        <v>41</v>
      </c>
      <c r="E154" s="106">
        <v>0</v>
      </c>
      <c r="F154" s="106">
        <v>5</v>
      </c>
      <c r="G154" s="107">
        <v>382</v>
      </c>
      <c r="H154" s="107">
        <v>464</v>
      </c>
      <c r="I154" s="107">
        <v>2320</v>
      </c>
      <c r="J154" s="107">
        <v>2320</v>
      </c>
      <c r="K154" s="107">
        <v>0</v>
      </c>
      <c r="L154" s="107">
        <v>0</v>
      </c>
      <c r="M154" s="107">
        <v>0</v>
      </c>
      <c r="N154" s="107">
        <v>0</v>
      </c>
      <c r="O154" s="107">
        <v>0</v>
      </c>
      <c r="P154" s="107">
        <v>0</v>
      </c>
      <c r="R154" s="107">
        <v>880</v>
      </c>
      <c r="S154" s="107">
        <v>4400</v>
      </c>
      <c r="T154" s="80">
        <f t="shared" si="21"/>
        <v>1.896551724137931</v>
      </c>
      <c r="U154" s="80">
        <f t="shared" si="22"/>
        <v>1.8708997125990978</v>
      </c>
      <c r="V154" s="81">
        <f t="shared" si="23"/>
        <v>714.68369021285537</v>
      </c>
      <c r="W154" s="81">
        <f t="shared" si="24"/>
        <v>332.68369021285537</v>
      </c>
      <c r="X154" s="81">
        <f t="shared" si="25"/>
        <v>1663.4184510642767</v>
      </c>
      <c r="Y154" s="80">
        <f t="shared" si="18"/>
        <v>4.5848355451969969E-2</v>
      </c>
      <c r="Z154" s="80">
        <f t="shared" si="19"/>
        <v>1.1992624151289988E-2</v>
      </c>
      <c r="AA154" s="80">
        <f t="shared" si="20"/>
        <v>1.9115055013239957E-2</v>
      </c>
      <c r="AB154" s="80">
        <f t="shared" si="26"/>
        <v>2.5652011538833303E-2</v>
      </c>
    </row>
    <row r="155" spans="1:29" ht="15" thickBot="1" x14ac:dyDescent="0.25">
      <c r="A155" s="96">
        <v>30</v>
      </c>
      <c r="B155" s="97" t="s">
        <v>1548</v>
      </c>
      <c r="C155" s="99" t="s">
        <v>1549</v>
      </c>
      <c r="D155" s="99" t="s">
        <v>41</v>
      </c>
      <c r="E155" s="100">
        <v>0</v>
      </c>
      <c r="F155" s="100">
        <v>4</v>
      </c>
      <c r="G155" s="101">
        <v>241.52</v>
      </c>
      <c r="H155" s="101">
        <v>801.31</v>
      </c>
      <c r="I155" s="101">
        <v>3205.24</v>
      </c>
      <c r="J155" s="101">
        <v>449.13600000000002</v>
      </c>
      <c r="K155" s="101">
        <v>992.80200000000002</v>
      </c>
      <c r="L155" s="101">
        <v>0</v>
      </c>
      <c r="M155" s="101">
        <v>0</v>
      </c>
      <c r="N155" s="101">
        <v>335.56707599999999</v>
      </c>
      <c r="O155" s="101">
        <v>1089.2626423199999</v>
      </c>
      <c r="P155" s="102">
        <v>338.46844056480001</v>
      </c>
      <c r="R155" s="101">
        <v>907.03</v>
      </c>
      <c r="S155" s="101">
        <v>480.81599999999997</v>
      </c>
      <c r="T155" s="80"/>
      <c r="U155" s="80"/>
      <c r="V155" s="81"/>
      <c r="W155" s="81"/>
      <c r="X155" s="81"/>
      <c r="Y155" s="80"/>
      <c r="Z155" s="80"/>
      <c r="AA155" s="80"/>
      <c r="AB155" s="80"/>
    </row>
    <row r="156" spans="1:29" x14ac:dyDescent="0.2">
      <c r="A156" s="108"/>
      <c r="B156" s="109" t="s">
        <v>1538</v>
      </c>
      <c r="C156" s="110" t="s">
        <v>1539</v>
      </c>
      <c r="D156" s="110" t="s">
        <v>101</v>
      </c>
      <c r="E156" s="111">
        <v>0.75600000000000001</v>
      </c>
      <c r="F156" s="111">
        <v>3.024</v>
      </c>
      <c r="G156" s="77">
        <v>104</v>
      </c>
      <c r="H156" s="77">
        <v>104</v>
      </c>
      <c r="I156" s="77">
        <v>314.49599999999998</v>
      </c>
      <c r="J156" s="77">
        <v>314.49599999999998</v>
      </c>
      <c r="K156" s="77"/>
      <c r="L156" s="77"/>
      <c r="M156" s="77"/>
      <c r="N156" s="77"/>
      <c r="O156" s="77"/>
      <c r="P156" s="77"/>
      <c r="R156" s="77">
        <v>109</v>
      </c>
      <c r="S156" s="77">
        <v>329.61599999999999</v>
      </c>
      <c r="T156" s="80">
        <f t="shared" si="21"/>
        <v>1.0480769230769231</v>
      </c>
      <c r="U156" s="80">
        <f t="shared" si="22"/>
        <v>1.0224249115380899</v>
      </c>
      <c r="V156" s="81">
        <f t="shared" si="23"/>
        <v>106.33219079996135</v>
      </c>
      <c r="W156" s="81">
        <f t="shared" si="24"/>
        <v>2.3321907999613529</v>
      </c>
      <c r="X156" s="81">
        <f t="shared" si="25"/>
        <v>7.0525449790831312</v>
      </c>
      <c r="Y156" s="80">
        <f t="shared" si="18"/>
        <v>4.5848355451969969E-2</v>
      </c>
      <c r="Z156" s="80">
        <f t="shared" si="19"/>
        <v>1.1992624151289988E-2</v>
      </c>
      <c r="AA156" s="80">
        <f t="shared" si="20"/>
        <v>1.9115055013239957E-2</v>
      </c>
      <c r="AB156" s="80">
        <f t="shared" si="26"/>
        <v>2.5652011538833303E-2</v>
      </c>
    </row>
    <row r="157" spans="1:29" x14ac:dyDescent="0.2">
      <c r="A157" s="108"/>
      <c r="B157" s="109" t="s">
        <v>1540</v>
      </c>
      <c r="C157" s="110" t="s">
        <v>1541</v>
      </c>
      <c r="D157" s="110" t="s">
        <v>101</v>
      </c>
      <c r="E157" s="111">
        <v>0.18</v>
      </c>
      <c r="F157" s="111">
        <v>0.72</v>
      </c>
      <c r="G157" s="77">
        <v>187</v>
      </c>
      <c r="H157" s="77">
        <v>187</v>
      </c>
      <c r="I157" s="77">
        <v>134.63999999999999</v>
      </c>
      <c r="J157" s="77">
        <v>134.63999999999999</v>
      </c>
      <c r="K157" s="77"/>
      <c r="L157" s="77"/>
      <c r="M157" s="77"/>
      <c r="N157" s="77"/>
      <c r="O157" s="77"/>
      <c r="P157" s="77"/>
      <c r="R157" s="77">
        <v>210</v>
      </c>
      <c r="S157" s="77">
        <v>151.19999999999999</v>
      </c>
      <c r="T157" s="80">
        <f t="shared" si="21"/>
        <v>1.1229946524064172</v>
      </c>
      <c r="U157" s="80">
        <f t="shared" si="22"/>
        <v>1.0973426408675839</v>
      </c>
      <c r="V157" s="81">
        <f t="shared" si="23"/>
        <v>205.20307384223818</v>
      </c>
      <c r="W157" s="81">
        <f t="shared" si="24"/>
        <v>18.203073842238183</v>
      </c>
      <c r="X157" s="81">
        <f t="shared" si="25"/>
        <v>13.106213166411491</v>
      </c>
      <c r="Y157" s="80">
        <f t="shared" si="18"/>
        <v>4.5848355451969969E-2</v>
      </c>
      <c r="Z157" s="80">
        <f t="shared" si="19"/>
        <v>1.1992624151289988E-2</v>
      </c>
      <c r="AA157" s="80">
        <f t="shared" si="20"/>
        <v>1.9115055013239957E-2</v>
      </c>
      <c r="AB157" s="80">
        <f t="shared" si="26"/>
        <v>2.5652011538833303E-2</v>
      </c>
    </row>
    <row r="158" spans="1:29" ht="15" thickBot="1" x14ac:dyDescent="0.25">
      <c r="A158" s="103">
        <v>31</v>
      </c>
      <c r="B158" s="104" t="s">
        <v>1550</v>
      </c>
      <c r="C158" s="105" t="s">
        <v>1551</v>
      </c>
      <c r="D158" s="105" t="s">
        <v>41</v>
      </c>
      <c r="E158" s="106">
        <v>0</v>
      </c>
      <c r="F158" s="106">
        <v>4</v>
      </c>
      <c r="G158" s="107">
        <v>600.28</v>
      </c>
      <c r="H158" s="107">
        <v>776</v>
      </c>
      <c r="I158" s="107">
        <v>3104</v>
      </c>
      <c r="J158" s="107">
        <v>3104</v>
      </c>
      <c r="K158" s="107">
        <v>0</v>
      </c>
      <c r="L158" s="107">
        <v>0</v>
      </c>
      <c r="M158" s="107">
        <v>0</v>
      </c>
      <c r="N158" s="107">
        <v>0</v>
      </c>
      <c r="O158" s="107">
        <v>0</v>
      </c>
      <c r="P158" s="107">
        <v>0</v>
      </c>
      <c r="R158" s="107">
        <v>1740</v>
      </c>
      <c r="S158" s="107">
        <v>6960</v>
      </c>
      <c r="T158" s="80">
        <f t="shared" si="21"/>
        <v>2.2422680412371134</v>
      </c>
      <c r="U158" s="80">
        <f t="shared" si="22"/>
        <v>2.21661602969828</v>
      </c>
      <c r="V158" s="81">
        <f t="shared" si="23"/>
        <v>1330.5902703072834</v>
      </c>
      <c r="W158" s="81">
        <f t="shared" si="24"/>
        <v>730.31027030728342</v>
      </c>
      <c r="X158" s="81">
        <f t="shared" si="25"/>
        <v>2921.2410812291337</v>
      </c>
      <c r="Y158" s="80">
        <f t="shared" si="18"/>
        <v>4.5848355451969969E-2</v>
      </c>
      <c r="Z158" s="80">
        <f t="shared" si="19"/>
        <v>1.1992624151289988E-2</v>
      </c>
      <c r="AA158" s="80">
        <f t="shared" si="20"/>
        <v>1.9115055013239957E-2</v>
      </c>
      <c r="AB158" s="80">
        <f t="shared" si="26"/>
        <v>2.5652011538833303E-2</v>
      </c>
    </row>
    <row r="159" spans="1:29" ht="15" thickBot="1" x14ac:dyDescent="0.25">
      <c r="A159" s="96">
        <v>32</v>
      </c>
      <c r="B159" s="97" t="s">
        <v>1552</v>
      </c>
      <c r="C159" s="99" t="s">
        <v>1553</v>
      </c>
      <c r="D159" s="99" t="s">
        <v>41</v>
      </c>
      <c r="E159" s="100">
        <v>0</v>
      </c>
      <c r="F159" s="100">
        <v>2</v>
      </c>
      <c r="G159" s="101">
        <v>859.83</v>
      </c>
      <c r="H159" s="101">
        <v>781.5</v>
      </c>
      <c r="I159" s="101">
        <v>1563</v>
      </c>
      <c r="J159" s="101">
        <v>1423.6075000000001</v>
      </c>
      <c r="K159" s="101">
        <v>50.215200000000003</v>
      </c>
      <c r="L159" s="101">
        <v>0</v>
      </c>
      <c r="M159" s="101">
        <v>0</v>
      </c>
      <c r="N159" s="101">
        <v>16.972737599999999</v>
      </c>
      <c r="O159" s="101">
        <v>55.094108832000003</v>
      </c>
      <c r="P159" s="102">
        <v>17.119486500480001</v>
      </c>
      <c r="R159" s="101">
        <v>971.05</v>
      </c>
      <c r="S159" s="101">
        <v>1783.7725</v>
      </c>
      <c r="T159" s="80"/>
      <c r="U159" s="80"/>
      <c r="V159" s="81"/>
      <c r="W159" s="81"/>
      <c r="X159" s="81"/>
      <c r="Y159" s="80"/>
      <c r="Z159" s="80"/>
      <c r="AA159" s="80"/>
      <c r="AB159" s="80"/>
    </row>
    <row r="160" spans="1:29" x14ac:dyDescent="0.2">
      <c r="A160" s="108"/>
      <c r="B160" s="109" t="s">
        <v>1390</v>
      </c>
      <c r="C160" s="110" t="s">
        <v>1391</v>
      </c>
      <c r="D160" s="110" t="s">
        <v>101</v>
      </c>
      <c r="E160" s="111">
        <v>2.1250000000000002E-2</v>
      </c>
      <c r="F160" s="111">
        <v>4.2500000000000003E-2</v>
      </c>
      <c r="G160" s="77">
        <v>179</v>
      </c>
      <c r="H160" s="77">
        <v>179</v>
      </c>
      <c r="I160" s="77">
        <v>7.6074999999999999</v>
      </c>
      <c r="J160" s="77">
        <v>7.6074999999999999</v>
      </c>
      <c r="K160" s="77"/>
      <c r="L160" s="77"/>
      <c r="M160" s="77"/>
      <c r="N160" s="77"/>
      <c r="O160" s="77"/>
      <c r="P160" s="77"/>
      <c r="R160" s="77">
        <v>277</v>
      </c>
      <c r="S160" s="77">
        <v>11.772500000000001</v>
      </c>
      <c r="T160" s="80">
        <f t="shared" si="21"/>
        <v>1.5474860335195531</v>
      </c>
      <c r="U160" s="80">
        <f t="shared" si="22"/>
        <v>1.5218340219807198</v>
      </c>
      <c r="V160" s="81">
        <f t="shared" si="23"/>
        <v>272.40828993454886</v>
      </c>
      <c r="W160" s="81">
        <f t="shared" si="24"/>
        <v>93.408289934548861</v>
      </c>
      <c r="X160" s="81">
        <f t="shared" si="25"/>
        <v>3.9698523222183271</v>
      </c>
      <c r="Y160" s="80">
        <f t="shared" si="18"/>
        <v>4.5848355451969969E-2</v>
      </c>
      <c r="Z160" s="80">
        <f t="shared" si="19"/>
        <v>1.1992624151289988E-2</v>
      </c>
      <c r="AA160" s="80">
        <f t="shared" si="20"/>
        <v>1.9115055013239957E-2</v>
      </c>
      <c r="AB160" s="80">
        <f t="shared" si="26"/>
        <v>2.5652011538833303E-2</v>
      </c>
    </row>
    <row r="161" spans="1:28" ht="15" thickBot="1" x14ac:dyDescent="0.25">
      <c r="A161" s="108"/>
      <c r="B161" s="109" t="s">
        <v>1554</v>
      </c>
      <c r="C161" s="110" t="s">
        <v>1555</v>
      </c>
      <c r="D161" s="110" t="s">
        <v>41</v>
      </c>
      <c r="E161" s="111">
        <v>1</v>
      </c>
      <c r="F161" s="111">
        <v>2</v>
      </c>
      <c r="G161" s="77">
        <v>708</v>
      </c>
      <c r="H161" s="77">
        <v>708</v>
      </c>
      <c r="I161" s="77">
        <v>1416</v>
      </c>
      <c r="J161" s="77">
        <v>1416</v>
      </c>
      <c r="K161" s="77"/>
      <c r="L161" s="77"/>
      <c r="M161" s="77"/>
      <c r="N161" s="77"/>
      <c r="O161" s="77"/>
      <c r="P161" s="77"/>
      <c r="R161" s="77">
        <v>886</v>
      </c>
      <c r="S161" s="77">
        <v>1772</v>
      </c>
      <c r="T161" s="80">
        <f t="shared" si="21"/>
        <v>1.2514124293785311</v>
      </c>
      <c r="U161" s="80">
        <f t="shared" si="22"/>
        <v>1.2257604178396979</v>
      </c>
      <c r="V161" s="81">
        <f t="shared" si="23"/>
        <v>867.83837583050615</v>
      </c>
      <c r="W161" s="81">
        <f t="shared" si="24"/>
        <v>159.83837583050615</v>
      </c>
      <c r="X161" s="81">
        <f t="shared" si="25"/>
        <v>319.6767516610123</v>
      </c>
      <c r="Y161" s="80">
        <f t="shared" si="18"/>
        <v>4.5848355451969969E-2</v>
      </c>
      <c r="Z161" s="80">
        <f t="shared" si="19"/>
        <v>1.1992624151289988E-2</v>
      </c>
      <c r="AA161" s="80">
        <f t="shared" si="20"/>
        <v>1.9115055013239957E-2</v>
      </c>
      <c r="AB161" s="80">
        <f t="shared" si="26"/>
        <v>2.5652011538833303E-2</v>
      </c>
    </row>
    <row r="162" spans="1:28" ht="15" thickBot="1" x14ac:dyDescent="0.25">
      <c r="A162" s="96">
        <v>33</v>
      </c>
      <c r="B162" s="97" t="s">
        <v>1556</v>
      </c>
      <c r="C162" s="99" t="s">
        <v>1557</v>
      </c>
      <c r="D162" s="99" t="s">
        <v>41</v>
      </c>
      <c r="E162" s="100">
        <v>0</v>
      </c>
      <c r="F162" s="100">
        <v>4</v>
      </c>
      <c r="G162" s="101">
        <v>710.38</v>
      </c>
      <c r="H162" s="101">
        <v>751.54</v>
      </c>
      <c r="I162" s="101">
        <v>3006.16</v>
      </c>
      <c r="J162" s="101">
        <v>2725.9</v>
      </c>
      <c r="K162" s="101">
        <v>100.95480000000001</v>
      </c>
      <c r="L162" s="101">
        <v>0</v>
      </c>
      <c r="M162" s="101">
        <v>0</v>
      </c>
      <c r="N162" s="101">
        <v>34.122722400000001</v>
      </c>
      <c r="O162" s="101">
        <v>110.76356836799999</v>
      </c>
      <c r="P162" s="102">
        <v>34.417752707520002</v>
      </c>
      <c r="R162" s="101">
        <v>938.51</v>
      </c>
      <c r="S162" s="101">
        <v>3435.7</v>
      </c>
      <c r="T162" s="80"/>
      <c r="U162" s="80"/>
      <c r="V162" s="81"/>
      <c r="W162" s="81"/>
      <c r="X162" s="81"/>
      <c r="Y162" s="80"/>
      <c r="Z162" s="80"/>
      <c r="AA162" s="80"/>
      <c r="AB162" s="80"/>
    </row>
    <row r="163" spans="1:28" x14ac:dyDescent="0.2">
      <c r="A163" s="108"/>
      <c r="B163" s="109" t="s">
        <v>1390</v>
      </c>
      <c r="C163" s="110" t="s">
        <v>1391</v>
      </c>
      <c r="D163" s="110" t="s">
        <v>101</v>
      </c>
      <c r="E163" s="111">
        <v>2.5000000000000001E-2</v>
      </c>
      <c r="F163" s="111">
        <v>0.1</v>
      </c>
      <c r="G163" s="77">
        <v>179</v>
      </c>
      <c r="H163" s="77">
        <v>179</v>
      </c>
      <c r="I163" s="77">
        <v>17.899999999999999</v>
      </c>
      <c r="J163" s="77">
        <v>17.899999999999999</v>
      </c>
      <c r="K163" s="77"/>
      <c r="L163" s="77"/>
      <c r="M163" s="77"/>
      <c r="N163" s="77"/>
      <c r="O163" s="77"/>
      <c r="P163" s="77"/>
      <c r="R163" s="77">
        <v>277</v>
      </c>
      <c r="S163" s="77">
        <v>27.7</v>
      </c>
      <c r="T163" s="80">
        <f t="shared" si="21"/>
        <v>1.5474860335195531</v>
      </c>
      <c r="U163" s="80">
        <f t="shared" si="22"/>
        <v>1.5218340219807198</v>
      </c>
      <c r="V163" s="81">
        <f t="shared" si="23"/>
        <v>272.40828993454886</v>
      </c>
      <c r="W163" s="81">
        <f t="shared" si="24"/>
        <v>93.408289934548861</v>
      </c>
      <c r="X163" s="81">
        <f t="shared" si="25"/>
        <v>9.3408289934548865</v>
      </c>
      <c r="Y163" s="80">
        <f t="shared" si="18"/>
        <v>4.5848355451969969E-2</v>
      </c>
      <c r="Z163" s="80">
        <f t="shared" si="19"/>
        <v>1.1992624151289988E-2</v>
      </c>
      <c r="AA163" s="80">
        <f t="shared" si="20"/>
        <v>1.9115055013239957E-2</v>
      </c>
      <c r="AB163" s="80">
        <f t="shared" si="26"/>
        <v>2.5652011538833303E-2</v>
      </c>
    </row>
    <row r="164" spans="1:28" ht="15" thickBot="1" x14ac:dyDescent="0.25">
      <c r="A164" s="108"/>
      <c r="B164" s="109" t="s">
        <v>1558</v>
      </c>
      <c r="C164" s="110" t="s">
        <v>1559</v>
      </c>
      <c r="D164" s="110" t="s">
        <v>41</v>
      </c>
      <c r="E164" s="111">
        <v>1</v>
      </c>
      <c r="F164" s="111">
        <v>4</v>
      </c>
      <c r="G164" s="77">
        <v>677</v>
      </c>
      <c r="H164" s="77">
        <v>677</v>
      </c>
      <c r="I164" s="77">
        <v>2708</v>
      </c>
      <c r="J164" s="77">
        <v>2708</v>
      </c>
      <c r="K164" s="77"/>
      <c r="L164" s="77"/>
      <c r="M164" s="77"/>
      <c r="N164" s="77"/>
      <c r="O164" s="77"/>
      <c r="P164" s="77"/>
      <c r="R164" s="77">
        <v>852</v>
      </c>
      <c r="S164" s="77">
        <v>3408</v>
      </c>
      <c r="T164" s="80">
        <f t="shared" si="21"/>
        <v>1.2584933530280651</v>
      </c>
      <c r="U164" s="80">
        <f t="shared" si="22"/>
        <v>1.2328413414892319</v>
      </c>
      <c r="V164" s="81">
        <f t="shared" si="23"/>
        <v>834.63358818820996</v>
      </c>
      <c r="W164" s="81">
        <f t="shared" si="24"/>
        <v>157.63358818820996</v>
      </c>
      <c r="X164" s="81">
        <f t="shared" si="25"/>
        <v>630.53435275283982</v>
      </c>
      <c r="Y164" s="80">
        <f t="shared" si="18"/>
        <v>4.5848355451969969E-2</v>
      </c>
      <c r="Z164" s="80">
        <f t="shared" si="19"/>
        <v>1.1992624151289988E-2</v>
      </c>
      <c r="AA164" s="80">
        <f t="shared" si="20"/>
        <v>1.9115055013239957E-2</v>
      </c>
      <c r="AB164" s="80">
        <f t="shared" si="26"/>
        <v>2.5652011538833303E-2</v>
      </c>
    </row>
    <row r="165" spans="1:28" ht="15" thickBot="1" x14ac:dyDescent="0.25">
      <c r="A165" s="96">
        <v>34</v>
      </c>
      <c r="B165" s="97" t="s">
        <v>1560</v>
      </c>
      <c r="C165" s="99" t="s">
        <v>1561</v>
      </c>
      <c r="D165" s="99" t="s">
        <v>98</v>
      </c>
      <c r="E165" s="100">
        <v>0</v>
      </c>
      <c r="F165" s="100">
        <v>247</v>
      </c>
      <c r="G165" s="101">
        <v>32.200000000000003</v>
      </c>
      <c r="H165" s="101">
        <v>23.1</v>
      </c>
      <c r="I165" s="101">
        <v>5705.7</v>
      </c>
      <c r="J165" s="101">
        <v>159.42121</v>
      </c>
      <c r="K165" s="101">
        <v>1997.7360000000001</v>
      </c>
      <c r="L165" s="101">
        <v>0</v>
      </c>
      <c r="M165" s="101">
        <v>0</v>
      </c>
      <c r="N165" s="101">
        <v>675.23476800000003</v>
      </c>
      <c r="O165" s="101">
        <v>2191.8360297600002</v>
      </c>
      <c r="P165" s="102">
        <v>681.07295168639996</v>
      </c>
      <c r="R165" s="101">
        <v>26.38</v>
      </c>
      <c r="S165" s="101">
        <v>184.00758999999999</v>
      </c>
      <c r="T165" s="80"/>
      <c r="U165" s="80"/>
      <c r="V165" s="81"/>
      <c r="W165" s="81"/>
      <c r="X165" s="81"/>
      <c r="Y165" s="80"/>
      <c r="Z165" s="80"/>
      <c r="AA165" s="80"/>
      <c r="AB165" s="80"/>
    </row>
    <row r="166" spans="1:28" x14ac:dyDescent="0.2">
      <c r="A166" s="108"/>
      <c r="B166" s="109" t="s">
        <v>204</v>
      </c>
      <c r="C166" s="110" t="s">
        <v>205</v>
      </c>
      <c r="D166" s="110" t="s">
        <v>95</v>
      </c>
      <c r="E166" s="111">
        <v>7.9000000000000008E-3</v>
      </c>
      <c r="F166" s="111">
        <v>1.9513</v>
      </c>
      <c r="G166" s="77">
        <v>45.7</v>
      </c>
      <c r="H166" s="77">
        <v>45.7</v>
      </c>
      <c r="I166" s="77">
        <v>89.174409999999995</v>
      </c>
      <c r="J166" s="77">
        <v>89.174409999999995</v>
      </c>
      <c r="K166" s="77"/>
      <c r="L166" s="77"/>
      <c r="M166" s="77"/>
      <c r="N166" s="77"/>
      <c r="O166" s="77"/>
      <c r="P166" s="77"/>
      <c r="R166" s="77">
        <v>52.8</v>
      </c>
      <c r="S166" s="77">
        <v>103.02864</v>
      </c>
      <c r="T166" s="80">
        <f t="shared" si="21"/>
        <v>1.1553610503282274</v>
      </c>
      <c r="U166" s="80">
        <f t="shared" si="22"/>
        <v>1.1297090387893942</v>
      </c>
      <c r="V166" s="81">
        <f t="shared" si="23"/>
        <v>51.627703072675317</v>
      </c>
      <c r="W166" s="81">
        <f t="shared" si="24"/>
        <v>5.9277030726753139</v>
      </c>
      <c r="X166" s="81">
        <f t="shared" si="25"/>
        <v>11.566727005711341</v>
      </c>
      <c r="Y166" s="80">
        <f t="shared" si="18"/>
        <v>4.5848355451969969E-2</v>
      </c>
      <c r="Z166" s="80">
        <f t="shared" si="19"/>
        <v>1.1992624151289988E-2</v>
      </c>
      <c r="AA166" s="80">
        <f t="shared" si="20"/>
        <v>1.9115055013239957E-2</v>
      </c>
      <c r="AB166" s="80">
        <f t="shared" si="26"/>
        <v>2.5652011538833303E-2</v>
      </c>
    </row>
    <row r="167" spans="1:28" ht="15" thickBot="1" x14ac:dyDescent="0.25">
      <c r="A167" s="108"/>
      <c r="B167" s="109" t="s">
        <v>1562</v>
      </c>
      <c r="C167" s="110" t="s">
        <v>1563</v>
      </c>
      <c r="D167" s="110" t="s">
        <v>95</v>
      </c>
      <c r="E167" s="111">
        <v>7.9000000000000008E-3</v>
      </c>
      <c r="F167" s="111">
        <v>1.9513</v>
      </c>
      <c r="G167" s="77">
        <v>36</v>
      </c>
      <c r="H167" s="77">
        <v>36</v>
      </c>
      <c r="I167" s="77">
        <v>70.246799999999993</v>
      </c>
      <c r="J167" s="77">
        <v>70.246799999999993</v>
      </c>
      <c r="K167" s="77"/>
      <c r="L167" s="77"/>
      <c r="M167" s="77"/>
      <c r="N167" s="77"/>
      <c r="O167" s="77"/>
      <c r="P167" s="77"/>
      <c r="R167" s="77">
        <v>41.5</v>
      </c>
      <c r="S167" s="77">
        <v>80.978949999999998</v>
      </c>
      <c r="T167" s="80">
        <f t="shared" si="21"/>
        <v>1.1527777777777777</v>
      </c>
      <c r="U167" s="80">
        <f t="shared" si="22"/>
        <v>1.1271257662389444</v>
      </c>
      <c r="V167" s="81">
        <f t="shared" si="23"/>
        <v>40.576527584601997</v>
      </c>
      <c r="W167" s="81">
        <f t="shared" si="24"/>
        <v>4.5765275846019975</v>
      </c>
      <c r="X167" s="81">
        <f t="shared" si="25"/>
        <v>8.9301782758338781</v>
      </c>
      <c r="Y167" s="80">
        <f t="shared" si="18"/>
        <v>4.5848355451969969E-2</v>
      </c>
      <c r="Z167" s="80">
        <f t="shared" si="19"/>
        <v>1.1992624151289988E-2</v>
      </c>
      <c r="AA167" s="80">
        <f t="shared" si="20"/>
        <v>1.9115055013239957E-2</v>
      </c>
      <c r="AB167" s="80">
        <f t="shared" si="26"/>
        <v>2.5652011538833303E-2</v>
      </c>
    </row>
    <row r="168" spans="1:28" ht="15" thickBot="1" x14ac:dyDescent="0.25">
      <c r="A168" s="96">
        <v>35</v>
      </c>
      <c r="B168" s="97" t="s">
        <v>1564</v>
      </c>
      <c r="C168" s="99" t="s">
        <v>1565</v>
      </c>
      <c r="D168" s="99" t="s">
        <v>98</v>
      </c>
      <c r="E168" s="100">
        <v>0</v>
      </c>
      <c r="F168" s="100">
        <v>161</v>
      </c>
      <c r="G168" s="101">
        <v>40.25</v>
      </c>
      <c r="H168" s="101">
        <v>30.17</v>
      </c>
      <c r="I168" s="101">
        <v>4857.37</v>
      </c>
      <c r="J168" s="101">
        <v>413.28925400000003</v>
      </c>
      <c r="K168" s="101">
        <v>1600.5815</v>
      </c>
      <c r="L168" s="101">
        <v>0</v>
      </c>
      <c r="M168" s="101">
        <v>0</v>
      </c>
      <c r="N168" s="101">
        <v>540.99654699999996</v>
      </c>
      <c r="O168" s="101">
        <v>1756.09399854</v>
      </c>
      <c r="P168" s="102">
        <v>545.67408637560004</v>
      </c>
      <c r="R168" s="101">
        <v>34.479999999999997</v>
      </c>
      <c r="S168" s="101">
        <v>477.02786600000002</v>
      </c>
      <c r="T168" s="80"/>
      <c r="U168" s="80"/>
      <c r="V168" s="81"/>
      <c r="W168" s="81"/>
      <c r="X168" s="81"/>
      <c r="Y168" s="80"/>
      <c r="Z168" s="80"/>
      <c r="AA168" s="80"/>
      <c r="AB168" s="80"/>
    </row>
    <row r="169" spans="1:28" x14ac:dyDescent="0.2">
      <c r="A169" s="108"/>
      <c r="B169" s="109" t="s">
        <v>204</v>
      </c>
      <c r="C169" s="110" t="s">
        <v>205</v>
      </c>
      <c r="D169" s="110" t="s">
        <v>95</v>
      </c>
      <c r="E169" s="111">
        <v>3.1419999999999997E-2</v>
      </c>
      <c r="F169" s="111">
        <v>5.0586200000000003</v>
      </c>
      <c r="G169" s="77">
        <v>45.7</v>
      </c>
      <c r="H169" s="77">
        <v>45.7</v>
      </c>
      <c r="I169" s="77">
        <v>231.178934</v>
      </c>
      <c r="J169" s="77">
        <v>231.178934</v>
      </c>
      <c r="K169" s="77"/>
      <c r="L169" s="77"/>
      <c r="M169" s="77"/>
      <c r="N169" s="77"/>
      <c r="O169" s="77"/>
      <c r="P169" s="77"/>
      <c r="R169" s="77">
        <v>52.8</v>
      </c>
      <c r="S169" s="77">
        <v>267.09513600000002</v>
      </c>
      <c r="T169" s="80">
        <f t="shared" si="21"/>
        <v>1.1553610503282274</v>
      </c>
      <c r="U169" s="80">
        <f t="shared" si="22"/>
        <v>1.1297090387893942</v>
      </c>
      <c r="V169" s="81">
        <f t="shared" si="23"/>
        <v>51.627703072675317</v>
      </c>
      <c r="W169" s="81">
        <f t="shared" si="24"/>
        <v>5.9277030726753139</v>
      </c>
      <c r="X169" s="81">
        <f t="shared" si="25"/>
        <v>29.9859973174968</v>
      </c>
      <c r="Y169" s="80">
        <f t="shared" si="18"/>
        <v>4.5848355451969969E-2</v>
      </c>
      <c r="Z169" s="80">
        <f t="shared" si="19"/>
        <v>1.1992624151289988E-2</v>
      </c>
      <c r="AA169" s="80">
        <f t="shared" si="20"/>
        <v>1.9115055013239957E-2</v>
      </c>
      <c r="AB169" s="80">
        <f t="shared" si="26"/>
        <v>2.5652011538833303E-2</v>
      </c>
    </row>
    <row r="170" spans="1:28" ht="15" thickBot="1" x14ac:dyDescent="0.25">
      <c r="A170" s="108"/>
      <c r="B170" s="109" t="s">
        <v>1562</v>
      </c>
      <c r="C170" s="110" t="s">
        <v>1563</v>
      </c>
      <c r="D170" s="110" t="s">
        <v>95</v>
      </c>
      <c r="E170" s="111">
        <v>3.1419999999999997E-2</v>
      </c>
      <c r="F170" s="111">
        <v>5.0586200000000003</v>
      </c>
      <c r="G170" s="77">
        <v>36</v>
      </c>
      <c r="H170" s="77">
        <v>36</v>
      </c>
      <c r="I170" s="77">
        <v>182.11032</v>
      </c>
      <c r="J170" s="77">
        <v>182.11032</v>
      </c>
      <c r="K170" s="77"/>
      <c r="L170" s="77"/>
      <c r="M170" s="77"/>
      <c r="N170" s="77"/>
      <c r="O170" s="77"/>
      <c r="P170" s="77"/>
      <c r="R170" s="77">
        <v>41.5</v>
      </c>
      <c r="S170" s="77">
        <v>209.93272999999999</v>
      </c>
      <c r="T170" s="80">
        <f t="shared" si="21"/>
        <v>1.1527777777777777</v>
      </c>
      <c r="U170" s="80">
        <f t="shared" si="22"/>
        <v>1.1271257662389444</v>
      </c>
      <c r="V170" s="81">
        <f t="shared" si="23"/>
        <v>40.576527584601997</v>
      </c>
      <c r="W170" s="81">
        <f t="shared" si="24"/>
        <v>4.5765275846019975</v>
      </c>
      <c r="X170" s="81">
        <f t="shared" si="25"/>
        <v>23.150913970019356</v>
      </c>
      <c r="Y170" s="80">
        <f t="shared" si="18"/>
        <v>4.5848355451969969E-2</v>
      </c>
      <c r="Z170" s="80">
        <f t="shared" si="19"/>
        <v>1.1992624151289988E-2</v>
      </c>
      <c r="AA170" s="80">
        <f t="shared" si="20"/>
        <v>1.9115055013239957E-2</v>
      </c>
      <c r="AB170" s="80">
        <f t="shared" si="26"/>
        <v>2.5652011538833303E-2</v>
      </c>
    </row>
    <row r="171" spans="1:28" x14ac:dyDescent="0.2">
      <c r="A171" s="156">
        <v>36</v>
      </c>
      <c r="B171" s="157" t="s">
        <v>1566</v>
      </c>
      <c r="C171" s="158" t="s">
        <v>1567</v>
      </c>
      <c r="D171" s="158" t="s">
        <v>114</v>
      </c>
      <c r="E171" s="159">
        <v>0</v>
      </c>
      <c r="F171" s="159">
        <v>0.81299999999999994</v>
      </c>
      <c r="G171" s="160">
        <v>966.07</v>
      </c>
      <c r="H171" s="160">
        <v>688.1</v>
      </c>
      <c r="I171" s="160">
        <v>559.42999999999995</v>
      </c>
      <c r="J171" s="160">
        <v>0</v>
      </c>
      <c r="K171" s="160">
        <v>167.8702725</v>
      </c>
      <c r="L171" s="160">
        <v>45.017598599999999</v>
      </c>
      <c r="M171" s="160">
        <v>0</v>
      </c>
      <c r="N171" s="160">
        <v>56.740152105</v>
      </c>
      <c r="O171" s="160">
        <v>221.0949790281</v>
      </c>
      <c r="P171" s="161">
        <v>68.701220312634007</v>
      </c>
      <c r="R171" s="160">
        <v>796.85</v>
      </c>
      <c r="S171" s="160">
        <v>0</v>
      </c>
      <c r="T171" s="80"/>
      <c r="U171" s="80"/>
      <c r="V171" s="81"/>
      <c r="W171" s="81"/>
      <c r="X171" s="81"/>
      <c r="Y171" s="80"/>
      <c r="Z171" s="80"/>
      <c r="AA171" s="80"/>
      <c r="AB171" s="80"/>
    </row>
    <row r="172" spans="1:28" ht="20.5" thickBot="1" x14ac:dyDescent="0.25">
      <c r="A172" s="162">
        <v>37</v>
      </c>
      <c r="B172" s="163" t="s">
        <v>1568</v>
      </c>
      <c r="C172" s="164" t="s">
        <v>1569</v>
      </c>
      <c r="D172" s="164" t="s">
        <v>114</v>
      </c>
      <c r="E172" s="165">
        <v>0</v>
      </c>
      <c r="F172" s="165">
        <v>0.81299999999999994</v>
      </c>
      <c r="G172" s="112">
        <v>241.52</v>
      </c>
      <c r="H172" s="112">
        <v>495.46</v>
      </c>
      <c r="I172" s="112">
        <v>402.81</v>
      </c>
      <c r="J172" s="112">
        <v>0</v>
      </c>
      <c r="K172" s="112">
        <v>145.10017500000001</v>
      </c>
      <c r="L172" s="112">
        <v>0</v>
      </c>
      <c r="M172" s="112">
        <v>0</v>
      </c>
      <c r="N172" s="112">
        <v>49.043859150000003</v>
      </c>
      <c r="O172" s="112">
        <v>159.19810800299999</v>
      </c>
      <c r="P172" s="166">
        <v>49.467899901419997</v>
      </c>
      <c r="R172" s="112">
        <v>553.37</v>
      </c>
      <c r="S172" s="112">
        <v>0</v>
      </c>
      <c r="T172" s="80"/>
      <c r="U172" s="80"/>
      <c r="V172" s="81"/>
      <c r="W172" s="81"/>
      <c r="X172" s="81"/>
      <c r="Y172" s="80"/>
      <c r="Z172" s="80"/>
      <c r="AA172" s="80"/>
      <c r="AB172" s="80"/>
    </row>
    <row r="173" spans="1:28" ht="15" thickBot="1" x14ac:dyDescent="0.35">
      <c r="A173" s="151"/>
      <c r="B173" s="152" t="s">
        <v>1570</v>
      </c>
      <c r="C173" s="153" t="s">
        <v>1571</v>
      </c>
      <c r="D173" s="153"/>
      <c r="E173" s="154"/>
      <c r="F173" s="154"/>
      <c r="G173" s="155"/>
      <c r="H173" s="155"/>
      <c r="I173" s="155">
        <v>691808.3</v>
      </c>
      <c r="J173" s="155">
        <v>250979.530271</v>
      </c>
      <c r="K173" s="155">
        <v>145186.43794149999</v>
      </c>
      <c r="L173" s="155">
        <v>93.956868</v>
      </c>
      <c r="M173" s="155">
        <v>0</v>
      </c>
      <c r="N173" s="155">
        <v>49073.016024226999</v>
      </c>
      <c r="O173" s="155">
        <v>163156.335483656</v>
      </c>
      <c r="P173" s="155">
        <v>50697.8466844336</v>
      </c>
      <c r="R173" s="155"/>
      <c r="S173" s="155">
        <v>325027.036693</v>
      </c>
      <c r="T173" s="80"/>
      <c r="U173" s="80"/>
      <c r="V173" s="81"/>
      <c r="W173" s="81"/>
      <c r="X173" s="81"/>
      <c r="Y173" s="80"/>
      <c r="Z173" s="80"/>
      <c r="AA173" s="80"/>
      <c r="AB173" s="80"/>
    </row>
    <row r="174" spans="1:28" ht="20.5" thickBot="1" x14ac:dyDescent="0.25">
      <c r="A174" s="96">
        <v>38</v>
      </c>
      <c r="B174" s="97" t="s">
        <v>1572</v>
      </c>
      <c r="C174" s="99" t="s">
        <v>1573</v>
      </c>
      <c r="D174" s="99" t="s">
        <v>98</v>
      </c>
      <c r="E174" s="100">
        <v>0</v>
      </c>
      <c r="F174" s="100">
        <v>5</v>
      </c>
      <c r="G174" s="101">
        <v>509.47</v>
      </c>
      <c r="H174" s="101">
        <v>533.61</v>
      </c>
      <c r="I174" s="101">
        <v>2668.05</v>
      </c>
      <c r="J174" s="101">
        <v>1268.8680750000001</v>
      </c>
      <c r="K174" s="101">
        <v>504.02199999999999</v>
      </c>
      <c r="L174" s="101">
        <v>0</v>
      </c>
      <c r="M174" s="101">
        <v>0</v>
      </c>
      <c r="N174" s="101">
        <v>170.35943599999999</v>
      </c>
      <c r="O174" s="101">
        <v>552.99277752</v>
      </c>
      <c r="P174" s="102">
        <v>171.83238989279999</v>
      </c>
      <c r="R174" s="101">
        <v>680.47</v>
      </c>
      <c r="S174" s="101">
        <v>1805.178275</v>
      </c>
      <c r="T174" s="80"/>
      <c r="U174" s="80"/>
      <c r="V174" s="81"/>
      <c r="W174" s="81"/>
      <c r="X174" s="81"/>
      <c r="Y174" s="80"/>
      <c r="Z174" s="80"/>
      <c r="AA174" s="80"/>
      <c r="AB174" s="80"/>
    </row>
    <row r="175" spans="1:28" x14ac:dyDescent="0.2">
      <c r="A175" s="108"/>
      <c r="B175" s="109" t="s">
        <v>204</v>
      </c>
      <c r="C175" s="110" t="s">
        <v>205</v>
      </c>
      <c r="D175" s="110" t="s">
        <v>95</v>
      </c>
      <c r="E175" s="111">
        <v>1.65E-3</v>
      </c>
      <c r="F175" s="111">
        <v>8.2500000000000004E-3</v>
      </c>
      <c r="G175" s="77">
        <v>45.7</v>
      </c>
      <c r="H175" s="77">
        <v>45.7</v>
      </c>
      <c r="I175" s="77">
        <v>0.377025</v>
      </c>
      <c r="J175" s="77">
        <v>0.377025</v>
      </c>
      <c r="K175" s="77"/>
      <c r="L175" s="77"/>
      <c r="M175" s="77"/>
      <c r="N175" s="77"/>
      <c r="O175" s="77"/>
      <c r="P175" s="77"/>
      <c r="R175" s="77">
        <v>52.8</v>
      </c>
      <c r="S175" s="77">
        <v>0.43559999999999999</v>
      </c>
      <c r="T175" s="80">
        <f t="shared" si="21"/>
        <v>1.1553610503282274</v>
      </c>
      <c r="U175" s="80">
        <f t="shared" si="22"/>
        <v>1.1297090387893942</v>
      </c>
      <c r="V175" s="81">
        <f t="shared" si="23"/>
        <v>51.627703072675317</v>
      </c>
      <c r="W175" s="81">
        <f t="shared" si="24"/>
        <v>5.9277030726753139</v>
      </c>
      <c r="X175" s="81">
        <f t="shared" si="25"/>
        <v>4.8903550349571341E-2</v>
      </c>
      <c r="Y175" s="80">
        <f t="shared" si="18"/>
        <v>4.5848355451969969E-2</v>
      </c>
      <c r="Z175" s="80">
        <f t="shared" si="19"/>
        <v>1.1992624151289988E-2</v>
      </c>
      <c r="AA175" s="80">
        <f t="shared" si="20"/>
        <v>1.9115055013239957E-2</v>
      </c>
      <c r="AB175" s="80">
        <f t="shared" si="26"/>
        <v>2.5652011538833303E-2</v>
      </c>
    </row>
    <row r="176" spans="1:28" x14ac:dyDescent="0.2">
      <c r="A176" s="108"/>
      <c r="B176" s="109" t="s">
        <v>1562</v>
      </c>
      <c r="C176" s="110" t="s">
        <v>1563</v>
      </c>
      <c r="D176" s="110" t="s">
        <v>95</v>
      </c>
      <c r="E176" s="111">
        <v>9.7000000000000005E-4</v>
      </c>
      <c r="F176" s="111">
        <v>4.8500000000000001E-3</v>
      </c>
      <c r="G176" s="77">
        <v>36</v>
      </c>
      <c r="H176" s="77">
        <v>36</v>
      </c>
      <c r="I176" s="77">
        <v>0.17460000000000001</v>
      </c>
      <c r="J176" s="77">
        <v>0.17460000000000001</v>
      </c>
      <c r="K176" s="77"/>
      <c r="L176" s="77"/>
      <c r="M176" s="77"/>
      <c r="N176" s="77"/>
      <c r="O176" s="77"/>
      <c r="P176" s="77"/>
      <c r="R176" s="77">
        <v>41.5</v>
      </c>
      <c r="S176" s="77">
        <v>0.20127500000000001</v>
      </c>
      <c r="T176" s="80">
        <f t="shared" si="21"/>
        <v>1.1527777777777777</v>
      </c>
      <c r="U176" s="80">
        <f t="shared" si="22"/>
        <v>1.1271257662389444</v>
      </c>
      <c r="V176" s="81">
        <f t="shared" si="23"/>
        <v>40.576527584601997</v>
      </c>
      <c r="W176" s="81">
        <f t="shared" si="24"/>
        <v>4.5765275846019975</v>
      </c>
      <c r="X176" s="81">
        <f t="shared" si="25"/>
        <v>2.2196158785319688E-2</v>
      </c>
      <c r="Y176" s="80">
        <f t="shared" si="18"/>
        <v>4.5848355451969969E-2</v>
      </c>
      <c r="Z176" s="80">
        <f t="shared" si="19"/>
        <v>1.1992624151289988E-2</v>
      </c>
      <c r="AA176" s="80">
        <f t="shared" si="20"/>
        <v>1.9115055013239957E-2</v>
      </c>
      <c r="AB176" s="80">
        <f t="shared" si="26"/>
        <v>2.5652011538833303E-2</v>
      </c>
    </row>
    <row r="177" spans="1:28" x14ac:dyDescent="0.2">
      <c r="A177" s="108"/>
      <c r="B177" s="109" t="s">
        <v>1574</v>
      </c>
      <c r="C177" s="110" t="s">
        <v>1575</v>
      </c>
      <c r="D177" s="110" t="s">
        <v>101</v>
      </c>
      <c r="E177" s="111">
        <v>3.5999999999999999E-3</v>
      </c>
      <c r="F177" s="111">
        <v>1.7999999999999999E-2</v>
      </c>
      <c r="G177" s="77">
        <v>67.8</v>
      </c>
      <c r="H177" s="77">
        <v>67.8</v>
      </c>
      <c r="I177" s="77">
        <v>1.2203999999999999</v>
      </c>
      <c r="J177" s="77">
        <v>1.2203999999999999</v>
      </c>
      <c r="K177" s="77"/>
      <c r="L177" s="77"/>
      <c r="M177" s="77"/>
      <c r="N177" s="77"/>
      <c r="O177" s="77"/>
      <c r="P177" s="77"/>
      <c r="R177" s="77">
        <v>71.3</v>
      </c>
      <c r="S177" s="77">
        <v>1.2834000000000001</v>
      </c>
      <c r="T177" s="80">
        <f t="shared" si="21"/>
        <v>1.0516224188790559</v>
      </c>
      <c r="U177" s="80">
        <f t="shared" si="22"/>
        <v>1.0259704073402227</v>
      </c>
      <c r="V177" s="81">
        <f t="shared" si="23"/>
        <v>69.560793617667102</v>
      </c>
      <c r="W177" s="81">
        <f t="shared" si="24"/>
        <v>1.7607936176671046</v>
      </c>
      <c r="X177" s="81">
        <f t="shared" si="25"/>
        <v>3.1694285118007884E-2</v>
      </c>
      <c r="Y177" s="80">
        <f t="shared" si="18"/>
        <v>4.5848355451969969E-2</v>
      </c>
      <c r="Z177" s="80">
        <f t="shared" si="19"/>
        <v>1.1992624151289988E-2</v>
      </c>
      <c r="AA177" s="80">
        <f t="shared" si="20"/>
        <v>1.9115055013239957E-2</v>
      </c>
      <c r="AB177" s="80">
        <f t="shared" si="26"/>
        <v>2.5652011538833303E-2</v>
      </c>
    </row>
    <row r="178" spans="1:28" x14ac:dyDescent="0.2">
      <c r="A178" s="108"/>
      <c r="B178" s="109" t="s">
        <v>1576</v>
      </c>
      <c r="C178" s="110" t="s">
        <v>1577</v>
      </c>
      <c r="D178" s="110" t="s">
        <v>98</v>
      </c>
      <c r="E178" s="111">
        <v>1.0331999999999999</v>
      </c>
      <c r="F178" s="111">
        <v>5.1660000000000004</v>
      </c>
      <c r="G178" s="77">
        <v>154</v>
      </c>
      <c r="H178" s="77">
        <v>154</v>
      </c>
      <c r="I178" s="77">
        <v>795.56399999999996</v>
      </c>
      <c r="J178" s="77">
        <v>795.56399999999996</v>
      </c>
      <c r="K178" s="77"/>
      <c r="L178" s="77"/>
      <c r="M178" s="77"/>
      <c r="N178" s="77"/>
      <c r="O178" s="77"/>
      <c r="P178" s="77"/>
      <c r="R178" s="77">
        <v>223</v>
      </c>
      <c r="S178" s="77">
        <v>1152.018</v>
      </c>
      <c r="T178" s="80">
        <f t="shared" si="21"/>
        <v>1.448051948051948</v>
      </c>
      <c r="U178" s="80">
        <f t="shared" si="22"/>
        <v>1.4223999365131148</v>
      </c>
      <c r="V178" s="81">
        <f t="shared" si="23"/>
        <v>219.04959022301969</v>
      </c>
      <c r="W178" s="81">
        <f t="shared" si="24"/>
        <v>65.049590223019692</v>
      </c>
      <c r="X178" s="81">
        <f t="shared" si="25"/>
        <v>336.04618309211975</v>
      </c>
      <c r="Y178" s="80">
        <f t="shared" si="18"/>
        <v>4.5848355451969969E-2</v>
      </c>
      <c r="Z178" s="80">
        <f t="shared" si="19"/>
        <v>1.1992624151289988E-2</v>
      </c>
      <c r="AA178" s="80">
        <f t="shared" si="20"/>
        <v>1.9115055013239957E-2</v>
      </c>
      <c r="AB178" s="80">
        <f t="shared" si="26"/>
        <v>2.5652011538833303E-2</v>
      </c>
    </row>
    <row r="179" spans="1:28" x14ac:dyDescent="0.2">
      <c r="A179" s="108"/>
      <c r="B179" s="109" t="s">
        <v>1578</v>
      </c>
      <c r="C179" s="110" t="s">
        <v>1579</v>
      </c>
      <c r="D179" s="110" t="s">
        <v>101</v>
      </c>
      <c r="E179" s="111">
        <v>1E-3</v>
      </c>
      <c r="F179" s="111">
        <v>5.0000000000000001E-3</v>
      </c>
      <c r="G179" s="77">
        <v>46.1</v>
      </c>
      <c r="H179" s="77">
        <v>46.1</v>
      </c>
      <c r="I179" s="77">
        <v>0.23050000000000001</v>
      </c>
      <c r="J179" s="77">
        <v>0.23050000000000001</v>
      </c>
      <c r="K179" s="77"/>
      <c r="L179" s="77"/>
      <c r="M179" s="77"/>
      <c r="N179" s="77"/>
      <c r="O179" s="77"/>
      <c r="P179" s="77"/>
      <c r="R179" s="77">
        <v>71.099999999999994</v>
      </c>
      <c r="S179" s="77">
        <v>0.35549999999999998</v>
      </c>
      <c r="T179" s="80">
        <f t="shared" si="21"/>
        <v>1.5422993492407808</v>
      </c>
      <c r="U179" s="80">
        <f t="shared" si="22"/>
        <v>1.5166473377019476</v>
      </c>
      <c r="V179" s="81">
        <f t="shared" si="23"/>
        <v>69.917442268059787</v>
      </c>
      <c r="W179" s="81">
        <f t="shared" si="24"/>
        <v>23.817442268059786</v>
      </c>
      <c r="X179" s="81">
        <f t="shared" si="25"/>
        <v>0.11908721134029893</v>
      </c>
      <c r="Y179" s="80">
        <f t="shared" si="18"/>
        <v>4.5848355451969969E-2</v>
      </c>
      <c r="Z179" s="80">
        <f t="shared" si="19"/>
        <v>1.1992624151289988E-2</v>
      </c>
      <c r="AA179" s="80">
        <f t="shared" si="20"/>
        <v>1.9115055013239957E-2</v>
      </c>
      <c r="AB179" s="80">
        <f t="shared" si="26"/>
        <v>2.5652011538833303E-2</v>
      </c>
    </row>
    <row r="180" spans="1:28" x14ac:dyDescent="0.2">
      <c r="A180" s="108"/>
      <c r="B180" s="109" t="s">
        <v>1580</v>
      </c>
      <c r="C180" s="110" t="s">
        <v>1581</v>
      </c>
      <c r="D180" s="110" t="s">
        <v>101</v>
      </c>
      <c r="E180" s="111">
        <v>2.5999999999999999E-3</v>
      </c>
      <c r="F180" s="111">
        <v>1.2999999999999999E-2</v>
      </c>
      <c r="G180" s="77">
        <v>131</v>
      </c>
      <c r="H180" s="77">
        <v>131</v>
      </c>
      <c r="I180" s="77">
        <v>1.7030000000000001</v>
      </c>
      <c r="J180" s="77">
        <v>1.7030000000000001</v>
      </c>
      <c r="K180" s="77"/>
      <c r="L180" s="77"/>
      <c r="M180" s="77"/>
      <c r="N180" s="77"/>
      <c r="O180" s="77"/>
      <c r="P180" s="77"/>
      <c r="R180" s="77">
        <v>181</v>
      </c>
      <c r="S180" s="77">
        <v>2.3530000000000002</v>
      </c>
      <c r="T180" s="80">
        <f t="shared" si="21"/>
        <v>1.3816793893129771</v>
      </c>
      <c r="U180" s="80">
        <f t="shared" si="22"/>
        <v>1.3560273777741438</v>
      </c>
      <c r="V180" s="81">
        <f t="shared" si="23"/>
        <v>177.63958648841285</v>
      </c>
      <c r="W180" s="81">
        <f t="shared" si="24"/>
        <v>46.639586488412846</v>
      </c>
      <c r="X180" s="81">
        <f t="shared" si="25"/>
        <v>0.606314624349367</v>
      </c>
      <c r="Y180" s="80">
        <f t="shared" si="18"/>
        <v>4.5848355451969969E-2</v>
      </c>
      <c r="Z180" s="80">
        <f t="shared" si="19"/>
        <v>1.1992624151289988E-2</v>
      </c>
      <c r="AA180" s="80">
        <f t="shared" si="20"/>
        <v>1.9115055013239957E-2</v>
      </c>
      <c r="AB180" s="80">
        <f t="shared" si="26"/>
        <v>2.5652011538833303E-2</v>
      </c>
    </row>
    <row r="181" spans="1:28" x14ac:dyDescent="0.2">
      <c r="A181" s="108"/>
      <c r="B181" s="109" t="s">
        <v>1582</v>
      </c>
      <c r="C181" s="110" t="s">
        <v>1583</v>
      </c>
      <c r="D181" s="110" t="s">
        <v>41</v>
      </c>
      <c r="E181" s="111">
        <v>0.12</v>
      </c>
      <c r="F181" s="111">
        <v>0.6</v>
      </c>
      <c r="G181" s="77">
        <v>44</v>
      </c>
      <c r="H181" s="77">
        <v>44</v>
      </c>
      <c r="I181" s="77">
        <v>26.4</v>
      </c>
      <c r="J181" s="77">
        <v>26.4</v>
      </c>
      <c r="K181" s="77"/>
      <c r="L181" s="77"/>
      <c r="M181" s="77"/>
      <c r="N181" s="77"/>
      <c r="O181" s="77"/>
      <c r="P181" s="77"/>
      <c r="R181" s="77">
        <v>58.9</v>
      </c>
      <c r="S181" s="77">
        <v>35.340000000000003</v>
      </c>
      <c r="T181" s="80">
        <f t="shared" si="21"/>
        <v>1.3386363636363636</v>
      </c>
      <c r="U181" s="80">
        <f t="shared" si="22"/>
        <v>1.3129843520975304</v>
      </c>
      <c r="V181" s="81">
        <f t="shared" si="23"/>
        <v>57.771311492291339</v>
      </c>
      <c r="W181" s="81">
        <f t="shared" si="24"/>
        <v>13.771311492291339</v>
      </c>
      <c r="X181" s="81">
        <f t="shared" si="25"/>
        <v>8.2627868953748038</v>
      </c>
      <c r="Y181" s="80">
        <f t="shared" si="18"/>
        <v>4.5848355451969969E-2</v>
      </c>
      <c r="Z181" s="80">
        <f t="shared" si="19"/>
        <v>1.1992624151289988E-2</v>
      </c>
      <c r="AA181" s="80">
        <f t="shared" si="20"/>
        <v>1.9115055013239957E-2</v>
      </c>
      <c r="AB181" s="80">
        <f t="shared" si="26"/>
        <v>2.5652011538833303E-2</v>
      </c>
    </row>
    <row r="182" spans="1:28" x14ac:dyDescent="0.2">
      <c r="A182" s="108"/>
      <c r="B182" s="109" t="s">
        <v>1584</v>
      </c>
      <c r="C182" s="110" t="s">
        <v>1585</v>
      </c>
      <c r="D182" s="110" t="s">
        <v>41</v>
      </c>
      <c r="E182" s="111">
        <v>0.08</v>
      </c>
      <c r="F182" s="111">
        <v>0.4</v>
      </c>
      <c r="G182" s="77">
        <v>54.9</v>
      </c>
      <c r="H182" s="77">
        <v>54.9</v>
      </c>
      <c r="I182" s="77">
        <v>21.96</v>
      </c>
      <c r="J182" s="77">
        <v>21.96</v>
      </c>
      <c r="K182" s="77"/>
      <c r="L182" s="77"/>
      <c r="M182" s="77"/>
      <c r="N182" s="77"/>
      <c r="O182" s="77"/>
      <c r="P182" s="77"/>
      <c r="R182" s="77">
        <v>72.8</v>
      </c>
      <c r="S182" s="77">
        <v>29.12</v>
      </c>
      <c r="T182" s="80">
        <f t="shared" si="21"/>
        <v>1.3260473588342441</v>
      </c>
      <c r="U182" s="80">
        <f t="shared" si="22"/>
        <v>1.3003953472954108</v>
      </c>
      <c r="V182" s="81">
        <f t="shared" si="23"/>
        <v>71.391704566518058</v>
      </c>
      <c r="W182" s="81">
        <f t="shared" si="24"/>
        <v>16.491704566518059</v>
      </c>
      <c r="X182" s="81">
        <f t="shared" si="25"/>
        <v>6.5966818266072238</v>
      </c>
      <c r="Y182" s="80">
        <f t="shared" si="18"/>
        <v>4.5848355451969969E-2</v>
      </c>
      <c r="Z182" s="80">
        <f t="shared" si="19"/>
        <v>1.1992624151289988E-2</v>
      </c>
      <c r="AA182" s="80">
        <f t="shared" si="20"/>
        <v>1.9115055013239957E-2</v>
      </c>
      <c r="AB182" s="80">
        <f t="shared" si="26"/>
        <v>2.5652011538833303E-2</v>
      </c>
    </row>
    <row r="183" spans="1:28" x14ac:dyDescent="0.2">
      <c r="A183" s="108"/>
      <c r="B183" s="109" t="s">
        <v>1586</v>
      </c>
      <c r="C183" s="110" t="s">
        <v>1587</v>
      </c>
      <c r="D183" s="110" t="s">
        <v>41</v>
      </c>
      <c r="E183" s="111">
        <v>0.27</v>
      </c>
      <c r="F183" s="111">
        <v>1.35</v>
      </c>
      <c r="G183" s="77">
        <v>150</v>
      </c>
      <c r="H183" s="77">
        <v>150</v>
      </c>
      <c r="I183" s="77">
        <v>202.5</v>
      </c>
      <c r="J183" s="77">
        <v>202.5</v>
      </c>
      <c r="K183" s="77"/>
      <c r="L183" s="77"/>
      <c r="M183" s="77"/>
      <c r="N183" s="77"/>
      <c r="O183" s="77"/>
      <c r="P183" s="77"/>
      <c r="R183" s="77">
        <v>201</v>
      </c>
      <c r="S183" s="77">
        <v>271.35000000000002</v>
      </c>
      <c r="T183" s="80">
        <f t="shared" si="21"/>
        <v>1.34</v>
      </c>
      <c r="U183" s="80">
        <f t="shared" si="22"/>
        <v>1.3143479884611668</v>
      </c>
      <c r="V183" s="81">
        <f t="shared" si="23"/>
        <v>197.15219826917502</v>
      </c>
      <c r="W183" s="81">
        <f t="shared" si="24"/>
        <v>47.152198269175017</v>
      </c>
      <c r="X183" s="81">
        <f t="shared" si="25"/>
        <v>63.655467663386275</v>
      </c>
      <c r="Y183" s="80">
        <f t="shared" si="18"/>
        <v>4.5848355451969969E-2</v>
      </c>
      <c r="Z183" s="80">
        <f t="shared" si="19"/>
        <v>1.1992624151289988E-2</v>
      </c>
      <c r="AA183" s="80">
        <f t="shared" si="20"/>
        <v>1.9115055013239957E-2</v>
      </c>
      <c r="AB183" s="80">
        <f t="shared" si="26"/>
        <v>2.5652011538833303E-2</v>
      </c>
    </row>
    <row r="184" spans="1:28" x14ac:dyDescent="0.2">
      <c r="A184" s="108"/>
      <c r="B184" s="109" t="s">
        <v>1588</v>
      </c>
      <c r="C184" s="110" t="s">
        <v>1589</v>
      </c>
      <c r="D184" s="110" t="s">
        <v>41</v>
      </c>
      <c r="E184" s="111">
        <v>0.26</v>
      </c>
      <c r="F184" s="111">
        <v>1.3</v>
      </c>
      <c r="G184" s="77">
        <v>57.2</v>
      </c>
      <c r="H184" s="77">
        <v>57.2</v>
      </c>
      <c r="I184" s="77">
        <v>74.36</v>
      </c>
      <c r="J184" s="77">
        <v>74.36</v>
      </c>
      <c r="K184" s="77"/>
      <c r="L184" s="77"/>
      <c r="M184" s="77"/>
      <c r="N184" s="77"/>
      <c r="O184" s="77"/>
      <c r="P184" s="77"/>
      <c r="R184" s="77">
        <v>83.2</v>
      </c>
      <c r="S184" s="77">
        <v>108.16</v>
      </c>
      <c r="T184" s="80">
        <f t="shared" si="21"/>
        <v>1.4545454545454546</v>
      </c>
      <c r="U184" s="80">
        <f t="shared" si="22"/>
        <v>1.4288934430066214</v>
      </c>
      <c r="V184" s="81">
        <f t="shared" si="23"/>
        <v>81.732704939978746</v>
      </c>
      <c r="W184" s="81">
        <f t="shared" si="24"/>
        <v>24.532704939978743</v>
      </c>
      <c r="X184" s="81">
        <f t="shared" si="25"/>
        <v>31.892516421972367</v>
      </c>
      <c r="Y184" s="80">
        <f t="shared" si="18"/>
        <v>4.5848355451969969E-2</v>
      </c>
      <c r="Z184" s="80">
        <f t="shared" si="19"/>
        <v>1.1992624151289988E-2</v>
      </c>
      <c r="AA184" s="80">
        <f t="shared" si="20"/>
        <v>1.9115055013239957E-2</v>
      </c>
      <c r="AB184" s="80">
        <f t="shared" si="26"/>
        <v>2.5652011538833303E-2</v>
      </c>
    </row>
    <row r="185" spans="1:28" x14ac:dyDescent="0.2">
      <c r="A185" s="108"/>
      <c r="B185" s="109" t="s">
        <v>1590</v>
      </c>
      <c r="C185" s="110" t="s">
        <v>1591</v>
      </c>
      <c r="D185" s="110" t="s">
        <v>41</v>
      </c>
      <c r="E185" s="111">
        <v>0.02</v>
      </c>
      <c r="F185" s="111">
        <v>0.1</v>
      </c>
      <c r="G185" s="77">
        <v>32.9</v>
      </c>
      <c r="H185" s="77">
        <v>32.9</v>
      </c>
      <c r="I185" s="77">
        <v>3.29</v>
      </c>
      <c r="J185" s="77">
        <v>3.29</v>
      </c>
      <c r="K185" s="77"/>
      <c r="L185" s="77"/>
      <c r="M185" s="77"/>
      <c r="N185" s="77"/>
      <c r="O185" s="77"/>
      <c r="P185" s="77"/>
      <c r="R185" s="77">
        <v>43.9</v>
      </c>
      <c r="S185" s="77">
        <v>4.3899999999999997</v>
      </c>
      <c r="T185" s="80">
        <f t="shared" si="21"/>
        <v>1.3343465045592706</v>
      </c>
      <c r="U185" s="80">
        <f t="shared" si="22"/>
        <v>1.3086944930204374</v>
      </c>
      <c r="V185" s="81">
        <f t="shared" si="23"/>
        <v>43.056048820372389</v>
      </c>
      <c r="W185" s="81">
        <f t="shared" si="24"/>
        <v>10.156048820372391</v>
      </c>
      <c r="X185" s="81">
        <f t="shared" si="25"/>
        <v>1.0156048820372392</v>
      </c>
      <c r="Y185" s="80">
        <f t="shared" si="18"/>
        <v>4.5848355451969969E-2</v>
      </c>
      <c r="Z185" s="80">
        <f t="shared" si="19"/>
        <v>1.1992624151289988E-2</v>
      </c>
      <c r="AA185" s="80">
        <f t="shared" si="20"/>
        <v>1.9115055013239957E-2</v>
      </c>
      <c r="AB185" s="80">
        <f t="shared" si="26"/>
        <v>2.5652011538833303E-2</v>
      </c>
    </row>
    <row r="186" spans="1:28" x14ac:dyDescent="0.2">
      <c r="A186" s="108"/>
      <c r="B186" s="109" t="s">
        <v>1592</v>
      </c>
      <c r="C186" s="110" t="s">
        <v>1593</v>
      </c>
      <c r="D186" s="110" t="s">
        <v>41</v>
      </c>
      <c r="E186" s="111">
        <v>0.11</v>
      </c>
      <c r="F186" s="111">
        <v>0.55000000000000004</v>
      </c>
      <c r="G186" s="77">
        <v>29.1</v>
      </c>
      <c r="H186" s="77">
        <v>29.1</v>
      </c>
      <c r="I186" s="77">
        <v>16.004999999999999</v>
      </c>
      <c r="J186" s="77">
        <v>16.004999999999999</v>
      </c>
      <c r="K186" s="77"/>
      <c r="L186" s="77"/>
      <c r="M186" s="77"/>
      <c r="N186" s="77"/>
      <c r="O186" s="77"/>
      <c r="P186" s="77"/>
      <c r="R186" s="77">
        <v>39</v>
      </c>
      <c r="S186" s="77">
        <v>21.45</v>
      </c>
      <c r="T186" s="80">
        <f t="shared" si="21"/>
        <v>1.3402061855670102</v>
      </c>
      <c r="U186" s="80">
        <f t="shared" si="22"/>
        <v>1.314554174028177</v>
      </c>
      <c r="V186" s="81">
        <f t="shared" si="23"/>
        <v>38.253526464219952</v>
      </c>
      <c r="W186" s="81">
        <f t="shared" si="24"/>
        <v>9.1535264642199508</v>
      </c>
      <c r="X186" s="81">
        <f t="shared" si="25"/>
        <v>5.0344395553209731</v>
      </c>
      <c r="Y186" s="80">
        <f t="shared" si="18"/>
        <v>4.5848355451969969E-2</v>
      </c>
      <c r="Z186" s="80">
        <f t="shared" si="19"/>
        <v>1.1992624151289988E-2</v>
      </c>
      <c r="AA186" s="80">
        <f t="shared" si="20"/>
        <v>1.9115055013239957E-2</v>
      </c>
      <c r="AB186" s="80">
        <f t="shared" si="26"/>
        <v>2.5652011538833303E-2</v>
      </c>
    </row>
    <row r="187" spans="1:28" x14ac:dyDescent="0.2">
      <c r="A187" s="108"/>
      <c r="B187" s="109" t="s">
        <v>1594</v>
      </c>
      <c r="C187" s="110" t="s">
        <v>1595</v>
      </c>
      <c r="D187" s="110" t="s">
        <v>41</v>
      </c>
      <c r="E187" s="111">
        <v>0.14000000000000001</v>
      </c>
      <c r="F187" s="111">
        <v>0.7</v>
      </c>
      <c r="G187" s="77">
        <v>30.2</v>
      </c>
      <c r="H187" s="77">
        <v>30.2</v>
      </c>
      <c r="I187" s="77">
        <v>21.14</v>
      </c>
      <c r="J187" s="77">
        <v>21.14</v>
      </c>
      <c r="K187" s="77"/>
      <c r="L187" s="77"/>
      <c r="M187" s="77"/>
      <c r="N187" s="77"/>
      <c r="O187" s="77"/>
      <c r="P187" s="77"/>
      <c r="R187" s="77">
        <v>44</v>
      </c>
      <c r="S187" s="77">
        <v>30.8</v>
      </c>
      <c r="T187" s="80">
        <f t="shared" si="21"/>
        <v>1.4569536423841061</v>
      </c>
      <c r="U187" s="80">
        <f t="shared" si="22"/>
        <v>1.4313016308452728</v>
      </c>
      <c r="V187" s="81">
        <f t="shared" si="23"/>
        <v>43.225309251527236</v>
      </c>
      <c r="W187" s="81">
        <f t="shared" si="24"/>
        <v>13.025309251527236</v>
      </c>
      <c r="X187" s="81">
        <f t="shared" si="25"/>
        <v>9.1177164760690648</v>
      </c>
      <c r="Y187" s="80">
        <f t="shared" si="18"/>
        <v>4.5848355451969969E-2</v>
      </c>
      <c r="Z187" s="80">
        <f t="shared" si="19"/>
        <v>1.1992624151289988E-2</v>
      </c>
      <c r="AA187" s="80">
        <f t="shared" si="20"/>
        <v>1.9115055013239957E-2</v>
      </c>
      <c r="AB187" s="80">
        <f t="shared" si="26"/>
        <v>2.5652011538833303E-2</v>
      </c>
    </row>
    <row r="188" spans="1:28" x14ac:dyDescent="0.2">
      <c r="A188" s="108"/>
      <c r="B188" s="109" t="s">
        <v>1596</v>
      </c>
      <c r="C188" s="110" t="s">
        <v>1597</v>
      </c>
      <c r="D188" s="110" t="s">
        <v>41</v>
      </c>
      <c r="E188" s="111">
        <v>0.03</v>
      </c>
      <c r="F188" s="111">
        <v>0.15</v>
      </c>
      <c r="G188" s="77">
        <v>22</v>
      </c>
      <c r="H188" s="77">
        <v>22</v>
      </c>
      <c r="I188" s="77">
        <v>3.3</v>
      </c>
      <c r="J188" s="77">
        <v>3.3</v>
      </c>
      <c r="K188" s="77"/>
      <c r="L188" s="77"/>
      <c r="M188" s="77"/>
      <c r="N188" s="77"/>
      <c r="O188" s="77"/>
      <c r="P188" s="77"/>
      <c r="R188" s="77">
        <v>30.8</v>
      </c>
      <c r="S188" s="77">
        <v>4.62</v>
      </c>
      <c r="T188" s="80">
        <f t="shared" si="21"/>
        <v>1.4000000000000001</v>
      </c>
      <c r="U188" s="80">
        <f t="shared" si="22"/>
        <v>1.3743479884611669</v>
      </c>
      <c r="V188" s="81">
        <f t="shared" si="23"/>
        <v>30.235655746145671</v>
      </c>
      <c r="W188" s="81">
        <f t="shared" si="24"/>
        <v>8.235655746145671</v>
      </c>
      <c r="X188" s="81">
        <f t="shared" si="25"/>
        <v>1.2353483619218506</v>
      </c>
      <c r="Y188" s="80">
        <f t="shared" si="18"/>
        <v>4.5848355451969969E-2</v>
      </c>
      <c r="Z188" s="80">
        <f t="shared" si="19"/>
        <v>1.1992624151289988E-2</v>
      </c>
      <c r="AA188" s="80">
        <f t="shared" si="20"/>
        <v>1.9115055013239957E-2</v>
      </c>
      <c r="AB188" s="80">
        <f t="shared" si="26"/>
        <v>2.5652011538833303E-2</v>
      </c>
    </row>
    <row r="189" spans="1:28" ht="18" x14ac:dyDescent="0.2">
      <c r="A189" s="108"/>
      <c r="B189" s="109" t="s">
        <v>1598</v>
      </c>
      <c r="C189" s="110" t="s">
        <v>1599</v>
      </c>
      <c r="D189" s="110" t="s">
        <v>41</v>
      </c>
      <c r="E189" s="111">
        <v>0.05</v>
      </c>
      <c r="F189" s="111">
        <v>0.25</v>
      </c>
      <c r="G189" s="77">
        <v>117</v>
      </c>
      <c r="H189" s="77">
        <v>117</v>
      </c>
      <c r="I189" s="77">
        <v>29.25</v>
      </c>
      <c r="J189" s="77">
        <v>29.25</v>
      </c>
      <c r="K189" s="77"/>
      <c r="L189" s="77"/>
      <c r="M189" s="77"/>
      <c r="N189" s="77"/>
      <c r="O189" s="77"/>
      <c r="P189" s="77"/>
      <c r="R189" s="77">
        <v>157</v>
      </c>
      <c r="S189" s="77">
        <v>39.25</v>
      </c>
      <c r="T189" s="80">
        <f t="shared" si="21"/>
        <v>1.3418803418803418</v>
      </c>
      <c r="U189" s="80">
        <f t="shared" si="22"/>
        <v>1.3162283303415085</v>
      </c>
      <c r="V189" s="81">
        <f t="shared" si="23"/>
        <v>153.9987146499565</v>
      </c>
      <c r="W189" s="81">
        <f t="shared" si="24"/>
        <v>36.998714649956497</v>
      </c>
      <c r="X189" s="81">
        <f t="shared" si="25"/>
        <v>9.2496786624891243</v>
      </c>
      <c r="Y189" s="80">
        <f t="shared" si="18"/>
        <v>4.5848355451969969E-2</v>
      </c>
      <c r="Z189" s="80">
        <f t="shared" si="19"/>
        <v>1.1992624151289988E-2</v>
      </c>
      <c r="AA189" s="80">
        <f t="shared" si="20"/>
        <v>1.9115055013239957E-2</v>
      </c>
      <c r="AB189" s="80">
        <f t="shared" si="26"/>
        <v>2.5652011538833303E-2</v>
      </c>
    </row>
    <row r="190" spans="1:28" x14ac:dyDescent="0.2">
      <c r="A190" s="108"/>
      <c r="B190" s="109" t="s">
        <v>1600</v>
      </c>
      <c r="C190" s="110" t="s">
        <v>1601</v>
      </c>
      <c r="D190" s="110" t="s">
        <v>41</v>
      </c>
      <c r="E190" s="111">
        <v>1</v>
      </c>
      <c r="F190" s="111">
        <v>5</v>
      </c>
      <c r="G190" s="77">
        <v>13.8</v>
      </c>
      <c r="H190" s="77">
        <v>13.8</v>
      </c>
      <c r="I190" s="77">
        <v>69</v>
      </c>
      <c r="J190" s="77">
        <v>69</v>
      </c>
      <c r="K190" s="77"/>
      <c r="L190" s="77"/>
      <c r="M190" s="77"/>
      <c r="N190" s="77"/>
      <c r="O190" s="77"/>
      <c r="P190" s="77"/>
      <c r="R190" s="77">
        <v>20.3</v>
      </c>
      <c r="S190" s="77">
        <v>101.5</v>
      </c>
      <c r="T190" s="80">
        <f t="shared" si="21"/>
        <v>1.4710144927536231</v>
      </c>
      <c r="U190" s="80">
        <f t="shared" si="22"/>
        <v>1.4453624812147898</v>
      </c>
      <c r="V190" s="81">
        <f t="shared" si="23"/>
        <v>19.946002240764102</v>
      </c>
      <c r="W190" s="81">
        <f t="shared" si="24"/>
        <v>6.1460022407641013</v>
      </c>
      <c r="X190" s="81">
        <f t="shared" si="25"/>
        <v>30.730011203820506</v>
      </c>
      <c r="Y190" s="80">
        <f t="shared" si="18"/>
        <v>4.5848355451969969E-2</v>
      </c>
      <c r="Z190" s="80">
        <f t="shared" si="19"/>
        <v>1.1992624151289988E-2</v>
      </c>
      <c r="AA190" s="80">
        <f t="shared" si="20"/>
        <v>1.9115055013239957E-2</v>
      </c>
      <c r="AB190" s="80">
        <f t="shared" si="26"/>
        <v>2.5652011538833303E-2</v>
      </c>
    </row>
    <row r="191" spans="1:28" ht="15" thickBot="1" x14ac:dyDescent="0.25">
      <c r="A191" s="108"/>
      <c r="B191" s="109" t="s">
        <v>1602</v>
      </c>
      <c r="C191" s="110" t="s">
        <v>1603</v>
      </c>
      <c r="D191" s="110" t="s">
        <v>101</v>
      </c>
      <c r="E191" s="111">
        <v>2.4299999999999999E-3</v>
      </c>
      <c r="F191" s="111">
        <v>1.2149999999999999E-2</v>
      </c>
      <c r="G191" s="77">
        <v>197</v>
      </c>
      <c r="H191" s="77">
        <v>197</v>
      </c>
      <c r="I191" s="77">
        <v>2.3935499999999998</v>
      </c>
      <c r="J191" s="77">
        <v>2.3935499999999998</v>
      </c>
      <c r="K191" s="77"/>
      <c r="L191" s="77"/>
      <c r="M191" s="77"/>
      <c r="N191" s="77"/>
      <c r="O191" s="77"/>
      <c r="P191" s="77"/>
      <c r="R191" s="77">
        <v>210</v>
      </c>
      <c r="S191" s="77">
        <v>2.5514999999999999</v>
      </c>
      <c r="T191" s="80">
        <f t="shared" si="21"/>
        <v>1.0659898477157361</v>
      </c>
      <c r="U191" s="80">
        <f t="shared" si="22"/>
        <v>1.0403378361769029</v>
      </c>
      <c r="V191" s="81">
        <f t="shared" si="23"/>
        <v>204.94655372684986</v>
      </c>
      <c r="W191" s="81">
        <f t="shared" si="24"/>
        <v>7.9465537268498565</v>
      </c>
      <c r="X191" s="81">
        <f t="shared" si="25"/>
        <v>9.6550627781225751E-2</v>
      </c>
      <c r="Y191" s="80">
        <f t="shared" si="18"/>
        <v>4.5848355451969969E-2</v>
      </c>
      <c r="Z191" s="80">
        <f t="shared" si="19"/>
        <v>1.1992624151289988E-2</v>
      </c>
      <c r="AA191" s="80">
        <f t="shared" si="20"/>
        <v>1.9115055013239957E-2</v>
      </c>
      <c r="AB191" s="80">
        <f t="shared" si="26"/>
        <v>2.5652011538833303E-2</v>
      </c>
    </row>
    <row r="192" spans="1:28" ht="20.5" thickBot="1" x14ac:dyDescent="0.25">
      <c r="A192" s="96">
        <v>39</v>
      </c>
      <c r="B192" s="97" t="s">
        <v>1604</v>
      </c>
      <c r="C192" s="99" t="s">
        <v>1605</v>
      </c>
      <c r="D192" s="99" t="s">
        <v>98</v>
      </c>
      <c r="E192" s="100">
        <v>0</v>
      </c>
      <c r="F192" s="100">
        <v>64</v>
      </c>
      <c r="G192" s="101">
        <v>583.19000000000005</v>
      </c>
      <c r="H192" s="101">
        <v>610.04999999999995</v>
      </c>
      <c r="I192" s="101">
        <v>39043.199999999997</v>
      </c>
      <c r="J192" s="101">
        <v>18903.919615999999</v>
      </c>
      <c r="K192" s="101">
        <v>7254.6304</v>
      </c>
      <c r="L192" s="101">
        <v>0</v>
      </c>
      <c r="M192" s="101">
        <v>0</v>
      </c>
      <c r="N192" s="101">
        <v>2452.0650752000001</v>
      </c>
      <c r="O192" s="101">
        <v>7959.4902896639996</v>
      </c>
      <c r="P192" s="102">
        <v>2473.2660070809602</v>
      </c>
      <c r="R192" s="101">
        <v>798.73</v>
      </c>
      <c r="S192" s="101">
        <v>28131.147583999998</v>
      </c>
      <c r="T192" s="80"/>
      <c r="U192" s="80"/>
      <c r="V192" s="81"/>
      <c r="W192" s="81"/>
      <c r="X192" s="81"/>
      <c r="Y192" s="80"/>
      <c r="Z192" s="80"/>
      <c r="AA192" s="80"/>
      <c r="AB192" s="80"/>
    </row>
    <row r="193" spans="1:28" x14ac:dyDescent="0.2">
      <c r="A193" s="108"/>
      <c r="B193" s="109" t="s">
        <v>204</v>
      </c>
      <c r="C193" s="110" t="s">
        <v>205</v>
      </c>
      <c r="D193" s="110" t="s">
        <v>95</v>
      </c>
      <c r="E193" s="111">
        <v>2.5200000000000001E-3</v>
      </c>
      <c r="F193" s="111">
        <v>0.16128000000000001</v>
      </c>
      <c r="G193" s="77">
        <v>45.7</v>
      </c>
      <c r="H193" s="77">
        <v>45.7</v>
      </c>
      <c r="I193" s="77">
        <v>7.3704960000000002</v>
      </c>
      <c r="J193" s="77">
        <v>7.3704960000000002</v>
      </c>
      <c r="K193" s="77"/>
      <c r="L193" s="77"/>
      <c r="M193" s="77"/>
      <c r="N193" s="77"/>
      <c r="O193" s="77"/>
      <c r="P193" s="77"/>
      <c r="R193" s="77">
        <v>52.8</v>
      </c>
      <c r="S193" s="77">
        <v>8.5155840000000005</v>
      </c>
      <c r="T193" s="80">
        <f t="shared" si="21"/>
        <v>1.1553610503282274</v>
      </c>
      <c r="U193" s="80">
        <f t="shared" si="22"/>
        <v>1.1297090387893942</v>
      </c>
      <c r="V193" s="81">
        <f t="shared" si="23"/>
        <v>51.627703072675317</v>
      </c>
      <c r="W193" s="81">
        <f t="shared" si="24"/>
        <v>5.9277030726753139</v>
      </c>
      <c r="X193" s="81">
        <f t="shared" si="25"/>
        <v>0.95601995156107467</v>
      </c>
      <c r="Y193" s="80">
        <f t="shared" si="18"/>
        <v>4.5848355451969969E-2</v>
      </c>
      <c r="Z193" s="80">
        <f t="shared" si="19"/>
        <v>1.1992624151289988E-2</v>
      </c>
      <c r="AA193" s="80">
        <f t="shared" si="20"/>
        <v>1.9115055013239957E-2</v>
      </c>
      <c r="AB193" s="80">
        <f t="shared" si="26"/>
        <v>2.5652011538833303E-2</v>
      </c>
    </row>
    <row r="194" spans="1:28" x14ac:dyDescent="0.2">
      <c r="A194" s="108"/>
      <c r="B194" s="109" t="s">
        <v>1562</v>
      </c>
      <c r="C194" s="110" t="s">
        <v>1563</v>
      </c>
      <c r="D194" s="110" t="s">
        <v>95</v>
      </c>
      <c r="E194" s="111">
        <v>1.5100000000000001E-3</v>
      </c>
      <c r="F194" s="111">
        <v>9.6640000000000004E-2</v>
      </c>
      <c r="G194" s="77">
        <v>36</v>
      </c>
      <c r="H194" s="77">
        <v>36</v>
      </c>
      <c r="I194" s="77">
        <v>3.4790399999999999</v>
      </c>
      <c r="J194" s="77">
        <v>3.4790399999999999</v>
      </c>
      <c r="K194" s="77"/>
      <c r="L194" s="77"/>
      <c r="M194" s="77"/>
      <c r="N194" s="77"/>
      <c r="O194" s="77"/>
      <c r="P194" s="77"/>
      <c r="R194" s="77">
        <v>41.5</v>
      </c>
      <c r="S194" s="77">
        <v>4.0105599999999999</v>
      </c>
      <c r="T194" s="80">
        <f t="shared" si="21"/>
        <v>1.1527777777777777</v>
      </c>
      <c r="U194" s="80">
        <f t="shared" si="22"/>
        <v>1.1271257662389444</v>
      </c>
      <c r="V194" s="81">
        <f t="shared" si="23"/>
        <v>40.576527584601997</v>
      </c>
      <c r="W194" s="81">
        <f t="shared" si="24"/>
        <v>4.5765275846019975</v>
      </c>
      <c r="X194" s="81">
        <f t="shared" si="25"/>
        <v>0.44227562577593704</v>
      </c>
      <c r="Y194" s="80">
        <f t="shared" si="18"/>
        <v>4.5848355451969969E-2</v>
      </c>
      <c r="Z194" s="80">
        <f t="shared" si="19"/>
        <v>1.1992624151289988E-2</v>
      </c>
      <c r="AA194" s="80">
        <f t="shared" si="20"/>
        <v>1.9115055013239957E-2</v>
      </c>
      <c r="AB194" s="80">
        <f t="shared" si="26"/>
        <v>2.5652011538833303E-2</v>
      </c>
    </row>
    <row r="195" spans="1:28" x14ac:dyDescent="0.2">
      <c r="A195" s="108"/>
      <c r="B195" s="109" t="s">
        <v>1574</v>
      </c>
      <c r="C195" s="110" t="s">
        <v>1575</v>
      </c>
      <c r="D195" s="110" t="s">
        <v>101</v>
      </c>
      <c r="E195" s="111">
        <v>3.7000000000000002E-3</v>
      </c>
      <c r="F195" s="111">
        <v>0.23680000000000001</v>
      </c>
      <c r="G195" s="77">
        <v>67.8</v>
      </c>
      <c r="H195" s="77">
        <v>67.8</v>
      </c>
      <c r="I195" s="77">
        <v>16.055040000000002</v>
      </c>
      <c r="J195" s="77">
        <v>16.055040000000002</v>
      </c>
      <c r="K195" s="77"/>
      <c r="L195" s="77"/>
      <c r="M195" s="77"/>
      <c r="N195" s="77"/>
      <c r="O195" s="77"/>
      <c r="P195" s="77"/>
      <c r="R195" s="77">
        <v>71.3</v>
      </c>
      <c r="S195" s="77">
        <v>16.883839999999999</v>
      </c>
      <c r="T195" s="80">
        <f t="shared" si="21"/>
        <v>1.0516224188790559</v>
      </c>
      <c r="U195" s="80">
        <f t="shared" si="22"/>
        <v>1.0259704073402227</v>
      </c>
      <c r="V195" s="81">
        <f t="shared" si="23"/>
        <v>69.560793617667102</v>
      </c>
      <c r="W195" s="81">
        <f t="shared" si="24"/>
        <v>1.7607936176671046</v>
      </c>
      <c r="X195" s="81">
        <f t="shared" si="25"/>
        <v>0.4169559286635704</v>
      </c>
      <c r="Y195" s="80">
        <f t="shared" si="18"/>
        <v>4.5848355451969969E-2</v>
      </c>
      <c r="Z195" s="80">
        <f t="shared" si="19"/>
        <v>1.1992624151289988E-2</v>
      </c>
      <c r="AA195" s="80">
        <f t="shared" si="20"/>
        <v>1.9115055013239957E-2</v>
      </c>
      <c r="AB195" s="80">
        <f t="shared" si="26"/>
        <v>2.5652011538833303E-2</v>
      </c>
    </row>
    <row r="196" spans="1:28" x14ac:dyDescent="0.2">
      <c r="A196" s="108"/>
      <c r="B196" s="109" t="s">
        <v>1606</v>
      </c>
      <c r="C196" s="110" t="s">
        <v>1607</v>
      </c>
      <c r="D196" s="110" t="s">
        <v>98</v>
      </c>
      <c r="E196" s="111">
        <v>1.0326</v>
      </c>
      <c r="F196" s="111">
        <v>66.086399999999998</v>
      </c>
      <c r="G196" s="77">
        <v>174</v>
      </c>
      <c r="H196" s="77">
        <v>174</v>
      </c>
      <c r="I196" s="77">
        <v>11499.033600000001</v>
      </c>
      <c r="J196" s="77">
        <v>11499.033600000001</v>
      </c>
      <c r="K196" s="77"/>
      <c r="L196" s="77"/>
      <c r="M196" s="77"/>
      <c r="N196" s="77"/>
      <c r="O196" s="77"/>
      <c r="P196" s="77"/>
      <c r="R196" s="77">
        <v>271</v>
      </c>
      <c r="S196" s="77">
        <v>17909.414400000001</v>
      </c>
      <c r="T196" s="80">
        <f t="shared" si="21"/>
        <v>1.5574712643678161</v>
      </c>
      <c r="U196" s="80">
        <f t="shared" si="22"/>
        <v>1.5318192528289829</v>
      </c>
      <c r="V196" s="81">
        <f t="shared" si="23"/>
        <v>266.53654999224301</v>
      </c>
      <c r="W196" s="81">
        <f t="shared" si="24"/>
        <v>92.53654999224301</v>
      </c>
      <c r="X196" s="81">
        <f t="shared" si="25"/>
        <v>6115.4074574073684</v>
      </c>
      <c r="Y196" s="80">
        <f t="shared" si="18"/>
        <v>4.5848355451969969E-2</v>
      </c>
      <c r="Z196" s="80">
        <f t="shared" si="19"/>
        <v>1.1992624151289988E-2</v>
      </c>
      <c r="AA196" s="80">
        <f t="shared" si="20"/>
        <v>1.9115055013239957E-2</v>
      </c>
      <c r="AB196" s="80">
        <f t="shared" si="26"/>
        <v>2.5652011538833303E-2</v>
      </c>
    </row>
    <row r="197" spans="1:28" x14ac:dyDescent="0.2">
      <c r="A197" s="108"/>
      <c r="B197" s="109" t="s">
        <v>1578</v>
      </c>
      <c r="C197" s="110" t="s">
        <v>1579</v>
      </c>
      <c r="D197" s="110" t="s">
        <v>101</v>
      </c>
      <c r="E197" s="111">
        <v>1.5E-3</v>
      </c>
      <c r="F197" s="111">
        <v>9.6000000000000002E-2</v>
      </c>
      <c r="G197" s="77">
        <v>46.1</v>
      </c>
      <c r="H197" s="77">
        <v>46.1</v>
      </c>
      <c r="I197" s="77">
        <v>4.4256000000000002</v>
      </c>
      <c r="J197" s="77">
        <v>4.4256000000000002</v>
      </c>
      <c r="K197" s="77"/>
      <c r="L197" s="77"/>
      <c r="M197" s="77"/>
      <c r="N197" s="77"/>
      <c r="O197" s="77"/>
      <c r="P197" s="77"/>
      <c r="R197" s="77">
        <v>71.099999999999994</v>
      </c>
      <c r="S197" s="77">
        <v>6.8255999999999997</v>
      </c>
      <c r="T197" s="80">
        <f t="shared" si="21"/>
        <v>1.5422993492407808</v>
      </c>
      <c r="U197" s="80">
        <f t="shared" si="22"/>
        <v>1.5166473377019476</v>
      </c>
      <c r="V197" s="81">
        <f t="shared" si="23"/>
        <v>69.917442268059787</v>
      </c>
      <c r="W197" s="81">
        <f t="shared" si="24"/>
        <v>23.817442268059786</v>
      </c>
      <c r="X197" s="81">
        <f t="shared" si="25"/>
        <v>2.2864744577337395</v>
      </c>
      <c r="Y197" s="80">
        <f t="shared" si="18"/>
        <v>4.5848355451969969E-2</v>
      </c>
      <c r="Z197" s="80">
        <f t="shared" si="19"/>
        <v>1.1992624151289988E-2</v>
      </c>
      <c r="AA197" s="80">
        <f t="shared" si="20"/>
        <v>1.9115055013239957E-2</v>
      </c>
      <c r="AB197" s="80">
        <f t="shared" si="26"/>
        <v>2.5652011538833303E-2</v>
      </c>
    </row>
    <row r="198" spans="1:28" x14ac:dyDescent="0.2">
      <c r="A198" s="108"/>
      <c r="B198" s="109" t="s">
        <v>1580</v>
      </c>
      <c r="C198" s="110" t="s">
        <v>1581</v>
      </c>
      <c r="D198" s="110" t="s">
        <v>101</v>
      </c>
      <c r="E198" s="111">
        <v>3.0999999999999999E-3</v>
      </c>
      <c r="F198" s="111">
        <v>0.19839999999999999</v>
      </c>
      <c r="G198" s="77">
        <v>131</v>
      </c>
      <c r="H198" s="77">
        <v>131</v>
      </c>
      <c r="I198" s="77">
        <v>25.990400000000001</v>
      </c>
      <c r="J198" s="77">
        <v>25.990400000000001</v>
      </c>
      <c r="K198" s="77"/>
      <c r="L198" s="77"/>
      <c r="M198" s="77"/>
      <c r="N198" s="77"/>
      <c r="O198" s="77"/>
      <c r="P198" s="77"/>
      <c r="R198" s="77">
        <v>181</v>
      </c>
      <c r="S198" s="77">
        <v>35.910400000000003</v>
      </c>
      <c r="T198" s="80">
        <f t="shared" si="21"/>
        <v>1.3816793893129771</v>
      </c>
      <c r="U198" s="80">
        <f t="shared" si="22"/>
        <v>1.3560273777741438</v>
      </c>
      <c r="V198" s="81">
        <f t="shared" si="23"/>
        <v>177.63958648841285</v>
      </c>
      <c r="W198" s="81">
        <f t="shared" si="24"/>
        <v>46.639586488412846</v>
      </c>
      <c r="X198" s="81">
        <f t="shared" si="25"/>
        <v>9.253293959301109</v>
      </c>
      <c r="Y198" s="80">
        <f t="shared" si="18"/>
        <v>4.5848355451969969E-2</v>
      </c>
      <c r="Z198" s="80">
        <f t="shared" si="19"/>
        <v>1.1992624151289988E-2</v>
      </c>
      <c r="AA198" s="80">
        <f t="shared" si="20"/>
        <v>1.9115055013239957E-2</v>
      </c>
      <c r="AB198" s="80">
        <f t="shared" si="26"/>
        <v>2.5652011538833303E-2</v>
      </c>
    </row>
    <row r="199" spans="1:28" x14ac:dyDescent="0.2">
      <c r="A199" s="108"/>
      <c r="B199" s="109" t="s">
        <v>1608</v>
      </c>
      <c r="C199" s="110" t="s">
        <v>1609</v>
      </c>
      <c r="D199" s="110" t="s">
        <v>41</v>
      </c>
      <c r="E199" s="111">
        <v>7.0000000000000007E-2</v>
      </c>
      <c r="F199" s="111">
        <v>4.4800000000000004</v>
      </c>
      <c r="G199" s="77">
        <v>58.6</v>
      </c>
      <c r="H199" s="77">
        <v>58.6</v>
      </c>
      <c r="I199" s="77">
        <v>262.52800000000002</v>
      </c>
      <c r="J199" s="77">
        <v>262.52800000000002</v>
      </c>
      <c r="K199" s="77"/>
      <c r="L199" s="77"/>
      <c r="M199" s="77"/>
      <c r="N199" s="77"/>
      <c r="O199" s="77"/>
      <c r="P199" s="77"/>
      <c r="R199" s="77">
        <v>95.9</v>
      </c>
      <c r="S199" s="77">
        <v>429.63200000000001</v>
      </c>
      <c r="T199" s="80">
        <f t="shared" si="21"/>
        <v>1.6365187713310581</v>
      </c>
      <c r="U199" s="80">
        <f t="shared" si="22"/>
        <v>1.6108667597922248</v>
      </c>
      <c r="V199" s="81">
        <f t="shared" si="23"/>
        <v>94.396792123824383</v>
      </c>
      <c r="W199" s="81">
        <f t="shared" si="24"/>
        <v>35.796792123824382</v>
      </c>
      <c r="X199" s="81">
        <f t="shared" si="25"/>
        <v>160.36962871473324</v>
      </c>
      <c r="Y199" s="80">
        <f t="shared" si="18"/>
        <v>4.5848355451969969E-2</v>
      </c>
      <c r="Z199" s="80">
        <f t="shared" si="19"/>
        <v>1.1992624151289988E-2</v>
      </c>
      <c r="AA199" s="80">
        <f t="shared" si="20"/>
        <v>1.9115055013239957E-2</v>
      </c>
      <c r="AB199" s="80">
        <f t="shared" si="26"/>
        <v>2.5652011538833303E-2</v>
      </c>
    </row>
    <row r="200" spans="1:28" x14ac:dyDescent="0.2">
      <c r="A200" s="108"/>
      <c r="B200" s="109" t="s">
        <v>1610</v>
      </c>
      <c r="C200" s="110" t="s">
        <v>1611</v>
      </c>
      <c r="D200" s="110" t="s">
        <v>41</v>
      </c>
      <c r="E200" s="111">
        <v>0.05</v>
      </c>
      <c r="F200" s="111">
        <v>3.2</v>
      </c>
      <c r="G200" s="77">
        <v>67.3</v>
      </c>
      <c r="H200" s="77">
        <v>67.3</v>
      </c>
      <c r="I200" s="77">
        <v>215.36</v>
      </c>
      <c r="J200" s="77">
        <v>215.36</v>
      </c>
      <c r="K200" s="77"/>
      <c r="L200" s="77"/>
      <c r="M200" s="77"/>
      <c r="N200" s="77"/>
      <c r="O200" s="77"/>
      <c r="P200" s="77"/>
      <c r="R200" s="77">
        <v>104</v>
      </c>
      <c r="S200" s="77">
        <v>332.8</v>
      </c>
      <c r="T200" s="80">
        <f t="shared" si="21"/>
        <v>1.5453194650817237</v>
      </c>
      <c r="U200" s="80">
        <f t="shared" si="22"/>
        <v>1.5196674535428905</v>
      </c>
      <c r="V200" s="81">
        <f t="shared" si="23"/>
        <v>102.27361962343652</v>
      </c>
      <c r="W200" s="81">
        <f t="shared" si="24"/>
        <v>34.97361962343652</v>
      </c>
      <c r="X200" s="81">
        <f t="shared" si="25"/>
        <v>111.91558279499687</v>
      </c>
      <c r="Y200" s="80">
        <f t="shared" si="18"/>
        <v>4.5848355451969969E-2</v>
      </c>
      <c r="Z200" s="80">
        <f t="shared" si="19"/>
        <v>1.1992624151289988E-2</v>
      </c>
      <c r="AA200" s="80">
        <f t="shared" si="20"/>
        <v>1.9115055013239957E-2</v>
      </c>
      <c r="AB200" s="80">
        <f t="shared" si="26"/>
        <v>2.5652011538833303E-2</v>
      </c>
    </row>
    <row r="201" spans="1:28" x14ac:dyDescent="0.2">
      <c r="A201" s="108"/>
      <c r="B201" s="109" t="s">
        <v>1612</v>
      </c>
      <c r="C201" s="110" t="s">
        <v>1613</v>
      </c>
      <c r="D201" s="110" t="s">
        <v>41</v>
      </c>
      <c r="E201" s="111">
        <v>0.34</v>
      </c>
      <c r="F201" s="111">
        <v>21.76</v>
      </c>
      <c r="G201" s="77">
        <v>159</v>
      </c>
      <c r="H201" s="77">
        <v>159</v>
      </c>
      <c r="I201" s="77">
        <v>3459.84</v>
      </c>
      <c r="J201" s="77">
        <v>3459.84</v>
      </c>
      <c r="K201" s="77"/>
      <c r="L201" s="77"/>
      <c r="M201" s="77"/>
      <c r="N201" s="77"/>
      <c r="O201" s="77"/>
      <c r="P201" s="77"/>
      <c r="R201" s="77">
        <v>194</v>
      </c>
      <c r="S201" s="77">
        <v>4221.4399999999996</v>
      </c>
      <c r="T201" s="80">
        <f t="shared" si="21"/>
        <v>1.220125786163522</v>
      </c>
      <c r="U201" s="80">
        <f t="shared" si="22"/>
        <v>1.1944737746246887</v>
      </c>
      <c r="V201" s="81">
        <f t="shared" si="23"/>
        <v>189.92133016532551</v>
      </c>
      <c r="W201" s="81">
        <f t="shared" si="24"/>
        <v>30.921330165325514</v>
      </c>
      <c r="X201" s="81">
        <f t="shared" si="25"/>
        <v>672.84814439748322</v>
      </c>
      <c r="Y201" s="80">
        <f t="shared" si="18"/>
        <v>4.5848355451969969E-2</v>
      </c>
      <c r="Z201" s="80">
        <f t="shared" si="19"/>
        <v>1.1992624151289988E-2</v>
      </c>
      <c r="AA201" s="80">
        <f t="shared" si="20"/>
        <v>1.9115055013239957E-2</v>
      </c>
      <c r="AB201" s="80">
        <f t="shared" si="26"/>
        <v>2.5652011538833303E-2</v>
      </c>
    </row>
    <row r="202" spans="1:28" x14ac:dyDescent="0.2">
      <c r="A202" s="108"/>
      <c r="B202" s="109" t="s">
        <v>1614</v>
      </c>
      <c r="C202" s="110" t="s">
        <v>1615</v>
      </c>
      <c r="D202" s="110" t="s">
        <v>41</v>
      </c>
      <c r="E202" s="111">
        <v>0.28000000000000003</v>
      </c>
      <c r="F202" s="111">
        <v>17.920000000000002</v>
      </c>
      <c r="G202" s="77">
        <v>73.3</v>
      </c>
      <c r="H202" s="77">
        <v>73.3</v>
      </c>
      <c r="I202" s="77">
        <v>1313.5360000000001</v>
      </c>
      <c r="J202" s="77">
        <v>1313.5360000000001</v>
      </c>
      <c r="K202" s="77"/>
      <c r="L202" s="77"/>
      <c r="M202" s="77"/>
      <c r="N202" s="77"/>
      <c r="O202" s="77"/>
      <c r="P202" s="77"/>
      <c r="R202" s="77">
        <v>125</v>
      </c>
      <c r="S202" s="77">
        <v>2240</v>
      </c>
      <c r="T202" s="80">
        <f t="shared" si="21"/>
        <v>1.7053206002728514</v>
      </c>
      <c r="U202" s="80">
        <f t="shared" si="22"/>
        <v>1.6796685887340181</v>
      </c>
      <c r="V202" s="81">
        <f t="shared" si="23"/>
        <v>123.11970755420353</v>
      </c>
      <c r="W202" s="81">
        <f t="shared" si="24"/>
        <v>49.819707554203532</v>
      </c>
      <c r="X202" s="81">
        <f t="shared" si="25"/>
        <v>892.76915937132742</v>
      </c>
      <c r="Y202" s="80">
        <f t="shared" si="18"/>
        <v>4.5848355451969969E-2</v>
      </c>
      <c r="Z202" s="80">
        <f t="shared" si="19"/>
        <v>1.1992624151289988E-2</v>
      </c>
      <c r="AA202" s="80">
        <f t="shared" si="20"/>
        <v>1.9115055013239957E-2</v>
      </c>
      <c r="AB202" s="80">
        <f t="shared" si="26"/>
        <v>2.5652011538833303E-2</v>
      </c>
    </row>
    <row r="203" spans="1:28" x14ac:dyDescent="0.2">
      <c r="A203" s="108"/>
      <c r="B203" s="109" t="s">
        <v>1616</v>
      </c>
      <c r="C203" s="110" t="s">
        <v>1617</v>
      </c>
      <c r="D203" s="110" t="s">
        <v>41</v>
      </c>
      <c r="E203" s="111">
        <v>0.02</v>
      </c>
      <c r="F203" s="111">
        <v>1.28</v>
      </c>
      <c r="G203" s="77">
        <v>40.200000000000003</v>
      </c>
      <c r="H203" s="77">
        <v>40.200000000000003</v>
      </c>
      <c r="I203" s="77">
        <v>51.456000000000003</v>
      </c>
      <c r="J203" s="77">
        <v>51.456000000000003</v>
      </c>
      <c r="K203" s="77"/>
      <c r="L203" s="77"/>
      <c r="M203" s="77"/>
      <c r="N203" s="77"/>
      <c r="O203" s="77"/>
      <c r="P203" s="77"/>
      <c r="R203" s="77">
        <v>62.4</v>
      </c>
      <c r="S203" s="77">
        <v>79.872</v>
      </c>
      <c r="T203" s="80">
        <f t="shared" si="21"/>
        <v>1.5522388059701491</v>
      </c>
      <c r="U203" s="80">
        <f t="shared" si="22"/>
        <v>1.5265867944313158</v>
      </c>
      <c r="V203" s="81">
        <f t="shared" si="23"/>
        <v>61.368789136138901</v>
      </c>
      <c r="W203" s="81">
        <f t="shared" si="24"/>
        <v>21.168789136138898</v>
      </c>
      <c r="X203" s="81">
        <f t="shared" si="25"/>
        <v>27.096050094257791</v>
      </c>
      <c r="Y203" s="80">
        <f t="shared" si="18"/>
        <v>4.5848355451969969E-2</v>
      </c>
      <c r="Z203" s="80">
        <f t="shared" si="19"/>
        <v>1.1992624151289988E-2</v>
      </c>
      <c r="AA203" s="80">
        <f t="shared" si="20"/>
        <v>1.9115055013239957E-2</v>
      </c>
      <c r="AB203" s="80">
        <f t="shared" si="26"/>
        <v>2.5652011538833303E-2</v>
      </c>
    </row>
    <row r="204" spans="1:28" x14ac:dyDescent="0.2">
      <c r="A204" s="108"/>
      <c r="B204" s="109" t="s">
        <v>1618</v>
      </c>
      <c r="C204" s="110" t="s">
        <v>1619</v>
      </c>
      <c r="D204" s="110" t="s">
        <v>41</v>
      </c>
      <c r="E204" s="111">
        <v>0.08</v>
      </c>
      <c r="F204" s="111">
        <v>5.12</v>
      </c>
      <c r="G204" s="77">
        <v>34.200000000000003</v>
      </c>
      <c r="H204" s="77">
        <v>34.200000000000003</v>
      </c>
      <c r="I204" s="77">
        <v>175.10400000000001</v>
      </c>
      <c r="J204" s="77">
        <v>175.10400000000001</v>
      </c>
      <c r="K204" s="77"/>
      <c r="L204" s="77"/>
      <c r="M204" s="77"/>
      <c r="N204" s="77"/>
      <c r="O204" s="77"/>
      <c r="P204" s="77"/>
      <c r="R204" s="77">
        <v>46.3</v>
      </c>
      <c r="S204" s="77">
        <v>237.05600000000001</v>
      </c>
      <c r="T204" s="80">
        <f t="shared" si="21"/>
        <v>1.3538011695906431</v>
      </c>
      <c r="U204" s="80">
        <f t="shared" si="22"/>
        <v>1.3281491580518099</v>
      </c>
      <c r="V204" s="81">
        <f t="shared" si="23"/>
        <v>45.422701205371901</v>
      </c>
      <c r="W204" s="81">
        <f t="shared" si="24"/>
        <v>11.222701205371898</v>
      </c>
      <c r="X204" s="81">
        <f t="shared" si="25"/>
        <v>57.460230171504122</v>
      </c>
      <c r="Y204" s="80">
        <f t="shared" si="18"/>
        <v>4.5848355451969969E-2</v>
      </c>
      <c r="Z204" s="80">
        <f t="shared" si="19"/>
        <v>1.1992624151289988E-2</v>
      </c>
      <c r="AA204" s="80">
        <f t="shared" si="20"/>
        <v>1.9115055013239957E-2</v>
      </c>
      <c r="AB204" s="80">
        <f t="shared" si="26"/>
        <v>2.5652011538833303E-2</v>
      </c>
    </row>
    <row r="205" spans="1:28" x14ac:dyDescent="0.2">
      <c r="A205" s="108"/>
      <c r="B205" s="109" t="s">
        <v>1620</v>
      </c>
      <c r="C205" s="110" t="s">
        <v>1621</v>
      </c>
      <c r="D205" s="110" t="s">
        <v>41</v>
      </c>
      <c r="E205" s="111">
        <v>0.14000000000000001</v>
      </c>
      <c r="F205" s="111">
        <v>8.9600000000000009</v>
      </c>
      <c r="G205" s="77">
        <v>41.6</v>
      </c>
      <c r="H205" s="77">
        <v>41.6</v>
      </c>
      <c r="I205" s="77">
        <v>372.73599999999999</v>
      </c>
      <c r="J205" s="77">
        <v>372.73599999999999</v>
      </c>
      <c r="K205" s="77"/>
      <c r="L205" s="77"/>
      <c r="M205" s="77"/>
      <c r="N205" s="77"/>
      <c r="O205" s="77"/>
      <c r="P205" s="77"/>
      <c r="R205" s="77">
        <v>55</v>
      </c>
      <c r="S205" s="77">
        <v>492.8</v>
      </c>
      <c r="T205" s="80">
        <f t="shared" si="21"/>
        <v>1.3221153846153846</v>
      </c>
      <c r="U205" s="80">
        <f t="shared" si="22"/>
        <v>1.2964633730765514</v>
      </c>
      <c r="V205" s="81">
        <f t="shared" si="23"/>
        <v>53.932876319984537</v>
      </c>
      <c r="W205" s="81">
        <f t="shared" si="24"/>
        <v>12.332876319984535</v>
      </c>
      <c r="X205" s="81">
        <f t="shared" si="25"/>
        <v>110.50257182706144</v>
      </c>
      <c r="Y205" s="80">
        <f t="shared" si="18"/>
        <v>4.5848355451969969E-2</v>
      </c>
      <c r="Z205" s="80">
        <f t="shared" si="19"/>
        <v>1.1992624151289988E-2</v>
      </c>
      <c r="AA205" s="80">
        <f t="shared" si="20"/>
        <v>1.9115055013239957E-2</v>
      </c>
      <c r="AB205" s="80">
        <f t="shared" si="26"/>
        <v>2.5652011538833303E-2</v>
      </c>
    </row>
    <row r="206" spans="1:28" x14ac:dyDescent="0.2">
      <c r="A206" s="108"/>
      <c r="B206" s="109" t="s">
        <v>1622</v>
      </c>
      <c r="C206" s="110" t="s">
        <v>1623</v>
      </c>
      <c r="D206" s="110" t="s">
        <v>41</v>
      </c>
      <c r="E206" s="111">
        <v>0.02</v>
      </c>
      <c r="F206" s="111">
        <v>1.28</v>
      </c>
      <c r="G206" s="77">
        <v>25.6</v>
      </c>
      <c r="H206" s="77">
        <v>25.6</v>
      </c>
      <c r="I206" s="77">
        <v>32.768000000000001</v>
      </c>
      <c r="J206" s="77">
        <v>32.768000000000001</v>
      </c>
      <c r="K206" s="77"/>
      <c r="L206" s="77"/>
      <c r="M206" s="77"/>
      <c r="N206" s="77"/>
      <c r="O206" s="77"/>
      <c r="P206" s="77"/>
      <c r="R206" s="77">
        <v>40.1</v>
      </c>
      <c r="S206" s="77">
        <v>51.328000000000003</v>
      </c>
      <c r="T206" s="80">
        <f t="shared" si="21"/>
        <v>1.56640625</v>
      </c>
      <c r="U206" s="80">
        <f t="shared" si="22"/>
        <v>1.5407542384611668</v>
      </c>
      <c r="V206" s="81">
        <f t="shared" si="23"/>
        <v>39.443308504605874</v>
      </c>
      <c r="W206" s="81">
        <f t="shared" si="24"/>
        <v>13.843308504605872</v>
      </c>
      <c r="X206" s="81">
        <f t="shared" si="25"/>
        <v>17.719434885895517</v>
      </c>
      <c r="Y206" s="80">
        <f t="shared" si="18"/>
        <v>4.5848355451969969E-2</v>
      </c>
      <c r="Z206" s="80">
        <f t="shared" si="19"/>
        <v>1.1992624151289988E-2</v>
      </c>
      <c r="AA206" s="80">
        <f t="shared" si="20"/>
        <v>1.9115055013239957E-2</v>
      </c>
      <c r="AB206" s="80">
        <f t="shared" si="26"/>
        <v>2.5652011538833303E-2</v>
      </c>
    </row>
    <row r="207" spans="1:28" ht="18" x14ac:dyDescent="0.2">
      <c r="A207" s="108"/>
      <c r="B207" s="109" t="s">
        <v>1624</v>
      </c>
      <c r="C207" s="110" t="s">
        <v>1625</v>
      </c>
      <c r="D207" s="110" t="s">
        <v>41</v>
      </c>
      <c r="E207" s="111">
        <v>0.05</v>
      </c>
      <c r="F207" s="111">
        <v>3.2</v>
      </c>
      <c r="G207" s="77">
        <v>146</v>
      </c>
      <c r="H207" s="77">
        <v>146</v>
      </c>
      <c r="I207" s="77">
        <v>467.2</v>
      </c>
      <c r="J207" s="77">
        <v>467.2</v>
      </c>
      <c r="K207" s="77"/>
      <c r="L207" s="77"/>
      <c r="M207" s="77"/>
      <c r="N207" s="77"/>
      <c r="O207" s="77"/>
      <c r="P207" s="77"/>
      <c r="R207" s="77">
        <v>193</v>
      </c>
      <c r="S207" s="77">
        <v>617.6</v>
      </c>
      <c r="T207" s="80">
        <f t="shared" si="21"/>
        <v>1.321917808219178</v>
      </c>
      <c r="U207" s="80">
        <f t="shared" si="22"/>
        <v>1.2962657966803448</v>
      </c>
      <c r="V207" s="81">
        <f t="shared" si="23"/>
        <v>189.25480631533034</v>
      </c>
      <c r="W207" s="81">
        <f t="shared" si="24"/>
        <v>43.254806315330342</v>
      </c>
      <c r="X207" s="81">
        <f t="shared" si="25"/>
        <v>138.4153802090571</v>
      </c>
      <c r="Y207" s="80">
        <f t="shared" ref="Y207:Y270" si="29">104.584835545197%-100%</f>
        <v>4.5848355451969969E-2</v>
      </c>
      <c r="Z207" s="80">
        <f t="shared" ref="Z207:Z270" si="30">101.199262415129%-100%</f>
        <v>1.1992624151289988E-2</v>
      </c>
      <c r="AA207" s="80">
        <f t="shared" ref="AA207:AA270" si="31">101.911505501324%-100%</f>
        <v>1.9115055013239957E-2</v>
      </c>
      <c r="AB207" s="80">
        <f t="shared" si="26"/>
        <v>2.5652011538833303E-2</v>
      </c>
    </row>
    <row r="208" spans="1:28" x14ac:dyDescent="0.2">
      <c r="A208" s="108"/>
      <c r="B208" s="109" t="s">
        <v>1626</v>
      </c>
      <c r="C208" s="110" t="s">
        <v>1627</v>
      </c>
      <c r="D208" s="110" t="s">
        <v>41</v>
      </c>
      <c r="E208" s="111">
        <v>1</v>
      </c>
      <c r="F208" s="111">
        <v>64</v>
      </c>
      <c r="G208" s="77">
        <v>15.1</v>
      </c>
      <c r="H208" s="77">
        <v>15.1</v>
      </c>
      <c r="I208" s="77">
        <v>966.4</v>
      </c>
      <c r="J208" s="77">
        <v>966.4</v>
      </c>
      <c r="K208" s="77"/>
      <c r="L208" s="77"/>
      <c r="M208" s="77"/>
      <c r="N208" s="77"/>
      <c r="O208" s="77"/>
      <c r="P208" s="77"/>
      <c r="R208" s="77">
        <v>22.1</v>
      </c>
      <c r="S208" s="77">
        <v>1414.4</v>
      </c>
      <c r="T208" s="80">
        <f t="shared" ref="T208:T271" si="32">R208/H208</f>
        <v>1.4635761589403975</v>
      </c>
      <c r="U208" s="80">
        <f t="shared" ref="U208:U271" si="33">T208-AB208</f>
        <v>1.4379241474015643</v>
      </c>
      <c r="V208" s="81">
        <f t="shared" ref="V208:V271" si="34">G208*U208</f>
        <v>21.712654625763619</v>
      </c>
      <c r="W208" s="81">
        <f t="shared" ref="W208:W271" si="35">V208-G208</f>
        <v>6.6126546257636196</v>
      </c>
      <c r="X208" s="81">
        <f t="shared" ref="X208:X271" si="36">F208*W208</f>
        <v>423.20989604887166</v>
      </c>
      <c r="Y208" s="80">
        <f t="shared" si="29"/>
        <v>4.5848355451969969E-2</v>
      </c>
      <c r="Z208" s="80">
        <f t="shared" si="30"/>
        <v>1.1992624151289988E-2</v>
      </c>
      <c r="AA208" s="80">
        <f t="shared" si="31"/>
        <v>1.9115055013239957E-2</v>
      </c>
      <c r="AB208" s="80">
        <f t="shared" ref="AB208:AB271" si="37">AVERAGE(Y208:AA208)</f>
        <v>2.5652011538833303E-2</v>
      </c>
    </row>
    <row r="209" spans="1:28" ht="15" thickBot="1" x14ac:dyDescent="0.25">
      <c r="A209" s="108"/>
      <c r="B209" s="109" t="s">
        <v>1602</v>
      </c>
      <c r="C209" s="110" t="s">
        <v>1603</v>
      </c>
      <c r="D209" s="110" t="s">
        <v>101</v>
      </c>
      <c r="E209" s="111">
        <v>2.4299999999999999E-3</v>
      </c>
      <c r="F209" s="111">
        <v>0.15551999999999999</v>
      </c>
      <c r="G209" s="77">
        <v>197</v>
      </c>
      <c r="H209" s="77">
        <v>197</v>
      </c>
      <c r="I209" s="77">
        <v>30.637440000000002</v>
      </c>
      <c r="J209" s="77">
        <v>30.637440000000002</v>
      </c>
      <c r="K209" s="77"/>
      <c r="L209" s="77"/>
      <c r="M209" s="77"/>
      <c r="N209" s="77"/>
      <c r="O209" s="77"/>
      <c r="P209" s="77"/>
      <c r="R209" s="77">
        <v>210</v>
      </c>
      <c r="S209" s="77">
        <v>32.659199999999998</v>
      </c>
      <c r="T209" s="80">
        <f t="shared" si="32"/>
        <v>1.0659898477157361</v>
      </c>
      <c r="U209" s="80">
        <f t="shared" si="33"/>
        <v>1.0403378361769029</v>
      </c>
      <c r="V209" s="81">
        <f t="shared" si="34"/>
        <v>204.94655372684986</v>
      </c>
      <c r="W209" s="81">
        <f t="shared" si="35"/>
        <v>7.9465537268498565</v>
      </c>
      <c r="X209" s="81">
        <f t="shared" si="36"/>
        <v>1.2358480355996897</v>
      </c>
      <c r="Y209" s="80">
        <f t="shared" si="29"/>
        <v>4.5848355451969969E-2</v>
      </c>
      <c r="Z209" s="80">
        <f t="shared" si="30"/>
        <v>1.1992624151289988E-2</v>
      </c>
      <c r="AA209" s="80">
        <f t="shared" si="31"/>
        <v>1.9115055013239957E-2</v>
      </c>
      <c r="AB209" s="80">
        <f t="shared" si="37"/>
        <v>2.5652011538833303E-2</v>
      </c>
    </row>
    <row r="210" spans="1:28" ht="15" thickBot="1" x14ac:dyDescent="0.25">
      <c r="A210" s="96">
        <v>40</v>
      </c>
      <c r="B210" s="97" t="s">
        <v>1628</v>
      </c>
      <c r="C210" s="99" t="s">
        <v>1629</v>
      </c>
      <c r="D210" s="99" t="s">
        <v>41</v>
      </c>
      <c r="E210" s="100">
        <v>0</v>
      </c>
      <c r="F210" s="100">
        <v>2</v>
      </c>
      <c r="G210" s="101">
        <v>397.58</v>
      </c>
      <c r="H210" s="101">
        <v>482.48</v>
      </c>
      <c r="I210" s="101">
        <v>964.96</v>
      </c>
      <c r="J210" s="101">
        <v>326.17089600000003</v>
      </c>
      <c r="K210" s="101">
        <v>230.10339999999999</v>
      </c>
      <c r="L210" s="101">
        <v>0</v>
      </c>
      <c r="M210" s="101">
        <v>0</v>
      </c>
      <c r="N210" s="101">
        <v>77.774949199999995</v>
      </c>
      <c r="O210" s="101">
        <v>252.46024634400001</v>
      </c>
      <c r="P210" s="102">
        <v>78.447403376159997</v>
      </c>
      <c r="R210" s="101">
        <v>585.41</v>
      </c>
      <c r="S210" s="101">
        <v>440.62582400000002</v>
      </c>
      <c r="T210" s="80"/>
      <c r="U210" s="80"/>
      <c r="V210" s="81"/>
      <c r="W210" s="81"/>
      <c r="X210" s="81"/>
      <c r="Y210" s="80"/>
      <c r="Z210" s="80"/>
      <c r="AA210" s="80"/>
      <c r="AB210" s="80"/>
    </row>
    <row r="211" spans="1:28" x14ac:dyDescent="0.2">
      <c r="A211" s="108"/>
      <c r="B211" s="109" t="s">
        <v>204</v>
      </c>
      <c r="C211" s="110" t="s">
        <v>205</v>
      </c>
      <c r="D211" s="110" t="s">
        <v>95</v>
      </c>
      <c r="E211" s="111">
        <v>4.0000000000000003E-5</v>
      </c>
      <c r="F211" s="111">
        <v>8.0000000000000007E-5</v>
      </c>
      <c r="G211" s="77">
        <v>45.7</v>
      </c>
      <c r="H211" s="77">
        <v>45.7</v>
      </c>
      <c r="I211" s="77">
        <v>3.656E-3</v>
      </c>
      <c r="J211" s="77">
        <v>3.656E-3</v>
      </c>
      <c r="K211" s="77"/>
      <c r="L211" s="77"/>
      <c r="M211" s="77"/>
      <c r="N211" s="77"/>
      <c r="O211" s="77"/>
      <c r="P211" s="77"/>
      <c r="R211" s="77">
        <v>52.8</v>
      </c>
      <c r="S211" s="77">
        <v>4.2240000000000003E-3</v>
      </c>
      <c r="T211" s="80">
        <f t="shared" si="32"/>
        <v>1.1553610503282274</v>
      </c>
      <c r="U211" s="80">
        <f t="shared" si="33"/>
        <v>1.1297090387893942</v>
      </c>
      <c r="V211" s="81">
        <f t="shared" si="34"/>
        <v>51.627703072675317</v>
      </c>
      <c r="W211" s="81">
        <f t="shared" si="35"/>
        <v>5.9277030726753139</v>
      </c>
      <c r="X211" s="81">
        <f t="shared" si="36"/>
        <v>4.7421624581402513E-4</v>
      </c>
      <c r="Y211" s="80">
        <f t="shared" si="29"/>
        <v>4.5848355451969969E-2</v>
      </c>
      <c r="Z211" s="80">
        <f t="shared" si="30"/>
        <v>1.1992624151289988E-2</v>
      </c>
      <c r="AA211" s="80">
        <f t="shared" si="31"/>
        <v>1.9115055013239957E-2</v>
      </c>
      <c r="AB211" s="80">
        <f t="shared" si="37"/>
        <v>2.5652011538833303E-2</v>
      </c>
    </row>
    <row r="212" spans="1:28" x14ac:dyDescent="0.2">
      <c r="A212" s="108"/>
      <c r="B212" s="109" t="s">
        <v>1574</v>
      </c>
      <c r="C212" s="110" t="s">
        <v>1575</v>
      </c>
      <c r="D212" s="110" t="s">
        <v>101</v>
      </c>
      <c r="E212" s="111">
        <v>4.0000000000000001E-3</v>
      </c>
      <c r="F212" s="111">
        <v>8.0000000000000002E-3</v>
      </c>
      <c r="G212" s="77">
        <v>67.8</v>
      </c>
      <c r="H212" s="77">
        <v>67.8</v>
      </c>
      <c r="I212" s="77">
        <v>0.54239999999999999</v>
      </c>
      <c r="J212" s="77">
        <v>0.54239999999999999</v>
      </c>
      <c r="K212" s="77"/>
      <c r="L212" s="77"/>
      <c r="M212" s="77"/>
      <c r="N212" s="77"/>
      <c r="O212" s="77"/>
      <c r="P212" s="77"/>
      <c r="R212" s="77">
        <v>71.3</v>
      </c>
      <c r="S212" s="77">
        <v>0.57040000000000002</v>
      </c>
      <c r="T212" s="80">
        <f t="shared" si="32"/>
        <v>1.0516224188790559</v>
      </c>
      <c r="U212" s="80">
        <f t="shared" si="33"/>
        <v>1.0259704073402227</v>
      </c>
      <c r="V212" s="81">
        <f t="shared" si="34"/>
        <v>69.560793617667102</v>
      </c>
      <c r="W212" s="81">
        <f t="shared" si="35"/>
        <v>1.7607936176671046</v>
      </c>
      <c r="X212" s="81">
        <f t="shared" si="36"/>
        <v>1.4086348941336837E-2</v>
      </c>
      <c r="Y212" s="80">
        <f t="shared" si="29"/>
        <v>4.5848355451969969E-2</v>
      </c>
      <c r="Z212" s="80">
        <f t="shared" si="30"/>
        <v>1.1992624151289988E-2</v>
      </c>
      <c r="AA212" s="80">
        <f t="shared" si="31"/>
        <v>1.9115055013239957E-2</v>
      </c>
      <c r="AB212" s="80">
        <f t="shared" si="37"/>
        <v>2.5652011538833303E-2</v>
      </c>
    </row>
    <row r="213" spans="1:28" x14ac:dyDescent="0.2">
      <c r="A213" s="108"/>
      <c r="B213" s="109" t="s">
        <v>1580</v>
      </c>
      <c r="C213" s="110" t="s">
        <v>1581</v>
      </c>
      <c r="D213" s="110" t="s">
        <v>101</v>
      </c>
      <c r="E213" s="111">
        <v>5.0000000000000001E-3</v>
      </c>
      <c r="F213" s="111">
        <v>0.01</v>
      </c>
      <c r="G213" s="77">
        <v>131</v>
      </c>
      <c r="H213" s="77">
        <v>131</v>
      </c>
      <c r="I213" s="77">
        <v>1.31</v>
      </c>
      <c r="J213" s="77">
        <v>1.31</v>
      </c>
      <c r="K213" s="77"/>
      <c r="L213" s="77"/>
      <c r="M213" s="77"/>
      <c r="N213" s="77"/>
      <c r="O213" s="77"/>
      <c r="P213" s="77"/>
      <c r="R213" s="77">
        <v>181</v>
      </c>
      <c r="S213" s="77">
        <v>1.81</v>
      </c>
      <c r="T213" s="80">
        <f t="shared" si="32"/>
        <v>1.3816793893129771</v>
      </c>
      <c r="U213" s="80">
        <f t="shared" si="33"/>
        <v>1.3560273777741438</v>
      </c>
      <c r="V213" s="81">
        <f t="shared" si="34"/>
        <v>177.63958648841285</v>
      </c>
      <c r="W213" s="81">
        <f t="shared" si="35"/>
        <v>46.639586488412846</v>
      </c>
      <c r="X213" s="81">
        <f t="shared" si="36"/>
        <v>0.46639586488412849</v>
      </c>
      <c r="Y213" s="80">
        <f t="shared" si="29"/>
        <v>4.5848355451969969E-2</v>
      </c>
      <c r="Z213" s="80">
        <f t="shared" si="30"/>
        <v>1.1992624151289988E-2</v>
      </c>
      <c r="AA213" s="80">
        <f t="shared" si="31"/>
        <v>1.9115055013239957E-2</v>
      </c>
      <c r="AB213" s="80">
        <f t="shared" si="37"/>
        <v>2.5652011538833303E-2</v>
      </c>
    </row>
    <row r="214" spans="1:28" x14ac:dyDescent="0.2">
      <c r="A214" s="108"/>
      <c r="B214" s="109" t="s">
        <v>1592</v>
      </c>
      <c r="C214" s="110" t="s">
        <v>1593</v>
      </c>
      <c r="D214" s="110" t="s">
        <v>41</v>
      </c>
      <c r="E214" s="111">
        <v>1</v>
      </c>
      <c r="F214" s="111">
        <v>2</v>
      </c>
      <c r="G214" s="77">
        <v>29.1</v>
      </c>
      <c r="H214" s="77">
        <v>29.1</v>
      </c>
      <c r="I214" s="77">
        <v>58.2</v>
      </c>
      <c r="J214" s="77">
        <v>58.2</v>
      </c>
      <c r="K214" s="77"/>
      <c r="L214" s="77"/>
      <c r="M214" s="77"/>
      <c r="N214" s="77"/>
      <c r="O214" s="77"/>
      <c r="P214" s="77"/>
      <c r="R214" s="77">
        <v>39</v>
      </c>
      <c r="S214" s="77">
        <v>78</v>
      </c>
      <c r="T214" s="80">
        <f t="shared" si="32"/>
        <v>1.3402061855670102</v>
      </c>
      <c r="U214" s="80">
        <f t="shared" si="33"/>
        <v>1.314554174028177</v>
      </c>
      <c r="V214" s="81">
        <f t="shared" si="34"/>
        <v>38.253526464219952</v>
      </c>
      <c r="W214" s="81">
        <f t="shared" si="35"/>
        <v>9.1535264642199508</v>
      </c>
      <c r="X214" s="81">
        <f t="shared" si="36"/>
        <v>18.307052928439902</v>
      </c>
      <c r="Y214" s="80">
        <f t="shared" si="29"/>
        <v>4.5848355451969969E-2</v>
      </c>
      <c r="Z214" s="80">
        <f t="shared" si="30"/>
        <v>1.1992624151289988E-2</v>
      </c>
      <c r="AA214" s="80">
        <f t="shared" si="31"/>
        <v>1.9115055013239957E-2</v>
      </c>
      <c r="AB214" s="80">
        <f t="shared" si="37"/>
        <v>2.5652011538833303E-2</v>
      </c>
    </row>
    <row r="215" spans="1:28" ht="18" x14ac:dyDescent="0.2">
      <c r="A215" s="108"/>
      <c r="B215" s="109" t="s">
        <v>1598</v>
      </c>
      <c r="C215" s="110" t="s">
        <v>1599</v>
      </c>
      <c r="D215" s="110" t="s">
        <v>41</v>
      </c>
      <c r="E215" s="111">
        <v>1</v>
      </c>
      <c r="F215" s="111">
        <v>2</v>
      </c>
      <c r="G215" s="77">
        <v>117</v>
      </c>
      <c r="H215" s="77">
        <v>117</v>
      </c>
      <c r="I215" s="77">
        <v>234</v>
      </c>
      <c r="J215" s="77">
        <v>234</v>
      </c>
      <c r="K215" s="77"/>
      <c r="L215" s="77"/>
      <c r="M215" s="77"/>
      <c r="N215" s="77"/>
      <c r="O215" s="77"/>
      <c r="P215" s="77"/>
      <c r="R215" s="77">
        <v>157</v>
      </c>
      <c r="S215" s="77">
        <v>314</v>
      </c>
      <c r="T215" s="80">
        <f t="shared" si="32"/>
        <v>1.3418803418803418</v>
      </c>
      <c r="U215" s="80">
        <f t="shared" si="33"/>
        <v>1.3162283303415085</v>
      </c>
      <c r="V215" s="81">
        <f t="shared" si="34"/>
        <v>153.9987146499565</v>
      </c>
      <c r="W215" s="81">
        <f t="shared" si="35"/>
        <v>36.998714649956497</v>
      </c>
      <c r="X215" s="81">
        <f t="shared" si="36"/>
        <v>73.997429299912994</v>
      </c>
      <c r="Y215" s="80">
        <f t="shared" si="29"/>
        <v>4.5848355451969969E-2</v>
      </c>
      <c r="Z215" s="80">
        <f t="shared" si="30"/>
        <v>1.1992624151289988E-2</v>
      </c>
      <c r="AA215" s="80">
        <f t="shared" si="31"/>
        <v>1.9115055013239957E-2</v>
      </c>
      <c r="AB215" s="80">
        <f t="shared" si="37"/>
        <v>2.5652011538833303E-2</v>
      </c>
    </row>
    <row r="216" spans="1:28" x14ac:dyDescent="0.2">
      <c r="A216" s="108"/>
      <c r="B216" s="109" t="s">
        <v>1626</v>
      </c>
      <c r="C216" s="110" t="s">
        <v>1627</v>
      </c>
      <c r="D216" s="110" t="s">
        <v>41</v>
      </c>
      <c r="E216" s="111">
        <v>1</v>
      </c>
      <c r="F216" s="111">
        <v>2</v>
      </c>
      <c r="G216" s="77">
        <v>15.1</v>
      </c>
      <c r="H216" s="77">
        <v>15.1</v>
      </c>
      <c r="I216" s="77">
        <v>30.2</v>
      </c>
      <c r="J216" s="77">
        <v>30.2</v>
      </c>
      <c r="K216" s="77"/>
      <c r="L216" s="77"/>
      <c r="M216" s="77"/>
      <c r="N216" s="77"/>
      <c r="O216" s="77"/>
      <c r="P216" s="77"/>
      <c r="R216" s="77">
        <v>22.1</v>
      </c>
      <c r="S216" s="77">
        <v>44.2</v>
      </c>
      <c r="T216" s="80">
        <f t="shared" si="32"/>
        <v>1.4635761589403975</v>
      </c>
      <c r="U216" s="80">
        <f t="shared" si="33"/>
        <v>1.4379241474015643</v>
      </c>
      <c r="V216" s="81">
        <f t="shared" si="34"/>
        <v>21.712654625763619</v>
      </c>
      <c r="W216" s="81">
        <f t="shared" si="35"/>
        <v>6.6126546257636196</v>
      </c>
      <c r="X216" s="81">
        <f t="shared" si="36"/>
        <v>13.225309251527239</v>
      </c>
      <c r="Y216" s="80">
        <f t="shared" si="29"/>
        <v>4.5848355451969969E-2</v>
      </c>
      <c r="Z216" s="80">
        <f t="shared" si="30"/>
        <v>1.1992624151289988E-2</v>
      </c>
      <c r="AA216" s="80">
        <f t="shared" si="31"/>
        <v>1.9115055013239957E-2</v>
      </c>
      <c r="AB216" s="80">
        <f t="shared" si="37"/>
        <v>2.5652011538833303E-2</v>
      </c>
    </row>
    <row r="217" spans="1:28" ht="15" thickBot="1" x14ac:dyDescent="0.25">
      <c r="A217" s="108"/>
      <c r="B217" s="109" t="s">
        <v>1602</v>
      </c>
      <c r="C217" s="110" t="s">
        <v>1603</v>
      </c>
      <c r="D217" s="110" t="s">
        <v>101</v>
      </c>
      <c r="E217" s="111">
        <v>4.8599999999999997E-3</v>
      </c>
      <c r="F217" s="111">
        <v>9.7199999999999995E-3</v>
      </c>
      <c r="G217" s="77">
        <v>197</v>
      </c>
      <c r="H217" s="77">
        <v>197</v>
      </c>
      <c r="I217" s="77">
        <v>1.9148400000000001</v>
      </c>
      <c r="J217" s="77">
        <v>1.9148400000000001</v>
      </c>
      <c r="K217" s="77"/>
      <c r="L217" s="77"/>
      <c r="M217" s="77"/>
      <c r="N217" s="77"/>
      <c r="O217" s="77"/>
      <c r="P217" s="77"/>
      <c r="R217" s="77">
        <v>210</v>
      </c>
      <c r="S217" s="77">
        <v>2.0411999999999999</v>
      </c>
      <c r="T217" s="80">
        <f t="shared" si="32"/>
        <v>1.0659898477157361</v>
      </c>
      <c r="U217" s="80">
        <f t="shared" si="33"/>
        <v>1.0403378361769029</v>
      </c>
      <c r="V217" s="81">
        <f t="shared" si="34"/>
        <v>204.94655372684986</v>
      </c>
      <c r="W217" s="81">
        <f t="shared" si="35"/>
        <v>7.9465537268498565</v>
      </c>
      <c r="X217" s="81">
        <f t="shared" si="36"/>
        <v>7.7240502224980606E-2</v>
      </c>
      <c r="Y217" s="80">
        <f t="shared" si="29"/>
        <v>4.5848355451969969E-2</v>
      </c>
      <c r="Z217" s="80">
        <f t="shared" si="30"/>
        <v>1.1992624151289988E-2</v>
      </c>
      <c r="AA217" s="80">
        <f t="shared" si="31"/>
        <v>1.9115055013239957E-2</v>
      </c>
      <c r="AB217" s="80">
        <f t="shared" si="37"/>
        <v>2.5652011538833303E-2</v>
      </c>
    </row>
    <row r="218" spans="1:28" ht="15" thickBot="1" x14ac:dyDescent="0.25">
      <c r="A218" s="96">
        <v>41</v>
      </c>
      <c r="B218" s="97" t="s">
        <v>1630</v>
      </c>
      <c r="C218" s="99" t="s">
        <v>1631</v>
      </c>
      <c r="D218" s="99" t="s">
        <v>98</v>
      </c>
      <c r="E218" s="100">
        <v>0</v>
      </c>
      <c r="F218" s="100">
        <v>250</v>
      </c>
      <c r="G218" s="101">
        <v>303.23</v>
      </c>
      <c r="H218" s="101">
        <v>308.32</v>
      </c>
      <c r="I218" s="101">
        <v>77080</v>
      </c>
      <c r="J218" s="101">
        <v>11992.866</v>
      </c>
      <c r="K218" s="101">
        <v>23445.724999999999</v>
      </c>
      <c r="L218" s="101">
        <v>0</v>
      </c>
      <c r="M218" s="101">
        <v>0</v>
      </c>
      <c r="N218" s="101">
        <v>7924.6550500000003</v>
      </c>
      <c r="O218" s="101">
        <v>25723.711641000002</v>
      </c>
      <c r="P218" s="102">
        <v>7993.1728367400001</v>
      </c>
      <c r="R218" s="101">
        <v>358.75</v>
      </c>
      <c r="S218" s="101">
        <v>15920.808499999999</v>
      </c>
      <c r="T218" s="80"/>
      <c r="U218" s="80"/>
      <c r="V218" s="81"/>
      <c r="W218" s="81"/>
      <c r="X218" s="81"/>
      <c r="Y218" s="80"/>
      <c r="Z218" s="80"/>
      <c r="AA218" s="80"/>
      <c r="AB218" s="80"/>
    </row>
    <row r="219" spans="1:28" x14ac:dyDescent="0.2">
      <c r="A219" s="108"/>
      <c r="B219" s="109" t="s">
        <v>1632</v>
      </c>
      <c r="C219" s="110" t="s">
        <v>1633</v>
      </c>
      <c r="D219" s="110" t="s">
        <v>95</v>
      </c>
      <c r="E219" s="111">
        <v>3.8000000000000002E-4</v>
      </c>
      <c r="F219" s="111">
        <v>9.5000000000000001E-2</v>
      </c>
      <c r="G219" s="77">
        <v>38.1</v>
      </c>
      <c r="H219" s="77">
        <v>38.1</v>
      </c>
      <c r="I219" s="77">
        <v>3.6194999999999999</v>
      </c>
      <c r="J219" s="77">
        <v>3.6194999999999999</v>
      </c>
      <c r="K219" s="77"/>
      <c r="L219" s="77"/>
      <c r="M219" s="77"/>
      <c r="N219" s="77"/>
      <c r="O219" s="77"/>
      <c r="P219" s="77"/>
      <c r="R219" s="77">
        <v>44.5</v>
      </c>
      <c r="S219" s="77">
        <v>4.2275</v>
      </c>
      <c r="T219" s="80">
        <f t="shared" si="32"/>
        <v>1.1679790026246719</v>
      </c>
      <c r="U219" s="80">
        <f t="shared" si="33"/>
        <v>1.1423269910858387</v>
      </c>
      <c r="V219" s="81">
        <f t="shared" si="34"/>
        <v>43.522658360370457</v>
      </c>
      <c r="W219" s="81">
        <f t="shared" si="35"/>
        <v>5.4226583603704555</v>
      </c>
      <c r="X219" s="81">
        <f t="shared" si="36"/>
        <v>0.5151525442351933</v>
      </c>
      <c r="Y219" s="80">
        <f t="shared" si="29"/>
        <v>4.5848355451969969E-2</v>
      </c>
      <c r="Z219" s="80">
        <f t="shared" si="30"/>
        <v>1.1992624151289988E-2</v>
      </c>
      <c r="AA219" s="80">
        <f t="shared" si="31"/>
        <v>1.9115055013239957E-2</v>
      </c>
      <c r="AB219" s="80">
        <f t="shared" si="37"/>
        <v>2.5652011538833303E-2</v>
      </c>
    </row>
    <row r="220" spans="1:28" x14ac:dyDescent="0.2">
      <c r="A220" s="108"/>
      <c r="B220" s="109" t="s">
        <v>204</v>
      </c>
      <c r="C220" s="110" t="s">
        <v>205</v>
      </c>
      <c r="D220" s="110" t="s">
        <v>95</v>
      </c>
      <c r="E220" s="111">
        <v>3.8000000000000002E-4</v>
      </c>
      <c r="F220" s="111">
        <v>9.5000000000000001E-2</v>
      </c>
      <c r="G220" s="77">
        <v>45.7</v>
      </c>
      <c r="H220" s="77">
        <v>45.7</v>
      </c>
      <c r="I220" s="77">
        <v>4.3414999999999999</v>
      </c>
      <c r="J220" s="77">
        <v>4.3414999999999999</v>
      </c>
      <c r="K220" s="77"/>
      <c r="L220" s="77"/>
      <c r="M220" s="77"/>
      <c r="N220" s="77"/>
      <c r="O220" s="77"/>
      <c r="P220" s="77"/>
      <c r="R220" s="77">
        <v>52.8</v>
      </c>
      <c r="S220" s="77">
        <v>5.016</v>
      </c>
      <c r="T220" s="80">
        <f t="shared" si="32"/>
        <v>1.1553610503282274</v>
      </c>
      <c r="U220" s="80">
        <f t="shared" si="33"/>
        <v>1.1297090387893942</v>
      </c>
      <c r="V220" s="81">
        <f t="shared" si="34"/>
        <v>51.627703072675317</v>
      </c>
      <c r="W220" s="81">
        <f t="shared" si="35"/>
        <v>5.9277030726753139</v>
      </c>
      <c r="X220" s="81">
        <f t="shared" si="36"/>
        <v>0.56313179190415485</v>
      </c>
      <c r="Y220" s="80">
        <f t="shared" si="29"/>
        <v>4.5848355451969969E-2</v>
      </c>
      <c r="Z220" s="80">
        <f t="shared" si="30"/>
        <v>1.1992624151289988E-2</v>
      </c>
      <c r="AA220" s="80">
        <f t="shared" si="31"/>
        <v>1.9115055013239957E-2</v>
      </c>
      <c r="AB220" s="80">
        <f t="shared" si="37"/>
        <v>2.5652011538833303E-2</v>
      </c>
    </row>
    <row r="221" spans="1:28" x14ac:dyDescent="0.2">
      <c r="A221" s="108"/>
      <c r="B221" s="109" t="s">
        <v>1634</v>
      </c>
      <c r="C221" s="110" t="s">
        <v>1635</v>
      </c>
      <c r="D221" s="110" t="s">
        <v>98</v>
      </c>
      <c r="E221" s="111">
        <v>1.0152000000000001</v>
      </c>
      <c r="F221" s="111">
        <v>253.8</v>
      </c>
      <c r="G221" s="77">
        <v>28.9</v>
      </c>
      <c r="H221" s="77">
        <v>28.9</v>
      </c>
      <c r="I221" s="77">
        <v>7334.82</v>
      </c>
      <c r="J221" s="77">
        <v>7334.82</v>
      </c>
      <c r="K221" s="77"/>
      <c r="L221" s="77"/>
      <c r="M221" s="77"/>
      <c r="N221" s="77"/>
      <c r="O221" s="77"/>
      <c r="P221" s="77"/>
      <c r="R221" s="77">
        <v>39.1</v>
      </c>
      <c r="S221" s="77">
        <v>9923.58</v>
      </c>
      <c r="T221" s="80">
        <f t="shared" si="32"/>
        <v>1.3529411764705883</v>
      </c>
      <c r="U221" s="80">
        <f t="shared" si="33"/>
        <v>1.3272891649317551</v>
      </c>
      <c r="V221" s="81">
        <f t="shared" si="34"/>
        <v>38.358656866527717</v>
      </c>
      <c r="W221" s="81">
        <f t="shared" si="35"/>
        <v>9.4586568665277184</v>
      </c>
      <c r="X221" s="81">
        <f t="shared" si="36"/>
        <v>2400.6071127247351</v>
      </c>
      <c r="Y221" s="80">
        <f t="shared" si="29"/>
        <v>4.5848355451969969E-2</v>
      </c>
      <c r="Z221" s="80">
        <f t="shared" si="30"/>
        <v>1.1992624151289988E-2</v>
      </c>
      <c r="AA221" s="80">
        <f t="shared" si="31"/>
        <v>1.9115055013239957E-2</v>
      </c>
      <c r="AB221" s="80">
        <f t="shared" si="37"/>
        <v>2.5652011538833303E-2</v>
      </c>
    </row>
    <row r="222" spans="1:28" x14ac:dyDescent="0.2">
      <c r="A222" s="108"/>
      <c r="B222" s="109" t="s">
        <v>1636</v>
      </c>
      <c r="C222" s="110" t="s">
        <v>1637</v>
      </c>
      <c r="D222" s="110" t="s">
        <v>41</v>
      </c>
      <c r="E222" s="111">
        <v>0.43</v>
      </c>
      <c r="F222" s="111">
        <v>107.5</v>
      </c>
      <c r="G222" s="77">
        <v>5.55</v>
      </c>
      <c r="H222" s="77">
        <v>5.55</v>
      </c>
      <c r="I222" s="77">
        <v>596.625</v>
      </c>
      <c r="J222" s="77">
        <v>596.625</v>
      </c>
      <c r="K222" s="77"/>
      <c r="L222" s="77"/>
      <c r="M222" s="77"/>
      <c r="N222" s="77"/>
      <c r="O222" s="77"/>
      <c r="P222" s="77"/>
      <c r="R222" s="77">
        <v>7</v>
      </c>
      <c r="S222" s="77">
        <v>752.5</v>
      </c>
      <c r="T222" s="80">
        <f t="shared" si="32"/>
        <v>1.2612612612612613</v>
      </c>
      <c r="U222" s="80">
        <f t="shared" si="33"/>
        <v>1.235609249722428</v>
      </c>
      <c r="V222" s="81">
        <f t="shared" si="34"/>
        <v>6.8576313359594749</v>
      </c>
      <c r="W222" s="81">
        <f t="shared" si="35"/>
        <v>1.3076313359594751</v>
      </c>
      <c r="X222" s="81">
        <f t="shared" si="36"/>
        <v>140.57036861564359</v>
      </c>
      <c r="Y222" s="80">
        <f t="shared" si="29"/>
        <v>4.5848355451969969E-2</v>
      </c>
      <c r="Z222" s="80">
        <f t="shared" si="30"/>
        <v>1.1992624151289988E-2</v>
      </c>
      <c r="AA222" s="80">
        <f t="shared" si="31"/>
        <v>1.9115055013239957E-2</v>
      </c>
      <c r="AB222" s="80">
        <f t="shared" si="37"/>
        <v>2.5652011538833303E-2</v>
      </c>
    </row>
    <row r="223" spans="1:28" x14ac:dyDescent="0.2">
      <c r="A223" s="108"/>
      <c r="B223" s="109" t="s">
        <v>1638</v>
      </c>
      <c r="C223" s="110" t="s">
        <v>1639</v>
      </c>
      <c r="D223" s="110" t="s">
        <v>41</v>
      </c>
      <c r="E223" s="111">
        <v>0.36</v>
      </c>
      <c r="F223" s="111">
        <v>90</v>
      </c>
      <c r="G223" s="77">
        <v>6.85</v>
      </c>
      <c r="H223" s="77">
        <v>6.85</v>
      </c>
      <c r="I223" s="77">
        <v>616.5</v>
      </c>
      <c r="J223" s="77">
        <v>616.5</v>
      </c>
      <c r="K223" s="77"/>
      <c r="L223" s="77"/>
      <c r="M223" s="77"/>
      <c r="N223" s="77"/>
      <c r="O223" s="77"/>
      <c r="P223" s="77"/>
      <c r="R223" s="77">
        <v>8.48</v>
      </c>
      <c r="S223" s="77">
        <v>763.2</v>
      </c>
      <c r="T223" s="80">
        <f t="shared" si="32"/>
        <v>1.2379562043795622</v>
      </c>
      <c r="U223" s="80">
        <f t="shared" si="33"/>
        <v>1.212304192840729</v>
      </c>
      <c r="V223" s="81">
        <f t="shared" si="34"/>
        <v>8.3042837209589937</v>
      </c>
      <c r="W223" s="81">
        <f t="shared" si="35"/>
        <v>1.4542837209589941</v>
      </c>
      <c r="X223" s="81">
        <f t="shared" si="36"/>
        <v>130.88553488630947</v>
      </c>
      <c r="Y223" s="80">
        <f t="shared" si="29"/>
        <v>4.5848355451969969E-2</v>
      </c>
      <c r="Z223" s="80">
        <f t="shared" si="30"/>
        <v>1.1992624151289988E-2</v>
      </c>
      <c r="AA223" s="80">
        <f t="shared" si="31"/>
        <v>1.9115055013239957E-2</v>
      </c>
      <c r="AB223" s="80">
        <f t="shared" si="37"/>
        <v>2.5652011538833303E-2</v>
      </c>
    </row>
    <row r="224" spans="1:28" x14ac:dyDescent="0.2">
      <c r="A224" s="108"/>
      <c r="B224" s="109" t="s">
        <v>1640</v>
      </c>
      <c r="C224" s="110" t="s">
        <v>1641</v>
      </c>
      <c r="D224" s="110" t="s">
        <v>41</v>
      </c>
      <c r="E224" s="111">
        <v>0.36</v>
      </c>
      <c r="F224" s="111">
        <v>90</v>
      </c>
      <c r="G224" s="77">
        <v>13.5</v>
      </c>
      <c r="H224" s="77">
        <v>13.5</v>
      </c>
      <c r="I224" s="77">
        <v>1215</v>
      </c>
      <c r="J224" s="77">
        <v>1215</v>
      </c>
      <c r="K224" s="77"/>
      <c r="L224" s="77"/>
      <c r="M224" s="77"/>
      <c r="N224" s="77"/>
      <c r="O224" s="77"/>
      <c r="P224" s="77"/>
      <c r="R224" s="77">
        <v>19.3</v>
      </c>
      <c r="S224" s="77">
        <v>1737</v>
      </c>
      <c r="T224" s="80">
        <f t="shared" si="32"/>
        <v>1.4296296296296296</v>
      </c>
      <c r="U224" s="80">
        <f t="shared" si="33"/>
        <v>1.4039776180907964</v>
      </c>
      <c r="V224" s="81">
        <f t="shared" si="34"/>
        <v>18.953697844225751</v>
      </c>
      <c r="W224" s="81">
        <f t="shared" si="35"/>
        <v>5.4536978442257507</v>
      </c>
      <c r="X224" s="81">
        <f t="shared" si="36"/>
        <v>490.83280598031757</v>
      </c>
      <c r="Y224" s="80">
        <f t="shared" si="29"/>
        <v>4.5848355451969969E-2</v>
      </c>
      <c r="Z224" s="80">
        <f t="shared" si="30"/>
        <v>1.1992624151289988E-2</v>
      </c>
      <c r="AA224" s="80">
        <f t="shared" si="31"/>
        <v>1.9115055013239957E-2</v>
      </c>
      <c r="AB224" s="80">
        <f t="shared" si="37"/>
        <v>2.5652011538833303E-2</v>
      </c>
    </row>
    <row r="225" spans="1:28" x14ac:dyDescent="0.2">
      <c r="A225" s="108"/>
      <c r="B225" s="109" t="s">
        <v>1642</v>
      </c>
      <c r="C225" s="110" t="s">
        <v>1643</v>
      </c>
      <c r="D225" s="110" t="s">
        <v>41</v>
      </c>
      <c r="E225" s="111">
        <v>0.02</v>
      </c>
      <c r="F225" s="111">
        <v>5</v>
      </c>
      <c r="G225" s="77">
        <v>4.76</v>
      </c>
      <c r="H225" s="77">
        <v>4.76</v>
      </c>
      <c r="I225" s="77">
        <v>23.8</v>
      </c>
      <c r="J225" s="77">
        <v>23.8</v>
      </c>
      <c r="K225" s="77"/>
      <c r="L225" s="77"/>
      <c r="M225" s="77"/>
      <c r="N225" s="77"/>
      <c r="O225" s="77"/>
      <c r="P225" s="77"/>
      <c r="R225" s="77">
        <v>5.9</v>
      </c>
      <c r="S225" s="77">
        <v>29.5</v>
      </c>
      <c r="T225" s="80">
        <f t="shared" si="32"/>
        <v>1.2394957983193278</v>
      </c>
      <c r="U225" s="80">
        <f t="shared" si="33"/>
        <v>1.2138437867804945</v>
      </c>
      <c r="V225" s="81">
        <f t="shared" si="34"/>
        <v>5.7778964250751539</v>
      </c>
      <c r="W225" s="81">
        <f t="shared" si="35"/>
        <v>1.0178964250751541</v>
      </c>
      <c r="X225" s="81">
        <f t="shared" si="36"/>
        <v>5.0894821253757705</v>
      </c>
      <c r="Y225" s="80">
        <f t="shared" si="29"/>
        <v>4.5848355451969969E-2</v>
      </c>
      <c r="Z225" s="80">
        <f t="shared" si="30"/>
        <v>1.1992624151289988E-2</v>
      </c>
      <c r="AA225" s="80">
        <f t="shared" si="31"/>
        <v>1.9115055013239957E-2</v>
      </c>
      <c r="AB225" s="80">
        <f t="shared" si="37"/>
        <v>2.5652011538833303E-2</v>
      </c>
    </row>
    <row r="226" spans="1:28" x14ac:dyDescent="0.2">
      <c r="A226" s="108"/>
      <c r="B226" s="109" t="s">
        <v>1644</v>
      </c>
      <c r="C226" s="110" t="s">
        <v>1645</v>
      </c>
      <c r="D226" s="110" t="s">
        <v>41</v>
      </c>
      <c r="E226" s="111">
        <v>0.08</v>
      </c>
      <c r="F226" s="111">
        <v>20</v>
      </c>
      <c r="G226" s="77">
        <v>7.93</v>
      </c>
      <c r="H226" s="77">
        <v>7.93</v>
      </c>
      <c r="I226" s="77">
        <v>158.6</v>
      </c>
      <c r="J226" s="77">
        <v>158.6</v>
      </c>
      <c r="K226" s="77"/>
      <c r="L226" s="77"/>
      <c r="M226" s="77"/>
      <c r="N226" s="77"/>
      <c r="O226" s="77"/>
      <c r="P226" s="77"/>
      <c r="R226" s="77">
        <v>10.7</v>
      </c>
      <c r="S226" s="77">
        <v>214</v>
      </c>
      <c r="T226" s="80">
        <f t="shared" si="32"/>
        <v>1.3493064312736442</v>
      </c>
      <c r="U226" s="80">
        <f t="shared" si="33"/>
        <v>1.323654419734811</v>
      </c>
      <c r="V226" s="81">
        <f t="shared" si="34"/>
        <v>10.496579548497051</v>
      </c>
      <c r="W226" s="81">
        <f t="shared" si="35"/>
        <v>2.5665795484970513</v>
      </c>
      <c r="X226" s="81">
        <f t="shared" si="36"/>
        <v>51.331590969941026</v>
      </c>
      <c r="Y226" s="80">
        <f t="shared" si="29"/>
        <v>4.5848355451969969E-2</v>
      </c>
      <c r="Z226" s="80">
        <f t="shared" si="30"/>
        <v>1.1992624151289988E-2</v>
      </c>
      <c r="AA226" s="80">
        <f t="shared" si="31"/>
        <v>1.9115055013239957E-2</v>
      </c>
      <c r="AB226" s="80">
        <f t="shared" si="37"/>
        <v>2.5652011538833303E-2</v>
      </c>
    </row>
    <row r="227" spans="1:28" x14ac:dyDescent="0.2">
      <c r="A227" s="108"/>
      <c r="B227" s="109" t="s">
        <v>1646</v>
      </c>
      <c r="C227" s="110" t="s">
        <v>1647</v>
      </c>
      <c r="D227" s="110" t="s">
        <v>41</v>
      </c>
      <c r="E227" s="111">
        <v>0.03</v>
      </c>
      <c r="F227" s="111">
        <v>7.5</v>
      </c>
      <c r="G227" s="77">
        <v>4.92</v>
      </c>
      <c r="H227" s="77">
        <v>4.92</v>
      </c>
      <c r="I227" s="77">
        <v>36.9</v>
      </c>
      <c r="J227" s="77">
        <v>36.9</v>
      </c>
      <c r="K227" s="77"/>
      <c r="L227" s="77"/>
      <c r="M227" s="77"/>
      <c r="N227" s="77"/>
      <c r="O227" s="77"/>
      <c r="P227" s="77"/>
      <c r="R227" s="77">
        <v>6.11</v>
      </c>
      <c r="S227" s="77">
        <v>45.825000000000003</v>
      </c>
      <c r="T227" s="80">
        <f t="shared" si="32"/>
        <v>1.2418699186991871</v>
      </c>
      <c r="U227" s="80">
        <f t="shared" si="33"/>
        <v>1.2162179071603538</v>
      </c>
      <c r="V227" s="81">
        <f t="shared" si="34"/>
        <v>5.9837921032289412</v>
      </c>
      <c r="W227" s="81">
        <f t="shared" si="35"/>
        <v>1.0637921032289412</v>
      </c>
      <c r="X227" s="81">
        <f t="shared" si="36"/>
        <v>7.9784407742170593</v>
      </c>
      <c r="Y227" s="80">
        <f t="shared" si="29"/>
        <v>4.5848355451969969E-2</v>
      </c>
      <c r="Z227" s="80">
        <f t="shared" si="30"/>
        <v>1.1992624151289988E-2</v>
      </c>
      <c r="AA227" s="80">
        <f t="shared" si="31"/>
        <v>1.9115055013239957E-2</v>
      </c>
      <c r="AB227" s="80">
        <f t="shared" si="37"/>
        <v>2.5652011538833303E-2</v>
      </c>
    </row>
    <row r="228" spans="1:28" x14ac:dyDescent="0.2">
      <c r="A228" s="108"/>
      <c r="B228" s="109" t="s">
        <v>1648</v>
      </c>
      <c r="C228" s="110" t="s">
        <v>1649</v>
      </c>
      <c r="D228" s="110" t="s">
        <v>41</v>
      </c>
      <c r="E228" s="111">
        <v>0.66600000000000004</v>
      </c>
      <c r="F228" s="111">
        <v>166.5</v>
      </c>
      <c r="G228" s="77">
        <v>4.04</v>
      </c>
      <c r="H228" s="77">
        <v>4.04</v>
      </c>
      <c r="I228" s="77">
        <v>672.66</v>
      </c>
      <c r="J228" s="77">
        <v>672.66</v>
      </c>
      <c r="K228" s="77"/>
      <c r="L228" s="77"/>
      <c r="M228" s="77"/>
      <c r="N228" s="77"/>
      <c r="O228" s="77"/>
      <c r="P228" s="77"/>
      <c r="R228" s="77">
        <v>4.24</v>
      </c>
      <c r="S228" s="77">
        <v>705.96</v>
      </c>
      <c r="T228" s="80">
        <f t="shared" si="32"/>
        <v>1.0495049504950495</v>
      </c>
      <c r="U228" s="80">
        <f t="shared" si="33"/>
        <v>1.0238529389562163</v>
      </c>
      <c r="V228" s="81">
        <f t="shared" si="34"/>
        <v>4.1363658733831139</v>
      </c>
      <c r="W228" s="81">
        <f t="shared" si="35"/>
        <v>9.6365873383113865E-2</v>
      </c>
      <c r="X228" s="81">
        <f t="shared" si="36"/>
        <v>16.044917918288458</v>
      </c>
      <c r="Y228" s="80">
        <f t="shared" si="29"/>
        <v>4.5848355451969969E-2</v>
      </c>
      <c r="Z228" s="80">
        <f t="shared" si="30"/>
        <v>1.1992624151289988E-2</v>
      </c>
      <c r="AA228" s="80">
        <f t="shared" si="31"/>
        <v>1.9115055013239957E-2</v>
      </c>
      <c r="AB228" s="80">
        <f t="shared" si="37"/>
        <v>2.5652011538833303E-2</v>
      </c>
    </row>
    <row r="229" spans="1:28" ht="15" thickBot="1" x14ac:dyDescent="0.25">
      <c r="A229" s="108"/>
      <c r="B229" s="109" t="s">
        <v>1650</v>
      </c>
      <c r="C229" s="110" t="s">
        <v>1651</v>
      </c>
      <c r="D229" s="110" t="s">
        <v>41</v>
      </c>
      <c r="E229" s="111">
        <v>0.4</v>
      </c>
      <c r="F229" s="111">
        <v>100</v>
      </c>
      <c r="G229" s="77">
        <v>13.3</v>
      </c>
      <c r="H229" s="77">
        <v>13.3</v>
      </c>
      <c r="I229" s="77">
        <v>1330</v>
      </c>
      <c r="J229" s="77">
        <v>1330</v>
      </c>
      <c r="K229" s="77"/>
      <c r="L229" s="77"/>
      <c r="M229" s="77"/>
      <c r="N229" s="77"/>
      <c r="O229" s="77"/>
      <c r="P229" s="77"/>
      <c r="R229" s="77">
        <v>17.399999999999999</v>
      </c>
      <c r="S229" s="77">
        <v>1740</v>
      </c>
      <c r="T229" s="80">
        <f t="shared" si="32"/>
        <v>1.3082706766917291</v>
      </c>
      <c r="U229" s="80">
        <f t="shared" si="33"/>
        <v>1.2826186651528959</v>
      </c>
      <c r="V229" s="81">
        <f t="shared" si="34"/>
        <v>17.058828246533515</v>
      </c>
      <c r="W229" s="81">
        <f t="shared" si="35"/>
        <v>3.7588282465335148</v>
      </c>
      <c r="X229" s="81">
        <f t="shared" si="36"/>
        <v>375.88282465335146</v>
      </c>
      <c r="Y229" s="80">
        <f t="shared" si="29"/>
        <v>4.5848355451969969E-2</v>
      </c>
      <c r="Z229" s="80">
        <f t="shared" si="30"/>
        <v>1.1992624151289988E-2</v>
      </c>
      <c r="AA229" s="80">
        <f t="shared" si="31"/>
        <v>1.9115055013239957E-2</v>
      </c>
      <c r="AB229" s="80">
        <f t="shared" si="37"/>
        <v>2.5652011538833303E-2</v>
      </c>
    </row>
    <row r="230" spans="1:28" ht="15" thickBot="1" x14ac:dyDescent="0.25">
      <c r="A230" s="96">
        <v>42</v>
      </c>
      <c r="B230" s="97" t="s">
        <v>1652</v>
      </c>
      <c r="C230" s="99" t="s">
        <v>1653</v>
      </c>
      <c r="D230" s="99" t="s">
        <v>98</v>
      </c>
      <c r="E230" s="100">
        <v>0</v>
      </c>
      <c r="F230" s="100">
        <v>198</v>
      </c>
      <c r="G230" s="101">
        <v>324.35000000000002</v>
      </c>
      <c r="H230" s="101">
        <v>372.7</v>
      </c>
      <c r="I230" s="101">
        <v>73794.600000000006</v>
      </c>
      <c r="J230" s="101">
        <v>13532.595515999999</v>
      </c>
      <c r="K230" s="101">
        <v>21707.294399999999</v>
      </c>
      <c r="L230" s="101">
        <v>0</v>
      </c>
      <c r="M230" s="101">
        <v>0</v>
      </c>
      <c r="N230" s="101">
        <v>7337.0655072</v>
      </c>
      <c r="O230" s="101">
        <v>23816.375123903999</v>
      </c>
      <c r="P230" s="102">
        <v>7400.5029043545601</v>
      </c>
      <c r="R230" s="101">
        <v>436.59</v>
      </c>
      <c r="S230" s="101">
        <v>18175.648986</v>
      </c>
      <c r="T230" s="80"/>
      <c r="U230" s="80"/>
      <c r="V230" s="81"/>
      <c r="W230" s="81"/>
      <c r="X230" s="81"/>
      <c r="Y230" s="80"/>
      <c r="Z230" s="80"/>
      <c r="AA230" s="80"/>
      <c r="AB230" s="80"/>
    </row>
    <row r="231" spans="1:28" x14ac:dyDescent="0.2">
      <c r="A231" s="108"/>
      <c r="B231" s="109" t="s">
        <v>1632</v>
      </c>
      <c r="C231" s="110" t="s">
        <v>1633</v>
      </c>
      <c r="D231" s="110" t="s">
        <v>95</v>
      </c>
      <c r="E231" s="111">
        <v>5.9000000000000003E-4</v>
      </c>
      <c r="F231" s="111">
        <v>0.11681999999999999</v>
      </c>
      <c r="G231" s="77">
        <v>38.1</v>
      </c>
      <c r="H231" s="77">
        <v>38.1</v>
      </c>
      <c r="I231" s="77">
        <v>4.4508419999999997</v>
      </c>
      <c r="J231" s="77">
        <v>4.4508419999999997</v>
      </c>
      <c r="K231" s="77"/>
      <c r="L231" s="77"/>
      <c r="M231" s="77"/>
      <c r="N231" s="77"/>
      <c r="O231" s="77"/>
      <c r="P231" s="77"/>
      <c r="R231" s="77">
        <v>44.5</v>
      </c>
      <c r="S231" s="77">
        <v>5.1984899999999996</v>
      </c>
      <c r="T231" s="80">
        <f t="shared" si="32"/>
        <v>1.1679790026246719</v>
      </c>
      <c r="U231" s="80">
        <f t="shared" si="33"/>
        <v>1.1423269910858387</v>
      </c>
      <c r="V231" s="81">
        <f t="shared" si="34"/>
        <v>43.522658360370457</v>
      </c>
      <c r="W231" s="81">
        <f t="shared" si="35"/>
        <v>5.4226583603704555</v>
      </c>
      <c r="X231" s="81">
        <f t="shared" si="36"/>
        <v>0.63347494965847662</v>
      </c>
      <c r="Y231" s="80">
        <f t="shared" si="29"/>
        <v>4.5848355451969969E-2</v>
      </c>
      <c r="Z231" s="80">
        <f t="shared" si="30"/>
        <v>1.1992624151289988E-2</v>
      </c>
      <c r="AA231" s="80">
        <f t="shared" si="31"/>
        <v>1.9115055013239957E-2</v>
      </c>
      <c r="AB231" s="80">
        <f t="shared" si="37"/>
        <v>2.5652011538833303E-2</v>
      </c>
    </row>
    <row r="232" spans="1:28" x14ac:dyDescent="0.2">
      <c r="A232" s="108"/>
      <c r="B232" s="109" t="s">
        <v>204</v>
      </c>
      <c r="C232" s="110" t="s">
        <v>205</v>
      </c>
      <c r="D232" s="110" t="s">
        <v>95</v>
      </c>
      <c r="E232" s="111">
        <v>5.9000000000000003E-4</v>
      </c>
      <c r="F232" s="111">
        <v>0.11681999999999999</v>
      </c>
      <c r="G232" s="77">
        <v>45.7</v>
      </c>
      <c r="H232" s="77">
        <v>45.7</v>
      </c>
      <c r="I232" s="77">
        <v>5.3386740000000001</v>
      </c>
      <c r="J232" s="77">
        <v>5.3386740000000001</v>
      </c>
      <c r="K232" s="77"/>
      <c r="L232" s="77"/>
      <c r="M232" s="77"/>
      <c r="N232" s="77"/>
      <c r="O232" s="77"/>
      <c r="P232" s="77"/>
      <c r="R232" s="77">
        <v>52.8</v>
      </c>
      <c r="S232" s="77">
        <v>6.1680960000000002</v>
      </c>
      <c r="T232" s="80">
        <f t="shared" si="32"/>
        <v>1.1553610503282274</v>
      </c>
      <c r="U232" s="80">
        <f t="shared" si="33"/>
        <v>1.1297090387893942</v>
      </c>
      <c r="V232" s="81">
        <f t="shared" si="34"/>
        <v>51.627703072675317</v>
      </c>
      <c r="W232" s="81">
        <f t="shared" si="35"/>
        <v>5.9277030726753139</v>
      </c>
      <c r="X232" s="81">
        <f t="shared" si="36"/>
        <v>0.69247427294993014</v>
      </c>
      <c r="Y232" s="80">
        <f t="shared" si="29"/>
        <v>4.5848355451969969E-2</v>
      </c>
      <c r="Z232" s="80">
        <f t="shared" si="30"/>
        <v>1.1992624151289988E-2</v>
      </c>
      <c r="AA232" s="80">
        <f t="shared" si="31"/>
        <v>1.9115055013239957E-2</v>
      </c>
      <c r="AB232" s="80">
        <f t="shared" si="37"/>
        <v>2.5652011538833303E-2</v>
      </c>
    </row>
    <row r="233" spans="1:28" x14ac:dyDescent="0.2">
      <c r="A233" s="108"/>
      <c r="B233" s="109" t="s">
        <v>1654</v>
      </c>
      <c r="C233" s="110" t="s">
        <v>1655</v>
      </c>
      <c r="D233" s="110" t="s">
        <v>98</v>
      </c>
      <c r="E233" s="111">
        <v>1.05</v>
      </c>
      <c r="F233" s="111">
        <v>207.9</v>
      </c>
      <c r="G233" s="77">
        <v>45.7</v>
      </c>
      <c r="H233" s="77">
        <v>45.7</v>
      </c>
      <c r="I233" s="77">
        <v>9501.0300000000007</v>
      </c>
      <c r="J233" s="77">
        <v>9501.0300000000007</v>
      </c>
      <c r="K233" s="77"/>
      <c r="L233" s="77"/>
      <c r="M233" s="77"/>
      <c r="N233" s="77"/>
      <c r="O233" s="77"/>
      <c r="P233" s="77"/>
      <c r="R233" s="77">
        <v>61.7</v>
      </c>
      <c r="S233" s="77">
        <v>12827.43</v>
      </c>
      <c r="T233" s="80">
        <f t="shared" si="32"/>
        <v>1.350109409190372</v>
      </c>
      <c r="U233" s="80">
        <f t="shared" si="33"/>
        <v>1.3244573976515388</v>
      </c>
      <c r="V233" s="81">
        <f t="shared" si="34"/>
        <v>60.52770307267533</v>
      </c>
      <c r="W233" s="81">
        <f t="shared" si="35"/>
        <v>14.827703072675327</v>
      </c>
      <c r="X233" s="81">
        <f t="shared" si="36"/>
        <v>3082.6794688092004</v>
      </c>
      <c r="Y233" s="80">
        <f t="shared" si="29"/>
        <v>4.5848355451969969E-2</v>
      </c>
      <c r="Z233" s="80">
        <f t="shared" si="30"/>
        <v>1.1992624151289988E-2</v>
      </c>
      <c r="AA233" s="80">
        <f t="shared" si="31"/>
        <v>1.9115055013239957E-2</v>
      </c>
      <c r="AB233" s="80">
        <f t="shared" si="37"/>
        <v>2.5652011538833303E-2</v>
      </c>
    </row>
    <row r="234" spans="1:28" x14ac:dyDescent="0.2">
      <c r="A234" s="108"/>
      <c r="B234" s="109" t="s">
        <v>1656</v>
      </c>
      <c r="C234" s="110" t="s">
        <v>1657</v>
      </c>
      <c r="D234" s="110" t="s">
        <v>41</v>
      </c>
      <c r="E234" s="111">
        <v>0.46</v>
      </c>
      <c r="F234" s="111">
        <v>91.08</v>
      </c>
      <c r="G234" s="77">
        <v>7.52</v>
      </c>
      <c r="H234" s="77">
        <v>7.52</v>
      </c>
      <c r="I234" s="77">
        <v>684.92160000000001</v>
      </c>
      <c r="J234" s="77">
        <v>684.92160000000001</v>
      </c>
      <c r="K234" s="77"/>
      <c r="L234" s="77"/>
      <c r="M234" s="77"/>
      <c r="N234" s="77"/>
      <c r="O234" s="77"/>
      <c r="P234" s="77"/>
      <c r="R234" s="77">
        <v>9.36</v>
      </c>
      <c r="S234" s="77">
        <v>852.50879999999995</v>
      </c>
      <c r="T234" s="80">
        <f t="shared" si="32"/>
        <v>1.2446808510638299</v>
      </c>
      <c r="U234" s="80">
        <f t="shared" si="33"/>
        <v>1.2190288395249966</v>
      </c>
      <c r="V234" s="81">
        <f t="shared" si="34"/>
        <v>9.1670968732279743</v>
      </c>
      <c r="W234" s="81">
        <f t="shared" si="35"/>
        <v>1.6470968732279747</v>
      </c>
      <c r="X234" s="81">
        <f t="shared" si="36"/>
        <v>150.01758321360393</v>
      </c>
      <c r="Y234" s="80">
        <f t="shared" si="29"/>
        <v>4.5848355451969969E-2</v>
      </c>
      <c r="Z234" s="80">
        <f t="shared" si="30"/>
        <v>1.1992624151289988E-2</v>
      </c>
      <c r="AA234" s="80">
        <f t="shared" si="31"/>
        <v>1.9115055013239957E-2</v>
      </c>
      <c r="AB234" s="80">
        <f t="shared" si="37"/>
        <v>2.5652011538833303E-2</v>
      </c>
    </row>
    <row r="235" spans="1:28" x14ac:dyDescent="0.2">
      <c r="A235" s="108"/>
      <c r="B235" s="109" t="s">
        <v>1658</v>
      </c>
      <c r="C235" s="110" t="s">
        <v>1659</v>
      </c>
      <c r="D235" s="110" t="s">
        <v>41</v>
      </c>
      <c r="E235" s="111">
        <v>0.3</v>
      </c>
      <c r="F235" s="111">
        <v>59.4</v>
      </c>
      <c r="G235" s="77">
        <v>9.26</v>
      </c>
      <c r="H235" s="77">
        <v>9.26</v>
      </c>
      <c r="I235" s="77">
        <v>550.04399999999998</v>
      </c>
      <c r="J235" s="77">
        <v>550.04399999999998</v>
      </c>
      <c r="K235" s="77"/>
      <c r="L235" s="77"/>
      <c r="M235" s="77"/>
      <c r="N235" s="77"/>
      <c r="O235" s="77"/>
      <c r="P235" s="77"/>
      <c r="R235" s="77">
        <v>11.5</v>
      </c>
      <c r="S235" s="77">
        <v>683.1</v>
      </c>
      <c r="T235" s="80">
        <f t="shared" si="32"/>
        <v>1.2419006479481642</v>
      </c>
      <c r="U235" s="80">
        <f t="shared" si="33"/>
        <v>1.216248636409331</v>
      </c>
      <c r="V235" s="81">
        <f t="shared" si="34"/>
        <v>11.262462373150404</v>
      </c>
      <c r="W235" s="81">
        <f t="shared" si="35"/>
        <v>2.0024623731504043</v>
      </c>
      <c r="X235" s="81">
        <f t="shared" si="36"/>
        <v>118.94626496513402</v>
      </c>
      <c r="Y235" s="80">
        <f t="shared" si="29"/>
        <v>4.5848355451969969E-2</v>
      </c>
      <c r="Z235" s="80">
        <f t="shared" si="30"/>
        <v>1.1992624151289988E-2</v>
      </c>
      <c r="AA235" s="80">
        <f t="shared" si="31"/>
        <v>1.9115055013239957E-2</v>
      </c>
      <c r="AB235" s="80">
        <f t="shared" si="37"/>
        <v>2.5652011538833303E-2</v>
      </c>
    </row>
    <row r="236" spans="1:28" x14ac:dyDescent="0.2">
      <c r="A236" s="108"/>
      <c r="B236" s="109" t="s">
        <v>1660</v>
      </c>
      <c r="C236" s="110" t="s">
        <v>1661</v>
      </c>
      <c r="D236" s="110" t="s">
        <v>41</v>
      </c>
      <c r="E236" s="111">
        <v>0.26</v>
      </c>
      <c r="F236" s="111">
        <v>51.48</v>
      </c>
      <c r="G236" s="77">
        <v>14.9</v>
      </c>
      <c r="H236" s="77">
        <v>14.9</v>
      </c>
      <c r="I236" s="77">
        <v>767.05200000000002</v>
      </c>
      <c r="J236" s="77">
        <v>767.05200000000002</v>
      </c>
      <c r="K236" s="77"/>
      <c r="L236" s="77"/>
      <c r="M236" s="77"/>
      <c r="N236" s="77"/>
      <c r="O236" s="77"/>
      <c r="P236" s="77"/>
      <c r="R236" s="77">
        <v>19.100000000000001</v>
      </c>
      <c r="S236" s="77">
        <v>983.26800000000003</v>
      </c>
      <c r="T236" s="80">
        <f t="shared" si="32"/>
        <v>1.2818791946308725</v>
      </c>
      <c r="U236" s="80">
        <f t="shared" si="33"/>
        <v>1.2562271830920393</v>
      </c>
      <c r="V236" s="81">
        <f t="shared" si="34"/>
        <v>18.717785028071386</v>
      </c>
      <c r="W236" s="81">
        <f t="shared" si="35"/>
        <v>3.8177850280713859</v>
      </c>
      <c r="X236" s="81">
        <f t="shared" si="36"/>
        <v>196.53957324511492</v>
      </c>
      <c r="Y236" s="80">
        <f t="shared" si="29"/>
        <v>4.5848355451969969E-2</v>
      </c>
      <c r="Z236" s="80">
        <f t="shared" si="30"/>
        <v>1.1992624151289988E-2</v>
      </c>
      <c r="AA236" s="80">
        <f t="shared" si="31"/>
        <v>1.9115055013239957E-2</v>
      </c>
      <c r="AB236" s="80">
        <f t="shared" si="37"/>
        <v>2.5652011538833303E-2</v>
      </c>
    </row>
    <row r="237" spans="1:28" x14ac:dyDescent="0.2">
      <c r="A237" s="108"/>
      <c r="B237" s="109" t="s">
        <v>1662</v>
      </c>
      <c r="C237" s="110" t="s">
        <v>1663</v>
      </c>
      <c r="D237" s="110" t="s">
        <v>41</v>
      </c>
      <c r="E237" s="111">
        <v>0.02</v>
      </c>
      <c r="F237" s="111">
        <v>3.96</v>
      </c>
      <c r="G237" s="77">
        <v>7.82</v>
      </c>
      <c r="H237" s="77">
        <v>7.82</v>
      </c>
      <c r="I237" s="77">
        <v>30.967199999999998</v>
      </c>
      <c r="J237" s="77">
        <v>30.967199999999998</v>
      </c>
      <c r="K237" s="77"/>
      <c r="L237" s="77"/>
      <c r="M237" s="77"/>
      <c r="N237" s="77"/>
      <c r="O237" s="77"/>
      <c r="P237" s="77"/>
      <c r="R237" s="77">
        <v>9.51</v>
      </c>
      <c r="S237" s="77">
        <v>37.659599999999998</v>
      </c>
      <c r="T237" s="80">
        <f t="shared" si="32"/>
        <v>1.2161125319693094</v>
      </c>
      <c r="U237" s="80">
        <f t="shared" si="33"/>
        <v>1.1904605204304761</v>
      </c>
      <c r="V237" s="81">
        <f t="shared" si="34"/>
        <v>9.3094012697663242</v>
      </c>
      <c r="W237" s="81">
        <f t="shared" si="35"/>
        <v>1.4894012697663239</v>
      </c>
      <c r="X237" s="81">
        <f t="shared" si="36"/>
        <v>5.8980290282746424</v>
      </c>
      <c r="Y237" s="80">
        <f t="shared" si="29"/>
        <v>4.5848355451969969E-2</v>
      </c>
      <c r="Z237" s="80">
        <f t="shared" si="30"/>
        <v>1.1992624151289988E-2</v>
      </c>
      <c r="AA237" s="80">
        <f t="shared" si="31"/>
        <v>1.9115055013239957E-2</v>
      </c>
      <c r="AB237" s="80">
        <f t="shared" si="37"/>
        <v>2.5652011538833303E-2</v>
      </c>
    </row>
    <row r="238" spans="1:28" x14ac:dyDescent="0.2">
      <c r="A238" s="108"/>
      <c r="B238" s="109" t="s">
        <v>1664</v>
      </c>
      <c r="C238" s="110" t="s">
        <v>1665</v>
      </c>
      <c r="D238" s="110" t="s">
        <v>41</v>
      </c>
      <c r="E238" s="111">
        <v>0.1</v>
      </c>
      <c r="F238" s="111">
        <v>19.8</v>
      </c>
      <c r="G238" s="77">
        <v>7.15</v>
      </c>
      <c r="H238" s="77">
        <v>7.15</v>
      </c>
      <c r="I238" s="77">
        <v>141.57</v>
      </c>
      <c r="J238" s="77">
        <v>141.57</v>
      </c>
      <c r="K238" s="77"/>
      <c r="L238" s="77"/>
      <c r="M238" s="77"/>
      <c r="N238" s="77"/>
      <c r="O238" s="77"/>
      <c r="P238" s="77"/>
      <c r="R238" s="77">
        <v>8.7100000000000009</v>
      </c>
      <c r="S238" s="77">
        <v>172.458</v>
      </c>
      <c r="T238" s="80">
        <f t="shared" si="32"/>
        <v>1.2181818181818183</v>
      </c>
      <c r="U238" s="80">
        <f t="shared" si="33"/>
        <v>1.192529806642985</v>
      </c>
      <c r="V238" s="81">
        <f t="shared" si="34"/>
        <v>8.5265881174973437</v>
      </c>
      <c r="W238" s="81">
        <f t="shared" si="35"/>
        <v>1.3765881174973433</v>
      </c>
      <c r="X238" s="81">
        <f t="shared" si="36"/>
        <v>27.256444726447398</v>
      </c>
      <c r="Y238" s="80">
        <f t="shared" si="29"/>
        <v>4.5848355451969969E-2</v>
      </c>
      <c r="Z238" s="80">
        <f t="shared" si="30"/>
        <v>1.1992624151289988E-2</v>
      </c>
      <c r="AA238" s="80">
        <f t="shared" si="31"/>
        <v>1.9115055013239957E-2</v>
      </c>
      <c r="AB238" s="80">
        <f t="shared" si="37"/>
        <v>2.5652011538833303E-2</v>
      </c>
    </row>
    <row r="239" spans="1:28" x14ac:dyDescent="0.2">
      <c r="A239" s="108"/>
      <c r="B239" s="109" t="s">
        <v>1666</v>
      </c>
      <c r="C239" s="110" t="s">
        <v>1667</v>
      </c>
      <c r="D239" s="110" t="s">
        <v>41</v>
      </c>
      <c r="E239" s="111">
        <v>0.06</v>
      </c>
      <c r="F239" s="111">
        <v>11.88</v>
      </c>
      <c r="G239" s="77">
        <v>6.79</v>
      </c>
      <c r="H239" s="77">
        <v>6.79</v>
      </c>
      <c r="I239" s="77">
        <v>80.665199999999999</v>
      </c>
      <c r="J239" s="77">
        <v>80.665199999999999</v>
      </c>
      <c r="K239" s="77"/>
      <c r="L239" s="77"/>
      <c r="M239" s="77"/>
      <c r="N239" s="77"/>
      <c r="O239" s="77"/>
      <c r="P239" s="77"/>
      <c r="R239" s="77">
        <v>8.5399999999999991</v>
      </c>
      <c r="S239" s="77">
        <v>101.4552</v>
      </c>
      <c r="T239" s="80">
        <f t="shared" si="32"/>
        <v>1.2577319587628866</v>
      </c>
      <c r="U239" s="80">
        <f t="shared" si="33"/>
        <v>1.2320799472240533</v>
      </c>
      <c r="V239" s="81">
        <f t="shared" si="34"/>
        <v>8.3658228416513225</v>
      </c>
      <c r="W239" s="81">
        <f t="shared" si="35"/>
        <v>1.5758228416513225</v>
      </c>
      <c r="X239" s="81">
        <f t="shared" si="36"/>
        <v>18.720775358817711</v>
      </c>
      <c r="Y239" s="80">
        <f t="shared" si="29"/>
        <v>4.5848355451969969E-2</v>
      </c>
      <c r="Z239" s="80">
        <f t="shared" si="30"/>
        <v>1.1992624151289988E-2</v>
      </c>
      <c r="AA239" s="80">
        <f t="shared" si="31"/>
        <v>1.9115055013239957E-2</v>
      </c>
      <c r="AB239" s="80">
        <f t="shared" si="37"/>
        <v>2.5652011538833303E-2</v>
      </c>
    </row>
    <row r="240" spans="1:28" x14ac:dyDescent="0.2">
      <c r="A240" s="108"/>
      <c r="B240" s="109" t="s">
        <v>1668</v>
      </c>
      <c r="C240" s="110" t="s">
        <v>1669</v>
      </c>
      <c r="D240" s="110" t="s">
        <v>41</v>
      </c>
      <c r="E240" s="111">
        <v>0.62</v>
      </c>
      <c r="F240" s="111">
        <v>122.76</v>
      </c>
      <c r="G240" s="77">
        <v>4.8</v>
      </c>
      <c r="H240" s="77">
        <v>4.8</v>
      </c>
      <c r="I240" s="77">
        <v>589.24800000000005</v>
      </c>
      <c r="J240" s="77">
        <v>589.24800000000005</v>
      </c>
      <c r="K240" s="77"/>
      <c r="L240" s="77"/>
      <c r="M240" s="77"/>
      <c r="N240" s="77"/>
      <c r="O240" s="77"/>
      <c r="P240" s="77"/>
      <c r="R240" s="77">
        <v>5.03</v>
      </c>
      <c r="S240" s="77">
        <v>617.4828</v>
      </c>
      <c r="T240" s="80">
        <f t="shared" si="32"/>
        <v>1.0479166666666668</v>
      </c>
      <c r="U240" s="80">
        <f t="shared" si="33"/>
        <v>1.0222646551278336</v>
      </c>
      <c r="V240" s="81">
        <f t="shared" si="34"/>
        <v>4.9068703446136013</v>
      </c>
      <c r="W240" s="81">
        <f t="shared" si="35"/>
        <v>0.10687034461360145</v>
      </c>
      <c r="X240" s="81">
        <f t="shared" si="36"/>
        <v>13.119403504765716</v>
      </c>
      <c r="Y240" s="80">
        <f t="shared" si="29"/>
        <v>4.5848355451969969E-2</v>
      </c>
      <c r="Z240" s="80">
        <f t="shared" si="30"/>
        <v>1.1992624151289988E-2</v>
      </c>
      <c r="AA240" s="80">
        <f t="shared" si="31"/>
        <v>1.9115055013239957E-2</v>
      </c>
      <c r="AB240" s="80">
        <f t="shared" si="37"/>
        <v>2.5652011538833303E-2</v>
      </c>
    </row>
    <row r="241" spans="1:28" ht="15" thickBot="1" x14ac:dyDescent="0.25">
      <c r="A241" s="108"/>
      <c r="B241" s="109" t="s">
        <v>1670</v>
      </c>
      <c r="C241" s="110" t="s">
        <v>1671</v>
      </c>
      <c r="D241" s="110" t="s">
        <v>41</v>
      </c>
      <c r="E241" s="111">
        <v>0.6</v>
      </c>
      <c r="F241" s="111">
        <v>118.8</v>
      </c>
      <c r="G241" s="77">
        <v>9.91</v>
      </c>
      <c r="H241" s="77">
        <v>9.91</v>
      </c>
      <c r="I241" s="77">
        <v>1177.308</v>
      </c>
      <c r="J241" s="77">
        <v>1177.308</v>
      </c>
      <c r="K241" s="77"/>
      <c r="L241" s="77"/>
      <c r="M241" s="77"/>
      <c r="N241" s="77"/>
      <c r="O241" s="77"/>
      <c r="P241" s="77"/>
      <c r="R241" s="77">
        <v>15.9</v>
      </c>
      <c r="S241" s="77">
        <v>1888.92</v>
      </c>
      <c r="T241" s="80">
        <f t="shared" si="32"/>
        <v>1.6044399596367307</v>
      </c>
      <c r="U241" s="80">
        <f t="shared" si="33"/>
        <v>1.5787879480978975</v>
      </c>
      <c r="V241" s="81">
        <f t="shared" si="34"/>
        <v>15.645788565650165</v>
      </c>
      <c r="W241" s="81">
        <f t="shared" si="35"/>
        <v>5.7357885656501644</v>
      </c>
      <c r="X241" s="81">
        <f t="shared" si="36"/>
        <v>681.4116815992395</v>
      </c>
      <c r="Y241" s="80">
        <f t="shared" si="29"/>
        <v>4.5848355451969969E-2</v>
      </c>
      <c r="Z241" s="80">
        <f t="shared" si="30"/>
        <v>1.1992624151289988E-2</v>
      </c>
      <c r="AA241" s="80">
        <f t="shared" si="31"/>
        <v>1.9115055013239957E-2</v>
      </c>
      <c r="AB241" s="80">
        <f t="shared" si="37"/>
        <v>2.5652011538833303E-2</v>
      </c>
    </row>
    <row r="242" spans="1:28" ht="15" thickBot="1" x14ac:dyDescent="0.25">
      <c r="A242" s="96">
        <v>43</v>
      </c>
      <c r="B242" s="97" t="s">
        <v>1672</v>
      </c>
      <c r="C242" s="99" t="s">
        <v>1673</v>
      </c>
      <c r="D242" s="99" t="s">
        <v>98</v>
      </c>
      <c r="E242" s="100">
        <v>0</v>
      </c>
      <c r="F242" s="100">
        <v>142</v>
      </c>
      <c r="G242" s="101">
        <v>362.74</v>
      </c>
      <c r="H242" s="101">
        <v>440.45</v>
      </c>
      <c r="I242" s="101">
        <v>62543.9</v>
      </c>
      <c r="J242" s="101">
        <v>13638.793564</v>
      </c>
      <c r="K242" s="101">
        <v>17616.718799999999</v>
      </c>
      <c r="L242" s="101">
        <v>0</v>
      </c>
      <c r="M242" s="101">
        <v>0</v>
      </c>
      <c r="N242" s="101">
        <v>5954.4509544000002</v>
      </c>
      <c r="O242" s="101">
        <v>19328.359198607999</v>
      </c>
      <c r="P242" s="102">
        <v>6005.9340534211196</v>
      </c>
      <c r="R242" s="101">
        <v>518.48</v>
      </c>
      <c r="S242" s="101">
        <v>18227.365234000001</v>
      </c>
      <c r="T242" s="80"/>
      <c r="U242" s="80"/>
      <c r="V242" s="81"/>
      <c r="W242" s="81"/>
      <c r="X242" s="81"/>
      <c r="Y242" s="80"/>
      <c r="Z242" s="80"/>
      <c r="AA242" s="80"/>
      <c r="AB242" s="80"/>
    </row>
    <row r="243" spans="1:28" x14ac:dyDescent="0.2">
      <c r="A243" s="108"/>
      <c r="B243" s="109" t="s">
        <v>1632</v>
      </c>
      <c r="C243" s="110" t="s">
        <v>1633</v>
      </c>
      <c r="D243" s="110" t="s">
        <v>95</v>
      </c>
      <c r="E243" s="111">
        <v>5.9000000000000003E-4</v>
      </c>
      <c r="F243" s="111">
        <v>8.3779999999999993E-2</v>
      </c>
      <c r="G243" s="77">
        <v>38.1</v>
      </c>
      <c r="H243" s="77">
        <v>38.1</v>
      </c>
      <c r="I243" s="77">
        <v>3.192018</v>
      </c>
      <c r="J243" s="77">
        <v>3.192018</v>
      </c>
      <c r="K243" s="77"/>
      <c r="L243" s="77"/>
      <c r="M243" s="77"/>
      <c r="N243" s="77"/>
      <c r="O243" s="77"/>
      <c r="P243" s="77"/>
      <c r="R243" s="77">
        <v>44.5</v>
      </c>
      <c r="S243" s="77">
        <v>3.7282099999999998</v>
      </c>
      <c r="T243" s="80">
        <f t="shared" si="32"/>
        <v>1.1679790026246719</v>
      </c>
      <c r="U243" s="80">
        <f t="shared" si="33"/>
        <v>1.1423269910858387</v>
      </c>
      <c r="V243" s="81">
        <f t="shared" si="34"/>
        <v>43.522658360370457</v>
      </c>
      <c r="W243" s="81">
        <f t="shared" si="35"/>
        <v>5.4226583603704555</v>
      </c>
      <c r="X243" s="81">
        <f t="shared" si="36"/>
        <v>0.4543103174318367</v>
      </c>
      <c r="Y243" s="80">
        <f t="shared" si="29"/>
        <v>4.5848355451969969E-2</v>
      </c>
      <c r="Z243" s="80">
        <f t="shared" si="30"/>
        <v>1.1992624151289988E-2</v>
      </c>
      <c r="AA243" s="80">
        <f t="shared" si="31"/>
        <v>1.9115055013239957E-2</v>
      </c>
      <c r="AB243" s="80">
        <f t="shared" si="37"/>
        <v>2.5652011538833303E-2</v>
      </c>
    </row>
    <row r="244" spans="1:28" x14ac:dyDescent="0.2">
      <c r="A244" s="108"/>
      <c r="B244" s="109" t="s">
        <v>204</v>
      </c>
      <c r="C244" s="110" t="s">
        <v>205</v>
      </c>
      <c r="D244" s="110" t="s">
        <v>95</v>
      </c>
      <c r="E244" s="111">
        <v>5.9000000000000003E-4</v>
      </c>
      <c r="F244" s="111">
        <v>8.3779999999999993E-2</v>
      </c>
      <c r="G244" s="77">
        <v>45.7</v>
      </c>
      <c r="H244" s="77">
        <v>45.7</v>
      </c>
      <c r="I244" s="77">
        <v>3.8287460000000002</v>
      </c>
      <c r="J244" s="77">
        <v>3.8287460000000002</v>
      </c>
      <c r="K244" s="77"/>
      <c r="L244" s="77"/>
      <c r="M244" s="77"/>
      <c r="N244" s="77"/>
      <c r="O244" s="77"/>
      <c r="P244" s="77"/>
      <c r="R244" s="77">
        <v>52.8</v>
      </c>
      <c r="S244" s="77">
        <v>4.423584</v>
      </c>
      <c r="T244" s="80">
        <f t="shared" si="32"/>
        <v>1.1553610503282274</v>
      </c>
      <c r="U244" s="80">
        <f t="shared" si="33"/>
        <v>1.1297090387893942</v>
      </c>
      <c r="V244" s="81">
        <f t="shared" si="34"/>
        <v>51.627703072675317</v>
      </c>
      <c r="W244" s="81">
        <f t="shared" si="35"/>
        <v>5.9277030726753139</v>
      </c>
      <c r="X244" s="81">
        <f t="shared" si="36"/>
        <v>0.49662296342873774</v>
      </c>
      <c r="Y244" s="80">
        <f t="shared" si="29"/>
        <v>4.5848355451969969E-2</v>
      </c>
      <c r="Z244" s="80">
        <f t="shared" si="30"/>
        <v>1.1992624151289988E-2</v>
      </c>
      <c r="AA244" s="80">
        <f t="shared" si="31"/>
        <v>1.9115055013239957E-2</v>
      </c>
      <c r="AB244" s="80">
        <f t="shared" si="37"/>
        <v>2.5652011538833303E-2</v>
      </c>
    </row>
    <row r="245" spans="1:28" x14ac:dyDescent="0.2">
      <c r="A245" s="108"/>
      <c r="B245" s="109" t="s">
        <v>1674</v>
      </c>
      <c r="C245" s="110" t="s">
        <v>1675</v>
      </c>
      <c r="D245" s="110" t="s">
        <v>98</v>
      </c>
      <c r="E245" s="111">
        <v>1.0331999999999999</v>
      </c>
      <c r="F245" s="111">
        <v>146.71440000000001</v>
      </c>
      <c r="G245" s="77">
        <v>72</v>
      </c>
      <c r="H245" s="77">
        <v>72</v>
      </c>
      <c r="I245" s="77">
        <v>10563.436799999999</v>
      </c>
      <c r="J245" s="77">
        <v>10563.436799999999</v>
      </c>
      <c r="K245" s="77"/>
      <c r="L245" s="77"/>
      <c r="M245" s="77"/>
      <c r="N245" s="77"/>
      <c r="O245" s="77"/>
      <c r="P245" s="77"/>
      <c r="R245" s="77">
        <v>97.6</v>
      </c>
      <c r="S245" s="77">
        <v>14319.325440000001</v>
      </c>
      <c r="T245" s="80">
        <f t="shared" si="32"/>
        <v>1.3555555555555554</v>
      </c>
      <c r="U245" s="80">
        <f t="shared" si="33"/>
        <v>1.3299035440167222</v>
      </c>
      <c r="V245" s="81">
        <f t="shared" si="34"/>
        <v>95.753055169204004</v>
      </c>
      <c r="W245" s="81">
        <f t="shared" si="35"/>
        <v>23.753055169204004</v>
      </c>
      <c r="X245" s="81">
        <f t="shared" si="36"/>
        <v>3484.9152373166639</v>
      </c>
      <c r="Y245" s="80">
        <f t="shared" si="29"/>
        <v>4.5848355451969969E-2</v>
      </c>
      <c r="Z245" s="80">
        <f t="shared" si="30"/>
        <v>1.1992624151289988E-2</v>
      </c>
      <c r="AA245" s="80">
        <f t="shared" si="31"/>
        <v>1.9115055013239957E-2</v>
      </c>
      <c r="AB245" s="80">
        <f t="shared" si="37"/>
        <v>2.5652011538833303E-2</v>
      </c>
    </row>
    <row r="246" spans="1:28" x14ac:dyDescent="0.2">
      <c r="A246" s="108"/>
      <c r="B246" s="109" t="s">
        <v>1676</v>
      </c>
      <c r="C246" s="110" t="s">
        <v>1677</v>
      </c>
      <c r="D246" s="110" t="s">
        <v>41</v>
      </c>
      <c r="E246" s="111">
        <v>0.39</v>
      </c>
      <c r="F246" s="111">
        <v>55.38</v>
      </c>
      <c r="G246" s="77">
        <v>10.7</v>
      </c>
      <c r="H246" s="77">
        <v>10.7</v>
      </c>
      <c r="I246" s="77">
        <v>592.56600000000003</v>
      </c>
      <c r="J246" s="77">
        <v>592.56600000000003</v>
      </c>
      <c r="K246" s="77"/>
      <c r="L246" s="77"/>
      <c r="M246" s="77"/>
      <c r="N246" s="77"/>
      <c r="O246" s="77"/>
      <c r="P246" s="77"/>
      <c r="R246" s="77">
        <v>13.4</v>
      </c>
      <c r="S246" s="77">
        <v>742.09199999999998</v>
      </c>
      <c r="T246" s="80">
        <f t="shared" si="32"/>
        <v>1.252336448598131</v>
      </c>
      <c r="U246" s="80">
        <f t="shared" si="33"/>
        <v>1.2266844370592977</v>
      </c>
      <c r="V246" s="81">
        <f t="shared" si="34"/>
        <v>13.125523476534486</v>
      </c>
      <c r="W246" s="81">
        <f t="shared" si="35"/>
        <v>2.4255234765344866</v>
      </c>
      <c r="X246" s="81">
        <f t="shared" si="36"/>
        <v>134.32549013047986</v>
      </c>
      <c r="Y246" s="80">
        <f t="shared" si="29"/>
        <v>4.5848355451969969E-2</v>
      </c>
      <c r="Z246" s="80">
        <f t="shared" si="30"/>
        <v>1.1992624151289988E-2</v>
      </c>
      <c r="AA246" s="80">
        <f t="shared" si="31"/>
        <v>1.9115055013239957E-2</v>
      </c>
      <c r="AB246" s="80">
        <f t="shared" si="37"/>
        <v>2.5652011538833303E-2</v>
      </c>
    </row>
    <row r="247" spans="1:28" x14ac:dyDescent="0.2">
      <c r="A247" s="108"/>
      <c r="B247" s="109" t="s">
        <v>1678</v>
      </c>
      <c r="C247" s="110" t="s">
        <v>1679</v>
      </c>
      <c r="D247" s="110" t="s">
        <v>41</v>
      </c>
      <c r="E247" s="111">
        <v>0.26</v>
      </c>
      <c r="F247" s="111">
        <v>36.92</v>
      </c>
      <c r="G247" s="77">
        <v>17.5</v>
      </c>
      <c r="H247" s="77">
        <v>17.5</v>
      </c>
      <c r="I247" s="77">
        <v>646.1</v>
      </c>
      <c r="J247" s="77">
        <v>646.1</v>
      </c>
      <c r="K247" s="77"/>
      <c r="L247" s="77"/>
      <c r="M247" s="77"/>
      <c r="N247" s="77"/>
      <c r="O247" s="77"/>
      <c r="P247" s="77"/>
      <c r="R247" s="77">
        <v>21.8</v>
      </c>
      <c r="S247" s="77">
        <v>804.85599999999999</v>
      </c>
      <c r="T247" s="80">
        <f t="shared" si="32"/>
        <v>1.2457142857142858</v>
      </c>
      <c r="U247" s="80">
        <f t="shared" si="33"/>
        <v>1.2200622741754525</v>
      </c>
      <c r="V247" s="81">
        <f t="shared" si="34"/>
        <v>21.351089798070419</v>
      </c>
      <c r="W247" s="81">
        <f t="shared" si="35"/>
        <v>3.8510897980704186</v>
      </c>
      <c r="X247" s="81">
        <f t="shared" si="36"/>
        <v>142.18223534475987</v>
      </c>
      <c r="Y247" s="80">
        <f t="shared" si="29"/>
        <v>4.5848355451969969E-2</v>
      </c>
      <c r="Z247" s="80">
        <f t="shared" si="30"/>
        <v>1.1992624151289988E-2</v>
      </c>
      <c r="AA247" s="80">
        <f t="shared" si="31"/>
        <v>1.9115055013239957E-2</v>
      </c>
      <c r="AB247" s="80">
        <f t="shared" si="37"/>
        <v>2.5652011538833303E-2</v>
      </c>
    </row>
    <row r="248" spans="1:28" x14ac:dyDescent="0.2">
      <c r="A248" s="108"/>
      <c r="B248" s="109" t="s">
        <v>1680</v>
      </c>
      <c r="C248" s="110" t="s">
        <v>1681</v>
      </c>
      <c r="D248" s="110" t="s">
        <v>41</v>
      </c>
      <c r="E248" s="111">
        <v>0.26</v>
      </c>
      <c r="F248" s="111">
        <v>36.92</v>
      </c>
      <c r="G248" s="77">
        <v>19.600000000000001</v>
      </c>
      <c r="H248" s="77">
        <v>19.600000000000001</v>
      </c>
      <c r="I248" s="77">
        <v>723.63199999999995</v>
      </c>
      <c r="J248" s="77">
        <v>723.63199999999995</v>
      </c>
      <c r="K248" s="77"/>
      <c r="L248" s="77"/>
      <c r="M248" s="77"/>
      <c r="N248" s="77"/>
      <c r="O248" s="77"/>
      <c r="P248" s="77"/>
      <c r="R248" s="77">
        <v>25</v>
      </c>
      <c r="S248" s="77">
        <v>923</v>
      </c>
      <c r="T248" s="80">
        <f t="shared" si="32"/>
        <v>1.2755102040816326</v>
      </c>
      <c r="U248" s="80">
        <f t="shared" si="33"/>
        <v>1.2498581925427994</v>
      </c>
      <c r="V248" s="81">
        <f t="shared" si="34"/>
        <v>24.49722057383887</v>
      </c>
      <c r="W248" s="81">
        <f t="shared" si="35"/>
        <v>4.8972205738388688</v>
      </c>
      <c r="X248" s="81">
        <f t="shared" si="36"/>
        <v>180.80538358613106</v>
      </c>
      <c r="Y248" s="80">
        <f t="shared" si="29"/>
        <v>4.5848355451969969E-2</v>
      </c>
      <c r="Z248" s="80">
        <f t="shared" si="30"/>
        <v>1.1992624151289988E-2</v>
      </c>
      <c r="AA248" s="80">
        <f t="shared" si="31"/>
        <v>1.9115055013239957E-2</v>
      </c>
      <c r="AB248" s="80">
        <f t="shared" si="37"/>
        <v>2.5652011538833303E-2</v>
      </c>
    </row>
    <row r="249" spans="1:28" x14ac:dyDescent="0.2">
      <c r="A249" s="108"/>
      <c r="B249" s="109" t="s">
        <v>1682</v>
      </c>
      <c r="C249" s="110" t="s">
        <v>1683</v>
      </c>
      <c r="D249" s="110" t="s">
        <v>41</v>
      </c>
      <c r="E249" s="111">
        <v>0.02</v>
      </c>
      <c r="F249" s="111">
        <v>2.84</v>
      </c>
      <c r="G249" s="77">
        <v>9.6999999999999993</v>
      </c>
      <c r="H249" s="77">
        <v>9.6999999999999993</v>
      </c>
      <c r="I249" s="77">
        <v>27.547999999999998</v>
      </c>
      <c r="J249" s="77">
        <v>27.547999999999998</v>
      </c>
      <c r="K249" s="77"/>
      <c r="L249" s="77"/>
      <c r="M249" s="77"/>
      <c r="N249" s="77"/>
      <c r="O249" s="77"/>
      <c r="P249" s="77"/>
      <c r="R249" s="77">
        <v>12.7</v>
      </c>
      <c r="S249" s="77">
        <v>36.067999999999998</v>
      </c>
      <c r="T249" s="80">
        <f t="shared" si="32"/>
        <v>1.3092783505154639</v>
      </c>
      <c r="U249" s="80">
        <f t="shared" si="33"/>
        <v>1.2836263389766307</v>
      </c>
      <c r="V249" s="81">
        <f t="shared" si="34"/>
        <v>12.451175488073316</v>
      </c>
      <c r="W249" s="81">
        <f t="shared" si="35"/>
        <v>2.7511754880733168</v>
      </c>
      <c r="X249" s="81">
        <f t="shared" si="36"/>
        <v>7.8133383861282191</v>
      </c>
      <c r="Y249" s="80">
        <f t="shared" si="29"/>
        <v>4.5848355451969969E-2</v>
      </c>
      <c r="Z249" s="80">
        <f t="shared" si="30"/>
        <v>1.1992624151289988E-2</v>
      </c>
      <c r="AA249" s="80">
        <f t="shared" si="31"/>
        <v>1.9115055013239957E-2</v>
      </c>
      <c r="AB249" s="80">
        <f t="shared" si="37"/>
        <v>2.5652011538833303E-2</v>
      </c>
    </row>
    <row r="250" spans="1:28" x14ac:dyDescent="0.2">
      <c r="A250" s="108"/>
      <c r="B250" s="109" t="s">
        <v>1684</v>
      </c>
      <c r="C250" s="110" t="s">
        <v>1685</v>
      </c>
      <c r="D250" s="110" t="s">
        <v>41</v>
      </c>
      <c r="E250" s="111">
        <v>0.11</v>
      </c>
      <c r="F250" s="111">
        <v>15.62</v>
      </c>
      <c r="G250" s="77">
        <v>12.4</v>
      </c>
      <c r="H250" s="77">
        <v>12.4</v>
      </c>
      <c r="I250" s="77">
        <v>193.68799999999999</v>
      </c>
      <c r="J250" s="77">
        <v>193.68799999999999</v>
      </c>
      <c r="K250" s="77"/>
      <c r="L250" s="77"/>
      <c r="M250" s="77"/>
      <c r="N250" s="77"/>
      <c r="O250" s="77"/>
      <c r="P250" s="77"/>
      <c r="R250" s="77">
        <v>16.5</v>
      </c>
      <c r="S250" s="77">
        <v>257.73</v>
      </c>
      <c r="T250" s="80">
        <f t="shared" si="32"/>
        <v>1.3306451612903225</v>
      </c>
      <c r="U250" s="80">
        <f t="shared" si="33"/>
        <v>1.3049931497514893</v>
      </c>
      <c r="V250" s="81">
        <f t="shared" si="34"/>
        <v>16.181915056918466</v>
      </c>
      <c r="W250" s="81">
        <f t="shared" si="35"/>
        <v>3.7819150569184661</v>
      </c>
      <c r="X250" s="81">
        <f t="shared" si="36"/>
        <v>59.073513189066439</v>
      </c>
      <c r="Y250" s="80">
        <f t="shared" si="29"/>
        <v>4.5848355451969969E-2</v>
      </c>
      <c r="Z250" s="80">
        <f t="shared" si="30"/>
        <v>1.1992624151289988E-2</v>
      </c>
      <c r="AA250" s="80">
        <f t="shared" si="31"/>
        <v>1.9115055013239957E-2</v>
      </c>
      <c r="AB250" s="80">
        <f t="shared" si="37"/>
        <v>2.5652011538833303E-2</v>
      </c>
    </row>
    <row r="251" spans="1:28" x14ac:dyDescent="0.2">
      <c r="A251" s="108"/>
      <c r="B251" s="109" t="s">
        <v>1686</v>
      </c>
      <c r="C251" s="110" t="s">
        <v>1687</v>
      </c>
      <c r="D251" s="110" t="s">
        <v>41</v>
      </c>
      <c r="E251" s="111">
        <v>0.03</v>
      </c>
      <c r="F251" s="111">
        <v>4.26</v>
      </c>
      <c r="G251" s="77">
        <v>12</v>
      </c>
      <c r="H251" s="77">
        <v>12</v>
      </c>
      <c r="I251" s="77">
        <v>51.12</v>
      </c>
      <c r="J251" s="77">
        <v>51.12</v>
      </c>
      <c r="K251" s="77"/>
      <c r="L251" s="77"/>
      <c r="M251" s="77"/>
      <c r="N251" s="77"/>
      <c r="O251" s="77"/>
      <c r="P251" s="77"/>
      <c r="R251" s="77">
        <v>14.8</v>
      </c>
      <c r="S251" s="77">
        <v>63.048000000000002</v>
      </c>
      <c r="T251" s="80">
        <f t="shared" si="32"/>
        <v>1.2333333333333334</v>
      </c>
      <c r="U251" s="80">
        <f t="shared" si="33"/>
        <v>1.2076813217945002</v>
      </c>
      <c r="V251" s="81">
        <f t="shared" si="34"/>
        <v>14.492175861534001</v>
      </c>
      <c r="W251" s="81">
        <f t="shared" si="35"/>
        <v>2.4921758615340011</v>
      </c>
      <c r="X251" s="81">
        <f t="shared" si="36"/>
        <v>10.616669170134845</v>
      </c>
      <c r="Y251" s="80">
        <f t="shared" si="29"/>
        <v>4.5848355451969969E-2</v>
      </c>
      <c r="Z251" s="80">
        <f t="shared" si="30"/>
        <v>1.1992624151289988E-2</v>
      </c>
      <c r="AA251" s="80">
        <f t="shared" si="31"/>
        <v>1.9115055013239957E-2</v>
      </c>
      <c r="AB251" s="80">
        <f t="shared" si="37"/>
        <v>2.5652011538833303E-2</v>
      </c>
    </row>
    <row r="252" spans="1:28" x14ac:dyDescent="0.2">
      <c r="A252" s="108"/>
      <c r="B252" s="109" t="s">
        <v>1688</v>
      </c>
      <c r="C252" s="110" t="s">
        <v>1689</v>
      </c>
      <c r="D252" s="110" t="s">
        <v>41</v>
      </c>
      <c r="E252" s="111">
        <v>0.3</v>
      </c>
      <c r="F252" s="111">
        <v>42.6</v>
      </c>
      <c r="G252" s="77">
        <v>8.5299999999999994</v>
      </c>
      <c r="H252" s="77">
        <v>8.5299999999999994</v>
      </c>
      <c r="I252" s="77">
        <v>363.37799999999999</v>
      </c>
      <c r="J252" s="77">
        <v>363.37799999999999</v>
      </c>
      <c r="K252" s="77"/>
      <c r="L252" s="77"/>
      <c r="M252" s="77"/>
      <c r="N252" s="77"/>
      <c r="O252" s="77"/>
      <c r="P252" s="77"/>
      <c r="R252" s="77">
        <v>8.9499999999999993</v>
      </c>
      <c r="S252" s="77">
        <v>381.27</v>
      </c>
      <c r="T252" s="80">
        <f t="shared" si="32"/>
        <v>1.0492379835873389</v>
      </c>
      <c r="U252" s="80">
        <f t="shared" si="33"/>
        <v>1.0235859720485057</v>
      </c>
      <c r="V252" s="81">
        <f t="shared" si="34"/>
        <v>8.7311883415737519</v>
      </c>
      <c r="W252" s="81">
        <f t="shared" si="35"/>
        <v>0.20118834157375254</v>
      </c>
      <c r="X252" s="81">
        <f t="shared" si="36"/>
        <v>8.5706233510418581</v>
      </c>
      <c r="Y252" s="80">
        <f t="shared" si="29"/>
        <v>4.5848355451969969E-2</v>
      </c>
      <c r="Z252" s="80">
        <f t="shared" si="30"/>
        <v>1.1992624151289988E-2</v>
      </c>
      <c r="AA252" s="80">
        <f t="shared" si="31"/>
        <v>1.9115055013239957E-2</v>
      </c>
      <c r="AB252" s="80">
        <f t="shared" si="37"/>
        <v>2.5652011538833303E-2</v>
      </c>
    </row>
    <row r="253" spans="1:28" ht="15" thickBot="1" x14ac:dyDescent="0.25">
      <c r="A253" s="108"/>
      <c r="B253" s="109" t="s">
        <v>1600</v>
      </c>
      <c r="C253" s="110" t="s">
        <v>1601</v>
      </c>
      <c r="D253" s="110" t="s">
        <v>41</v>
      </c>
      <c r="E253" s="111">
        <v>0.24</v>
      </c>
      <c r="F253" s="111">
        <v>34.08</v>
      </c>
      <c r="G253" s="77">
        <v>13.8</v>
      </c>
      <c r="H253" s="77">
        <v>13.8</v>
      </c>
      <c r="I253" s="77">
        <v>470.30399999999997</v>
      </c>
      <c r="J253" s="77">
        <v>470.30399999999997</v>
      </c>
      <c r="K253" s="77"/>
      <c r="L253" s="77"/>
      <c r="M253" s="77"/>
      <c r="N253" s="77"/>
      <c r="O253" s="77"/>
      <c r="P253" s="77"/>
      <c r="R253" s="77">
        <v>20.3</v>
      </c>
      <c r="S253" s="77">
        <v>691.82399999999996</v>
      </c>
      <c r="T253" s="80">
        <f t="shared" si="32"/>
        <v>1.4710144927536231</v>
      </c>
      <c r="U253" s="80">
        <f t="shared" si="33"/>
        <v>1.4453624812147898</v>
      </c>
      <c r="V253" s="81">
        <f t="shared" si="34"/>
        <v>19.946002240764102</v>
      </c>
      <c r="W253" s="81">
        <f t="shared" si="35"/>
        <v>6.1460022407641013</v>
      </c>
      <c r="X253" s="81">
        <f t="shared" si="36"/>
        <v>209.45575636524057</v>
      </c>
      <c r="Y253" s="80">
        <f t="shared" si="29"/>
        <v>4.5848355451969969E-2</v>
      </c>
      <c r="Z253" s="80">
        <f t="shared" si="30"/>
        <v>1.1992624151289988E-2</v>
      </c>
      <c r="AA253" s="80">
        <f t="shared" si="31"/>
        <v>1.9115055013239957E-2</v>
      </c>
      <c r="AB253" s="80">
        <f t="shared" si="37"/>
        <v>2.5652011538833303E-2</v>
      </c>
    </row>
    <row r="254" spans="1:28" ht="15" thickBot="1" x14ac:dyDescent="0.25">
      <c r="A254" s="96">
        <v>44</v>
      </c>
      <c r="B254" s="97" t="s">
        <v>1690</v>
      </c>
      <c r="C254" s="99" t="s">
        <v>1691</v>
      </c>
      <c r="D254" s="99" t="s">
        <v>98</v>
      </c>
      <c r="E254" s="100">
        <v>0</v>
      </c>
      <c r="F254" s="100">
        <v>130</v>
      </c>
      <c r="G254" s="101">
        <v>513.38</v>
      </c>
      <c r="H254" s="101">
        <v>718.23</v>
      </c>
      <c r="I254" s="101">
        <v>93369.9</v>
      </c>
      <c r="J254" s="101">
        <v>32784.40984</v>
      </c>
      <c r="K254" s="101">
        <v>18373.095000000001</v>
      </c>
      <c r="L254" s="101">
        <v>0</v>
      </c>
      <c r="M254" s="101">
        <v>0</v>
      </c>
      <c r="N254" s="101">
        <v>6210.1061099999997</v>
      </c>
      <c r="O254" s="101">
        <v>23944.763510199999</v>
      </c>
      <c r="P254" s="102">
        <v>7440.3972468279999</v>
      </c>
      <c r="R254" s="101">
        <v>833.45</v>
      </c>
      <c r="S254" s="101">
        <v>39973.573640000002</v>
      </c>
      <c r="T254" s="80"/>
      <c r="U254" s="80"/>
      <c r="V254" s="81"/>
      <c r="W254" s="81"/>
      <c r="X254" s="81"/>
      <c r="Y254" s="80"/>
      <c r="Z254" s="80"/>
      <c r="AA254" s="80"/>
      <c r="AB254" s="80"/>
    </row>
    <row r="255" spans="1:28" x14ac:dyDescent="0.2">
      <c r="A255" s="108"/>
      <c r="B255" s="109" t="s">
        <v>1632</v>
      </c>
      <c r="C255" s="110" t="s">
        <v>1633</v>
      </c>
      <c r="D255" s="110" t="s">
        <v>95</v>
      </c>
      <c r="E255" s="111">
        <v>2.3600000000000001E-3</v>
      </c>
      <c r="F255" s="111">
        <v>0.30680000000000002</v>
      </c>
      <c r="G255" s="77">
        <v>38.1</v>
      </c>
      <c r="H255" s="77">
        <v>38.1</v>
      </c>
      <c r="I255" s="77">
        <v>11.689080000000001</v>
      </c>
      <c r="J255" s="77">
        <v>11.689080000000001</v>
      </c>
      <c r="K255" s="77"/>
      <c r="L255" s="77"/>
      <c r="M255" s="77"/>
      <c r="N255" s="77"/>
      <c r="O255" s="77"/>
      <c r="P255" s="77"/>
      <c r="R255" s="77">
        <v>44.5</v>
      </c>
      <c r="S255" s="77">
        <v>13.6526</v>
      </c>
      <c r="T255" s="80">
        <f t="shared" si="32"/>
        <v>1.1679790026246719</v>
      </c>
      <c r="U255" s="80">
        <f t="shared" si="33"/>
        <v>1.1423269910858387</v>
      </c>
      <c r="V255" s="81">
        <f t="shared" si="34"/>
        <v>43.522658360370457</v>
      </c>
      <c r="W255" s="81">
        <f t="shared" si="35"/>
        <v>5.4226583603704555</v>
      </c>
      <c r="X255" s="81">
        <f t="shared" si="36"/>
        <v>1.6636715849616559</v>
      </c>
      <c r="Y255" s="80">
        <f t="shared" si="29"/>
        <v>4.5848355451969969E-2</v>
      </c>
      <c r="Z255" s="80">
        <f t="shared" si="30"/>
        <v>1.1992624151289988E-2</v>
      </c>
      <c r="AA255" s="80">
        <f t="shared" si="31"/>
        <v>1.9115055013239957E-2</v>
      </c>
      <c r="AB255" s="80">
        <f t="shared" si="37"/>
        <v>2.5652011538833303E-2</v>
      </c>
    </row>
    <row r="256" spans="1:28" x14ac:dyDescent="0.2">
      <c r="A256" s="108"/>
      <c r="B256" s="109" t="s">
        <v>204</v>
      </c>
      <c r="C256" s="110" t="s">
        <v>205</v>
      </c>
      <c r="D256" s="110" t="s">
        <v>95</v>
      </c>
      <c r="E256" s="111">
        <v>2.3600000000000001E-3</v>
      </c>
      <c r="F256" s="111">
        <v>0.30680000000000002</v>
      </c>
      <c r="G256" s="77">
        <v>45.7</v>
      </c>
      <c r="H256" s="77">
        <v>45.7</v>
      </c>
      <c r="I256" s="77">
        <v>14.020759999999999</v>
      </c>
      <c r="J256" s="77">
        <v>14.020759999999999</v>
      </c>
      <c r="K256" s="77"/>
      <c r="L256" s="77"/>
      <c r="M256" s="77"/>
      <c r="N256" s="77"/>
      <c r="O256" s="77"/>
      <c r="P256" s="77"/>
      <c r="R256" s="77">
        <v>52.8</v>
      </c>
      <c r="S256" s="77">
        <v>16.19904</v>
      </c>
      <c r="T256" s="80">
        <f t="shared" si="32"/>
        <v>1.1553610503282274</v>
      </c>
      <c r="U256" s="80">
        <f t="shared" si="33"/>
        <v>1.1297090387893942</v>
      </c>
      <c r="V256" s="81">
        <f t="shared" si="34"/>
        <v>51.627703072675317</v>
      </c>
      <c r="W256" s="81">
        <f t="shared" si="35"/>
        <v>5.9277030726753139</v>
      </c>
      <c r="X256" s="81">
        <f t="shared" si="36"/>
        <v>1.8186193026967865</v>
      </c>
      <c r="Y256" s="80">
        <f t="shared" si="29"/>
        <v>4.5848355451969969E-2</v>
      </c>
      <c r="Z256" s="80">
        <f t="shared" si="30"/>
        <v>1.1992624151289988E-2</v>
      </c>
      <c r="AA256" s="80">
        <f t="shared" si="31"/>
        <v>1.9115055013239957E-2</v>
      </c>
      <c r="AB256" s="80">
        <f t="shared" si="37"/>
        <v>2.5652011538833303E-2</v>
      </c>
    </row>
    <row r="257" spans="1:28" x14ac:dyDescent="0.2">
      <c r="A257" s="108"/>
      <c r="B257" s="109" t="s">
        <v>1692</v>
      </c>
      <c r="C257" s="110" t="s">
        <v>1693</v>
      </c>
      <c r="D257" s="110" t="s">
        <v>98</v>
      </c>
      <c r="E257" s="111">
        <v>1.0434000000000001</v>
      </c>
      <c r="F257" s="111">
        <v>135.642</v>
      </c>
      <c r="G257" s="77">
        <v>175</v>
      </c>
      <c r="H257" s="77">
        <v>175</v>
      </c>
      <c r="I257" s="77">
        <v>23737.35</v>
      </c>
      <c r="J257" s="77">
        <v>23737.35</v>
      </c>
      <c r="K257" s="77"/>
      <c r="L257" s="77"/>
      <c r="M257" s="77"/>
      <c r="N257" s="77"/>
      <c r="O257" s="77"/>
      <c r="P257" s="77"/>
      <c r="R257" s="77">
        <v>211</v>
      </c>
      <c r="S257" s="77">
        <v>28620.462</v>
      </c>
      <c r="T257" s="80">
        <f t="shared" si="32"/>
        <v>1.2057142857142857</v>
      </c>
      <c r="U257" s="80">
        <f t="shared" si="33"/>
        <v>1.1800622741754525</v>
      </c>
      <c r="V257" s="81">
        <f t="shared" si="34"/>
        <v>206.51089798070419</v>
      </c>
      <c r="W257" s="81">
        <f t="shared" si="35"/>
        <v>31.510897980704186</v>
      </c>
      <c r="X257" s="81">
        <f t="shared" si="36"/>
        <v>4274.2012238986772</v>
      </c>
      <c r="Y257" s="80">
        <f t="shared" si="29"/>
        <v>4.5848355451969969E-2</v>
      </c>
      <c r="Z257" s="80">
        <f t="shared" si="30"/>
        <v>1.1992624151289988E-2</v>
      </c>
      <c r="AA257" s="80">
        <f t="shared" si="31"/>
        <v>1.9115055013239957E-2</v>
      </c>
      <c r="AB257" s="80">
        <f t="shared" si="37"/>
        <v>2.5652011538833303E-2</v>
      </c>
    </row>
    <row r="258" spans="1:28" x14ac:dyDescent="0.2">
      <c r="A258" s="108"/>
      <c r="B258" s="109" t="s">
        <v>1694</v>
      </c>
      <c r="C258" s="110" t="s">
        <v>1695</v>
      </c>
      <c r="D258" s="110" t="s">
        <v>41</v>
      </c>
      <c r="E258" s="111">
        <v>0.38</v>
      </c>
      <c r="F258" s="111">
        <v>49.4</v>
      </c>
      <c r="G258" s="77">
        <v>47</v>
      </c>
      <c r="H258" s="77">
        <v>47</v>
      </c>
      <c r="I258" s="77">
        <v>2321.8000000000002</v>
      </c>
      <c r="J258" s="77">
        <v>2321.8000000000002</v>
      </c>
      <c r="K258" s="77"/>
      <c r="L258" s="77"/>
      <c r="M258" s="77"/>
      <c r="N258" s="77"/>
      <c r="O258" s="77"/>
      <c r="P258" s="77"/>
      <c r="R258" s="77">
        <v>58.5</v>
      </c>
      <c r="S258" s="77">
        <v>2889.9</v>
      </c>
      <c r="T258" s="80">
        <f t="shared" si="32"/>
        <v>1.2446808510638299</v>
      </c>
      <c r="U258" s="80">
        <f t="shared" si="33"/>
        <v>1.2190288395249966</v>
      </c>
      <c r="V258" s="81">
        <f t="shared" si="34"/>
        <v>57.29435545767484</v>
      </c>
      <c r="W258" s="81">
        <f t="shared" si="35"/>
        <v>10.29435545767484</v>
      </c>
      <c r="X258" s="81">
        <f t="shared" si="36"/>
        <v>508.54115960913708</v>
      </c>
      <c r="Y258" s="80">
        <f t="shared" si="29"/>
        <v>4.5848355451969969E-2</v>
      </c>
      <c r="Z258" s="80">
        <f t="shared" si="30"/>
        <v>1.1992624151289988E-2</v>
      </c>
      <c r="AA258" s="80">
        <f t="shared" si="31"/>
        <v>1.9115055013239957E-2</v>
      </c>
      <c r="AB258" s="80">
        <f t="shared" si="37"/>
        <v>2.5652011538833303E-2</v>
      </c>
    </row>
    <row r="259" spans="1:28" x14ac:dyDescent="0.2">
      <c r="A259" s="108"/>
      <c r="B259" s="109" t="s">
        <v>1696</v>
      </c>
      <c r="C259" s="110" t="s">
        <v>1697</v>
      </c>
      <c r="D259" s="110" t="s">
        <v>41</v>
      </c>
      <c r="E259" s="111">
        <v>0.19</v>
      </c>
      <c r="F259" s="111">
        <v>24.7</v>
      </c>
      <c r="G259" s="77">
        <v>58.4</v>
      </c>
      <c r="H259" s="77">
        <v>58.4</v>
      </c>
      <c r="I259" s="77">
        <v>1442.48</v>
      </c>
      <c r="J259" s="77">
        <v>1442.48</v>
      </c>
      <c r="K259" s="77"/>
      <c r="L259" s="77"/>
      <c r="M259" s="77"/>
      <c r="N259" s="77"/>
      <c r="O259" s="77"/>
      <c r="P259" s="77"/>
      <c r="R259" s="77">
        <v>72.3</v>
      </c>
      <c r="S259" s="77">
        <v>1785.81</v>
      </c>
      <c r="T259" s="80">
        <f t="shared" si="32"/>
        <v>1.2380136986301369</v>
      </c>
      <c r="U259" s="80">
        <f t="shared" si="33"/>
        <v>1.2123616870913037</v>
      </c>
      <c r="V259" s="81">
        <f t="shared" si="34"/>
        <v>70.801922526132131</v>
      </c>
      <c r="W259" s="81">
        <f t="shared" si="35"/>
        <v>12.401922526132132</v>
      </c>
      <c r="X259" s="81">
        <f t="shared" si="36"/>
        <v>306.32748639546367</v>
      </c>
      <c r="Y259" s="80">
        <f t="shared" si="29"/>
        <v>4.5848355451969969E-2</v>
      </c>
      <c r="Z259" s="80">
        <f t="shared" si="30"/>
        <v>1.1992624151289988E-2</v>
      </c>
      <c r="AA259" s="80">
        <f t="shared" si="31"/>
        <v>1.9115055013239957E-2</v>
      </c>
      <c r="AB259" s="80">
        <f t="shared" si="37"/>
        <v>2.5652011538833303E-2</v>
      </c>
    </row>
    <row r="260" spans="1:28" x14ac:dyDescent="0.2">
      <c r="A260" s="108"/>
      <c r="B260" s="109" t="s">
        <v>1698</v>
      </c>
      <c r="C260" s="110" t="s">
        <v>1699</v>
      </c>
      <c r="D260" s="110" t="s">
        <v>41</v>
      </c>
      <c r="E260" s="111">
        <v>0.19</v>
      </c>
      <c r="F260" s="111">
        <v>24.7</v>
      </c>
      <c r="G260" s="77">
        <v>123</v>
      </c>
      <c r="H260" s="77">
        <v>123</v>
      </c>
      <c r="I260" s="77">
        <v>3038.1</v>
      </c>
      <c r="J260" s="77">
        <v>3038.1</v>
      </c>
      <c r="K260" s="77"/>
      <c r="L260" s="77"/>
      <c r="M260" s="77"/>
      <c r="N260" s="77"/>
      <c r="O260" s="77"/>
      <c r="P260" s="77"/>
      <c r="R260" s="77">
        <v>162</v>
      </c>
      <c r="S260" s="77">
        <v>4001.4</v>
      </c>
      <c r="T260" s="80">
        <f t="shared" si="32"/>
        <v>1.3170731707317074</v>
      </c>
      <c r="U260" s="80">
        <f t="shared" si="33"/>
        <v>1.2914211591928741</v>
      </c>
      <c r="V260" s="81">
        <f t="shared" si="34"/>
        <v>158.84480258072352</v>
      </c>
      <c r="W260" s="81">
        <f t="shared" si="35"/>
        <v>35.844802580723524</v>
      </c>
      <c r="X260" s="81">
        <f t="shared" si="36"/>
        <v>885.36662374387106</v>
      </c>
      <c r="Y260" s="80">
        <f t="shared" si="29"/>
        <v>4.5848355451969969E-2</v>
      </c>
      <c r="Z260" s="80">
        <f t="shared" si="30"/>
        <v>1.1992624151289988E-2</v>
      </c>
      <c r="AA260" s="80">
        <f t="shared" si="31"/>
        <v>1.9115055013239957E-2</v>
      </c>
      <c r="AB260" s="80">
        <f t="shared" si="37"/>
        <v>2.5652011538833303E-2</v>
      </c>
    </row>
    <row r="261" spans="1:28" x14ac:dyDescent="0.2">
      <c r="A261" s="108"/>
      <c r="B261" s="109" t="s">
        <v>1700</v>
      </c>
      <c r="C261" s="110" t="s">
        <v>1701</v>
      </c>
      <c r="D261" s="110" t="s">
        <v>41</v>
      </c>
      <c r="E261" s="111">
        <v>0.02</v>
      </c>
      <c r="F261" s="111">
        <v>2.6</v>
      </c>
      <c r="G261" s="77">
        <v>31.1</v>
      </c>
      <c r="H261" s="77">
        <v>31.1</v>
      </c>
      <c r="I261" s="77">
        <v>80.86</v>
      </c>
      <c r="J261" s="77">
        <v>80.86</v>
      </c>
      <c r="K261" s="77"/>
      <c r="L261" s="77"/>
      <c r="M261" s="77"/>
      <c r="N261" s="77"/>
      <c r="O261" s="77"/>
      <c r="P261" s="77"/>
      <c r="R261" s="77">
        <v>38.5</v>
      </c>
      <c r="S261" s="77">
        <v>100.1</v>
      </c>
      <c r="T261" s="80">
        <f t="shared" si="32"/>
        <v>1.237942122186495</v>
      </c>
      <c r="U261" s="80">
        <f t="shared" si="33"/>
        <v>1.2122901106476618</v>
      </c>
      <c r="V261" s="81">
        <f t="shared" si="34"/>
        <v>37.702222441142283</v>
      </c>
      <c r="W261" s="81">
        <f t="shared" si="35"/>
        <v>6.6022224411422812</v>
      </c>
      <c r="X261" s="81">
        <f t="shared" si="36"/>
        <v>17.165778346969933</v>
      </c>
      <c r="Y261" s="80">
        <f t="shared" si="29"/>
        <v>4.5848355451969969E-2</v>
      </c>
      <c r="Z261" s="80">
        <f t="shared" si="30"/>
        <v>1.1992624151289988E-2</v>
      </c>
      <c r="AA261" s="80">
        <f t="shared" si="31"/>
        <v>1.9115055013239957E-2</v>
      </c>
      <c r="AB261" s="80">
        <f t="shared" si="37"/>
        <v>2.5652011538833303E-2</v>
      </c>
    </row>
    <row r="262" spans="1:28" x14ac:dyDescent="0.2">
      <c r="A262" s="108"/>
      <c r="B262" s="109" t="s">
        <v>1702</v>
      </c>
      <c r="C262" s="110" t="s">
        <v>1703</v>
      </c>
      <c r="D262" s="110" t="s">
        <v>41</v>
      </c>
      <c r="E262" s="111">
        <v>0.05</v>
      </c>
      <c r="F262" s="111">
        <v>6.5</v>
      </c>
      <c r="G262" s="77">
        <v>34.299999999999997</v>
      </c>
      <c r="H262" s="77">
        <v>34.299999999999997</v>
      </c>
      <c r="I262" s="77">
        <v>222.95</v>
      </c>
      <c r="J262" s="77">
        <v>222.95</v>
      </c>
      <c r="K262" s="77"/>
      <c r="L262" s="77"/>
      <c r="M262" s="77"/>
      <c r="N262" s="77"/>
      <c r="O262" s="77"/>
      <c r="P262" s="77"/>
      <c r="R262" s="77">
        <v>45.5</v>
      </c>
      <c r="S262" s="77">
        <v>295.75</v>
      </c>
      <c r="T262" s="80">
        <f t="shared" si="32"/>
        <v>1.3265306122448981</v>
      </c>
      <c r="U262" s="80">
        <f t="shared" si="33"/>
        <v>1.3008786007060649</v>
      </c>
      <c r="V262" s="81">
        <f t="shared" si="34"/>
        <v>44.620136004218018</v>
      </c>
      <c r="W262" s="81">
        <f t="shared" si="35"/>
        <v>10.320136004218021</v>
      </c>
      <c r="X262" s="81">
        <f t="shared" si="36"/>
        <v>67.080884027417142</v>
      </c>
      <c r="Y262" s="80">
        <f t="shared" si="29"/>
        <v>4.5848355451969969E-2</v>
      </c>
      <c r="Z262" s="80">
        <f t="shared" si="30"/>
        <v>1.1992624151289988E-2</v>
      </c>
      <c r="AA262" s="80">
        <f t="shared" si="31"/>
        <v>1.9115055013239957E-2</v>
      </c>
      <c r="AB262" s="80">
        <f t="shared" si="37"/>
        <v>2.5652011538833303E-2</v>
      </c>
    </row>
    <row r="263" spans="1:28" x14ac:dyDescent="0.2">
      <c r="A263" s="108"/>
      <c r="B263" s="109" t="s">
        <v>1704</v>
      </c>
      <c r="C263" s="110" t="s">
        <v>1705</v>
      </c>
      <c r="D263" s="110" t="s">
        <v>41</v>
      </c>
      <c r="E263" s="111">
        <v>0.03</v>
      </c>
      <c r="F263" s="111">
        <v>3.9</v>
      </c>
      <c r="G263" s="77">
        <v>72.599999999999994</v>
      </c>
      <c r="H263" s="77">
        <v>72.599999999999994</v>
      </c>
      <c r="I263" s="77">
        <v>283.14</v>
      </c>
      <c r="J263" s="77">
        <v>283.14</v>
      </c>
      <c r="K263" s="77"/>
      <c r="L263" s="77"/>
      <c r="M263" s="77"/>
      <c r="N263" s="77"/>
      <c r="O263" s="77"/>
      <c r="P263" s="77"/>
      <c r="R263" s="77">
        <v>96.4</v>
      </c>
      <c r="S263" s="77">
        <v>375.96</v>
      </c>
      <c r="T263" s="80">
        <f t="shared" si="32"/>
        <v>1.3278236914600552</v>
      </c>
      <c r="U263" s="80">
        <f t="shared" si="33"/>
        <v>1.302171679921222</v>
      </c>
      <c r="V263" s="81">
        <f t="shared" si="34"/>
        <v>94.537663962280703</v>
      </c>
      <c r="W263" s="81">
        <f t="shared" si="35"/>
        <v>21.937663962280709</v>
      </c>
      <c r="X263" s="81">
        <f t="shared" si="36"/>
        <v>85.556889452894765</v>
      </c>
      <c r="Y263" s="80">
        <f t="shared" si="29"/>
        <v>4.5848355451969969E-2</v>
      </c>
      <c r="Z263" s="80">
        <f t="shared" si="30"/>
        <v>1.1992624151289988E-2</v>
      </c>
      <c r="AA263" s="80">
        <f t="shared" si="31"/>
        <v>1.9115055013239957E-2</v>
      </c>
      <c r="AB263" s="80">
        <f t="shared" si="37"/>
        <v>2.5652011538833303E-2</v>
      </c>
    </row>
    <row r="264" spans="1:28" x14ac:dyDescent="0.2">
      <c r="A264" s="108"/>
      <c r="B264" s="109" t="s">
        <v>1706</v>
      </c>
      <c r="C264" s="110" t="s">
        <v>1707</v>
      </c>
      <c r="D264" s="110" t="s">
        <v>41</v>
      </c>
      <c r="E264" s="111">
        <v>0.57999999999999996</v>
      </c>
      <c r="F264" s="111">
        <v>75.400000000000006</v>
      </c>
      <c r="G264" s="77">
        <v>17.3</v>
      </c>
      <c r="H264" s="77">
        <v>17.3</v>
      </c>
      <c r="I264" s="77">
        <v>1304.42</v>
      </c>
      <c r="J264" s="77">
        <v>1304.42</v>
      </c>
      <c r="K264" s="77"/>
      <c r="L264" s="77"/>
      <c r="M264" s="77"/>
      <c r="N264" s="77"/>
      <c r="O264" s="77"/>
      <c r="P264" s="77"/>
      <c r="R264" s="77">
        <v>18.100000000000001</v>
      </c>
      <c r="S264" s="77">
        <v>1364.74</v>
      </c>
      <c r="T264" s="80">
        <f t="shared" si="32"/>
        <v>1.046242774566474</v>
      </c>
      <c r="U264" s="80">
        <f t="shared" si="33"/>
        <v>1.0205907630276407</v>
      </c>
      <c r="V264" s="81">
        <f t="shared" si="34"/>
        <v>17.656220200378186</v>
      </c>
      <c r="W264" s="81">
        <f t="shared" si="35"/>
        <v>0.35622020037818558</v>
      </c>
      <c r="X264" s="81">
        <f t="shared" si="36"/>
        <v>26.859003108515196</v>
      </c>
      <c r="Y264" s="80">
        <f t="shared" si="29"/>
        <v>4.5848355451969969E-2</v>
      </c>
      <c r="Z264" s="80">
        <f t="shared" si="30"/>
        <v>1.1992624151289988E-2</v>
      </c>
      <c r="AA264" s="80">
        <f t="shared" si="31"/>
        <v>1.9115055013239957E-2</v>
      </c>
      <c r="AB264" s="80">
        <f t="shared" si="37"/>
        <v>2.5652011538833303E-2</v>
      </c>
    </row>
    <row r="265" spans="1:28" ht="15" thickBot="1" x14ac:dyDescent="0.25">
      <c r="A265" s="108"/>
      <c r="B265" s="109" t="s">
        <v>1708</v>
      </c>
      <c r="C265" s="110" t="s">
        <v>1709</v>
      </c>
      <c r="D265" s="110" t="s">
        <v>41</v>
      </c>
      <c r="E265" s="111">
        <v>0.2</v>
      </c>
      <c r="F265" s="111">
        <v>26</v>
      </c>
      <c r="G265" s="77">
        <v>12.6</v>
      </c>
      <c r="H265" s="77">
        <v>12.6</v>
      </c>
      <c r="I265" s="77">
        <v>327.60000000000002</v>
      </c>
      <c r="J265" s="77">
        <v>327.60000000000002</v>
      </c>
      <c r="K265" s="77"/>
      <c r="L265" s="77"/>
      <c r="M265" s="77"/>
      <c r="N265" s="77"/>
      <c r="O265" s="77"/>
      <c r="P265" s="77"/>
      <c r="R265" s="77">
        <v>19.600000000000001</v>
      </c>
      <c r="S265" s="77">
        <v>509.6</v>
      </c>
      <c r="T265" s="80">
        <f t="shared" si="32"/>
        <v>1.5555555555555558</v>
      </c>
      <c r="U265" s="80">
        <f t="shared" si="33"/>
        <v>1.5299035440167226</v>
      </c>
      <c r="V265" s="81">
        <f t="shared" si="34"/>
        <v>19.276784654610704</v>
      </c>
      <c r="W265" s="81">
        <f t="shared" si="35"/>
        <v>6.6767846546107048</v>
      </c>
      <c r="X265" s="81">
        <f t="shared" si="36"/>
        <v>173.59640101987833</v>
      </c>
      <c r="Y265" s="80">
        <f t="shared" si="29"/>
        <v>4.5848355451969969E-2</v>
      </c>
      <c r="Z265" s="80">
        <f t="shared" si="30"/>
        <v>1.1992624151289988E-2</v>
      </c>
      <c r="AA265" s="80">
        <f t="shared" si="31"/>
        <v>1.9115055013239957E-2</v>
      </c>
      <c r="AB265" s="80">
        <f t="shared" si="37"/>
        <v>2.5652011538833303E-2</v>
      </c>
    </row>
    <row r="266" spans="1:28" ht="20.5" thickBot="1" x14ac:dyDescent="0.25">
      <c r="A266" s="96">
        <v>45</v>
      </c>
      <c r="B266" s="97" t="s">
        <v>1710</v>
      </c>
      <c r="C266" s="99" t="s">
        <v>1711</v>
      </c>
      <c r="D266" s="99" t="s">
        <v>41</v>
      </c>
      <c r="E266" s="100">
        <v>0</v>
      </c>
      <c r="F266" s="100">
        <v>2</v>
      </c>
      <c r="G266" s="101">
        <v>165.99</v>
      </c>
      <c r="H266" s="101">
        <v>279.92</v>
      </c>
      <c r="I266" s="101">
        <v>559.84</v>
      </c>
      <c r="J266" s="101">
        <v>162.22714999999999</v>
      </c>
      <c r="K266" s="101">
        <v>143.22499999999999</v>
      </c>
      <c r="L266" s="101">
        <v>0</v>
      </c>
      <c r="M266" s="101">
        <v>0</v>
      </c>
      <c r="N266" s="101">
        <v>48.410049999999998</v>
      </c>
      <c r="O266" s="101">
        <v>157.14074099999999</v>
      </c>
      <c r="P266" s="102">
        <v>48.828610740000002</v>
      </c>
      <c r="R266" s="101">
        <v>328.27</v>
      </c>
      <c r="S266" s="101">
        <v>202.50325000000001</v>
      </c>
      <c r="T266" s="80"/>
      <c r="U266" s="80"/>
      <c r="V266" s="81"/>
      <c r="W266" s="81"/>
      <c r="X266" s="81"/>
      <c r="Y266" s="80"/>
      <c r="Z266" s="80"/>
      <c r="AA266" s="80"/>
      <c r="AB266" s="80"/>
    </row>
    <row r="267" spans="1:28" x14ac:dyDescent="0.2">
      <c r="A267" s="108"/>
      <c r="B267" s="109" t="s">
        <v>1632</v>
      </c>
      <c r="C267" s="110" t="s">
        <v>1633</v>
      </c>
      <c r="D267" s="110" t="s">
        <v>95</v>
      </c>
      <c r="E267" s="111">
        <v>7.5000000000000002E-4</v>
      </c>
      <c r="F267" s="111">
        <v>1.5E-3</v>
      </c>
      <c r="G267" s="77">
        <v>38.1</v>
      </c>
      <c r="H267" s="77">
        <v>38.1</v>
      </c>
      <c r="I267" s="77">
        <v>5.7149999999999999E-2</v>
      </c>
      <c r="J267" s="77">
        <v>5.7149999999999999E-2</v>
      </c>
      <c r="K267" s="77"/>
      <c r="L267" s="77"/>
      <c r="M267" s="77"/>
      <c r="N267" s="77"/>
      <c r="O267" s="77"/>
      <c r="P267" s="77"/>
      <c r="R267" s="77">
        <v>44.5</v>
      </c>
      <c r="S267" s="77">
        <v>6.6750000000000004E-2</v>
      </c>
      <c r="T267" s="80">
        <f t="shared" si="32"/>
        <v>1.1679790026246719</v>
      </c>
      <c r="U267" s="80">
        <f t="shared" si="33"/>
        <v>1.1423269910858387</v>
      </c>
      <c r="V267" s="81">
        <f t="shared" si="34"/>
        <v>43.522658360370457</v>
      </c>
      <c r="W267" s="81">
        <f t="shared" si="35"/>
        <v>5.4226583603704555</v>
      </c>
      <c r="X267" s="81">
        <f t="shared" si="36"/>
        <v>8.1339875405556841E-3</v>
      </c>
      <c r="Y267" s="80">
        <f t="shared" si="29"/>
        <v>4.5848355451969969E-2</v>
      </c>
      <c r="Z267" s="80">
        <f t="shared" si="30"/>
        <v>1.1992624151289988E-2</v>
      </c>
      <c r="AA267" s="80">
        <f t="shared" si="31"/>
        <v>1.9115055013239957E-2</v>
      </c>
      <c r="AB267" s="80">
        <f t="shared" si="37"/>
        <v>2.5652011538833303E-2</v>
      </c>
    </row>
    <row r="268" spans="1:28" x14ac:dyDescent="0.2">
      <c r="A268" s="108"/>
      <c r="B268" s="109" t="s">
        <v>1662</v>
      </c>
      <c r="C268" s="110" t="s">
        <v>1663</v>
      </c>
      <c r="D268" s="110" t="s">
        <v>41</v>
      </c>
      <c r="E268" s="111">
        <v>2</v>
      </c>
      <c r="F268" s="111">
        <v>4</v>
      </c>
      <c r="G268" s="77">
        <v>7.82</v>
      </c>
      <c r="H268" s="77">
        <v>7.82</v>
      </c>
      <c r="I268" s="77">
        <v>31.28</v>
      </c>
      <c r="J268" s="77">
        <v>31.28</v>
      </c>
      <c r="K268" s="77"/>
      <c r="L268" s="77"/>
      <c r="M268" s="77"/>
      <c r="N268" s="77"/>
      <c r="O268" s="77"/>
      <c r="P268" s="77"/>
      <c r="R268" s="77">
        <v>9.51</v>
      </c>
      <c r="S268" s="77">
        <v>38.04</v>
      </c>
      <c r="T268" s="80">
        <f t="shared" si="32"/>
        <v>1.2161125319693094</v>
      </c>
      <c r="U268" s="80">
        <f t="shared" si="33"/>
        <v>1.1904605204304761</v>
      </c>
      <c r="V268" s="81">
        <f t="shared" si="34"/>
        <v>9.3094012697663242</v>
      </c>
      <c r="W268" s="81">
        <f t="shared" si="35"/>
        <v>1.4894012697663239</v>
      </c>
      <c r="X268" s="81">
        <f t="shared" si="36"/>
        <v>5.9576050790652957</v>
      </c>
      <c r="Y268" s="80">
        <f t="shared" si="29"/>
        <v>4.5848355451969969E-2</v>
      </c>
      <c r="Z268" s="80">
        <f t="shared" si="30"/>
        <v>1.1992624151289988E-2</v>
      </c>
      <c r="AA268" s="80">
        <f t="shared" si="31"/>
        <v>1.9115055013239957E-2</v>
      </c>
      <c r="AB268" s="80">
        <f t="shared" si="37"/>
        <v>2.5652011538833303E-2</v>
      </c>
    </row>
    <row r="269" spans="1:28" x14ac:dyDescent="0.2">
      <c r="A269" s="108"/>
      <c r="B269" s="109" t="s">
        <v>1712</v>
      </c>
      <c r="C269" s="110" t="s">
        <v>1713</v>
      </c>
      <c r="D269" s="110" t="s">
        <v>41</v>
      </c>
      <c r="E269" s="111">
        <v>1</v>
      </c>
      <c r="F269" s="111">
        <v>2</v>
      </c>
      <c r="G269" s="77">
        <v>64</v>
      </c>
      <c r="H269" s="77">
        <v>64</v>
      </c>
      <c r="I269" s="77">
        <v>128</v>
      </c>
      <c r="J269" s="77">
        <v>128</v>
      </c>
      <c r="K269" s="77"/>
      <c r="L269" s="77"/>
      <c r="M269" s="77"/>
      <c r="N269" s="77"/>
      <c r="O269" s="77"/>
      <c r="P269" s="77"/>
      <c r="R269" s="77">
        <v>80.3</v>
      </c>
      <c r="S269" s="77">
        <v>160.6</v>
      </c>
      <c r="T269" s="80">
        <f t="shared" si="32"/>
        <v>1.2546875</v>
      </c>
      <c r="U269" s="80">
        <f t="shared" si="33"/>
        <v>1.2290354884611667</v>
      </c>
      <c r="V269" s="81">
        <f t="shared" si="34"/>
        <v>78.65827126151467</v>
      </c>
      <c r="W269" s="81">
        <f t="shared" si="35"/>
        <v>14.65827126151467</v>
      </c>
      <c r="X269" s="81">
        <f t="shared" si="36"/>
        <v>29.316542523029341</v>
      </c>
      <c r="Y269" s="80">
        <f t="shared" si="29"/>
        <v>4.5848355451969969E-2</v>
      </c>
      <c r="Z269" s="80">
        <f t="shared" si="30"/>
        <v>1.1992624151289988E-2</v>
      </c>
      <c r="AA269" s="80">
        <f t="shared" si="31"/>
        <v>1.9115055013239957E-2</v>
      </c>
      <c r="AB269" s="80">
        <f t="shared" si="37"/>
        <v>2.5652011538833303E-2</v>
      </c>
    </row>
    <row r="270" spans="1:28" x14ac:dyDescent="0.2">
      <c r="A270" s="108"/>
      <c r="B270" s="109" t="s">
        <v>1668</v>
      </c>
      <c r="C270" s="110" t="s">
        <v>1669</v>
      </c>
      <c r="D270" s="110" t="s">
        <v>41</v>
      </c>
      <c r="E270" s="111">
        <v>2.5000000000000001E-2</v>
      </c>
      <c r="F270" s="111">
        <v>0.05</v>
      </c>
      <c r="G270" s="77">
        <v>4.8</v>
      </c>
      <c r="H270" s="77">
        <v>4.8</v>
      </c>
      <c r="I270" s="77">
        <v>0.24</v>
      </c>
      <c r="J270" s="77">
        <v>0.24</v>
      </c>
      <c r="K270" s="77"/>
      <c r="L270" s="77"/>
      <c r="M270" s="77"/>
      <c r="N270" s="77"/>
      <c r="O270" s="77"/>
      <c r="P270" s="77"/>
      <c r="R270" s="77">
        <v>5.03</v>
      </c>
      <c r="S270" s="77">
        <v>0.2515</v>
      </c>
      <c r="T270" s="80">
        <f t="shared" si="32"/>
        <v>1.0479166666666668</v>
      </c>
      <c r="U270" s="80">
        <f t="shared" si="33"/>
        <v>1.0222646551278336</v>
      </c>
      <c r="V270" s="81">
        <f t="shared" si="34"/>
        <v>4.9068703446136013</v>
      </c>
      <c r="W270" s="81">
        <f t="shared" si="35"/>
        <v>0.10687034461360145</v>
      </c>
      <c r="X270" s="81">
        <f t="shared" si="36"/>
        <v>5.343517230680073E-3</v>
      </c>
      <c r="Y270" s="80">
        <f t="shared" si="29"/>
        <v>4.5848355451969969E-2</v>
      </c>
      <c r="Z270" s="80">
        <f t="shared" si="30"/>
        <v>1.1992624151289988E-2</v>
      </c>
      <c r="AA270" s="80">
        <f t="shared" si="31"/>
        <v>1.9115055013239957E-2</v>
      </c>
      <c r="AB270" s="80">
        <f t="shared" si="37"/>
        <v>2.5652011538833303E-2</v>
      </c>
    </row>
    <row r="271" spans="1:28" ht="18.5" thickBot="1" x14ac:dyDescent="0.25">
      <c r="A271" s="108"/>
      <c r="B271" s="109" t="s">
        <v>1714</v>
      </c>
      <c r="C271" s="110" t="s">
        <v>1715</v>
      </c>
      <c r="D271" s="110" t="s">
        <v>286</v>
      </c>
      <c r="E271" s="111">
        <v>2.5000000000000001E-3</v>
      </c>
      <c r="F271" s="111">
        <v>5.0000000000000001E-3</v>
      </c>
      <c r="G271" s="77">
        <v>530</v>
      </c>
      <c r="H271" s="77">
        <v>530</v>
      </c>
      <c r="I271" s="77">
        <v>2.65</v>
      </c>
      <c r="J271" s="77">
        <v>2.65</v>
      </c>
      <c r="K271" s="77"/>
      <c r="L271" s="77"/>
      <c r="M271" s="77"/>
      <c r="N271" s="77"/>
      <c r="O271" s="77"/>
      <c r="P271" s="77"/>
      <c r="R271" s="77">
        <v>709</v>
      </c>
      <c r="S271" s="77">
        <v>3.5449999999999999</v>
      </c>
      <c r="T271" s="80">
        <f t="shared" si="32"/>
        <v>1.3377358490566038</v>
      </c>
      <c r="U271" s="80">
        <f t="shared" si="33"/>
        <v>1.3120838375177706</v>
      </c>
      <c r="V271" s="81">
        <f t="shared" si="34"/>
        <v>695.40443388441838</v>
      </c>
      <c r="W271" s="81">
        <f t="shared" si="35"/>
        <v>165.40443388441838</v>
      </c>
      <c r="X271" s="81">
        <f t="shared" si="36"/>
        <v>0.82702216942209195</v>
      </c>
      <c r="Y271" s="80">
        <f t="shared" ref="Y271:Y339" si="38">104.584835545197%-100%</f>
        <v>4.5848355451969969E-2</v>
      </c>
      <c r="Z271" s="80">
        <f t="shared" ref="Z271:Z339" si="39">101.199262415129%-100%</f>
        <v>1.1992624151289988E-2</v>
      </c>
      <c r="AA271" s="80">
        <f t="shared" ref="AA271:AA339" si="40">101.911505501324%-100%</f>
        <v>1.9115055013239957E-2</v>
      </c>
      <c r="AB271" s="80">
        <f t="shared" si="37"/>
        <v>2.5652011538833303E-2</v>
      </c>
    </row>
    <row r="272" spans="1:28" ht="20.5" thickBot="1" x14ac:dyDescent="0.25">
      <c r="A272" s="96">
        <v>46</v>
      </c>
      <c r="B272" s="97" t="s">
        <v>1716</v>
      </c>
      <c r="C272" s="99" t="s">
        <v>1717</v>
      </c>
      <c r="D272" s="99" t="s">
        <v>41</v>
      </c>
      <c r="E272" s="100">
        <v>0</v>
      </c>
      <c r="F272" s="100">
        <v>2</v>
      </c>
      <c r="G272" s="101">
        <v>217.68</v>
      </c>
      <c r="H272" s="101">
        <v>364.66</v>
      </c>
      <c r="I272" s="101">
        <v>729.32</v>
      </c>
      <c r="J272" s="101">
        <v>255.94660400000001</v>
      </c>
      <c r="K272" s="101">
        <v>170.52199999999999</v>
      </c>
      <c r="L272" s="101">
        <v>0</v>
      </c>
      <c r="M272" s="101">
        <v>0</v>
      </c>
      <c r="N272" s="101">
        <v>57.636436000000003</v>
      </c>
      <c r="O272" s="101">
        <v>187.08991752</v>
      </c>
      <c r="P272" s="102">
        <v>58.134769492799997</v>
      </c>
      <c r="R272" s="101">
        <v>429.73</v>
      </c>
      <c r="S272" s="101">
        <v>318.87437999999997</v>
      </c>
      <c r="T272" s="80"/>
      <c r="U272" s="80"/>
      <c r="V272" s="81"/>
      <c r="W272" s="81"/>
      <c r="X272" s="81"/>
      <c r="Y272" s="80"/>
      <c r="Z272" s="80"/>
      <c r="AA272" s="80"/>
      <c r="AB272" s="80"/>
    </row>
    <row r="273" spans="1:29" x14ac:dyDescent="0.2">
      <c r="A273" s="108"/>
      <c r="B273" s="109" t="s">
        <v>1632</v>
      </c>
      <c r="C273" s="110" t="s">
        <v>1633</v>
      </c>
      <c r="D273" s="110" t="s">
        <v>95</v>
      </c>
      <c r="E273" s="111">
        <v>9.2000000000000003E-4</v>
      </c>
      <c r="F273" s="111">
        <v>1.8400000000000001E-3</v>
      </c>
      <c r="G273" s="77">
        <v>38.1</v>
      </c>
      <c r="H273" s="77">
        <v>38.1</v>
      </c>
      <c r="I273" s="77">
        <v>7.0104E-2</v>
      </c>
      <c r="J273" s="77">
        <v>7.0104E-2</v>
      </c>
      <c r="K273" s="77"/>
      <c r="L273" s="77"/>
      <c r="M273" s="77"/>
      <c r="N273" s="77"/>
      <c r="O273" s="77"/>
      <c r="P273" s="77"/>
      <c r="R273" s="77">
        <v>44.5</v>
      </c>
      <c r="S273" s="77">
        <v>8.1879999999999994E-2</v>
      </c>
      <c r="T273" s="80">
        <f t="shared" ref="T273:T339" si="41">R273/H273</f>
        <v>1.1679790026246719</v>
      </c>
      <c r="U273" s="80">
        <f t="shared" ref="U273:U339" si="42">T273-AB273</f>
        <v>1.1423269910858387</v>
      </c>
      <c r="V273" s="81">
        <f t="shared" ref="V273:V339" si="43">G273*U273</f>
        <v>43.522658360370457</v>
      </c>
      <c r="W273" s="81">
        <f t="shared" ref="W273:W339" si="44">V273-G273</f>
        <v>5.4226583603704555</v>
      </c>
      <c r="X273" s="81">
        <f t="shared" ref="X273:X339" si="45">F273*W273</f>
        <v>9.9776913830816379E-3</v>
      </c>
      <c r="Y273" s="80">
        <f t="shared" si="38"/>
        <v>4.5848355451969969E-2</v>
      </c>
      <c r="Z273" s="80">
        <f t="shared" si="39"/>
        <v>1.1992624151289988E-2</v>
      </c>
      <c r="AA273" s="80">
        <f t="shared" si="40"/>
        <v>1.9115055013239957E-2</v>
      </c>
      <c r="AB273" s="80">
        <f t="shared" ref="AB273:AB339" si="46">AVERAGE(Y273:AA273)</f>
        <v>2.5652011538833303E-2</v>
      </c>
    </row>
    <row r="274" spans="1:29" x14ac:dyDescent="0.2">
      <c r="A274" s="108"/>
      <c r="B274" s="109" t="s">
        <v>1682</v>
      </c>
      <c r="C274" s="110" t="s">
        <v>1683</v>
      </c>
      <c r="D274" s="110" t="s">
        <v>41</v>
      </c>
      <c r="E274" s="111">
        <v>2</v>
      </c>
      <c r="F274" s="111">
        <v>4</v>
      </c>
      <c r="G274" s="77">
        <v>9.6999999999999993</v>
      </c>
      <c r="H274" s="77">
        <v>9.6999999999999993</v>
      </c>
      <c r="I274" s="77">
        <v>38.799999999999997</v>
      </c>
      <c r="J274" s="77">
        <v>38.799999999999997</v>
      </c>
      <c r="K274" s="77"/>
      <c r="L274" s="77"/>
      <c r="M274" s="77"/>
      <c r="N274" s="77"/>
      <c r="O274" s="77"/>
      <c r="P274" s="77"/>
      <c r="R274" s="77">
        <v>12.7</v>
      </c>
      <c r="S274" s="77">
        <v>50.8</v>
      </c>
      <c r="T274" s="80">
        <f t="shared" si="41"/>
        <v>1.3092783505154639</v>
      </c>
      <c r="U274" s="80">
        <f t="shared" si="42"/>
        <v>1.2836263389766307</v>
      </c>
      <c r="V274" s="81">
        <f t="shared" si="43"/>
        <v>12.451175488073316</v>
      </c>
      <c r="W274" s="81">
        <f t="shared" si="44"/>
        <v>2.7511754880733168</v>
      </c>
      <c r="X274" s="81">
        <f t="shared" si="45"/>
        <v>11.004701952293267</v>
      </c>
      <c r="Y274" s="80">
        <f t="shared" si="38"/>
        <v>4.5848355451969969E-2</v>
      </c>
      <c r="Z274" s="80">
        <f t="shared" si="39"/>
        <v>1.1992624151289988E-2</v>
      </c>
      <c r="AA274" s="80">
        <f t="shared" si="40"/>
        <v>1.9115055013239957E-2</v>
      </c>
      <c r="AB274" s="80">
        <f t="shared" si="46"/>
        <v>2.5652011538833303E-2</v>
      </c>
    </row>
    <row r="275" spans="1:29" x14ac:dyDescent="0.2">
      <c r="A275" s="108"/>
      <c r="B275" s="109" t="s">
        <v>1718</v>
      </c>
      <c r="C275" s="110" t="s">
        <v>1719</v>
      </c>
      <c r="D275" s="110" t="s">
        <v>41</v>
      </c>
      <c r="E275" s="111">
        <v>1</v>
      </c>
      <c r="F275" s="111">
        <v>2</v>
      </c>
      <c r="G275" s="77">
        <v>107</v>
      </c>
      <c r="H275" s="77">
        <v>107</v>
      </c>
      <c r="I275" s="77">
        <v>214</v>
      </c>
      <c r="J275" s="77">
        <v>214</v>
      </c>
      <c r="K275" s="77"/>
      <c r="L275" s="77"/>
      <c r="M275" s="77"/>
      <c r="N275" s="77"/>
      <c r="O275" s="77"/>
      <c r="P275" s="77"/>
      <c r="R275" s="77">
        <v>132</v>
      </c>
      <c r="S275" s="77">
        <v>264</v>
      </c>
      <c r="T275" s="80">
        <f t="shared" si="41"/>
        <v>1.233644859813084</v>
      </c>
      <c r="U275" s="80">
        <f t="shared" si="42"/>
        <v>1.2079928482742508</v>
      </c>
      <c r="V275" s="81">
        <f t="shared" si="43"/>
        <v>129.25523476534482</v>
      </c>
      <c r="W275" s="81">
        <f t="shared" si="44"/>
        <v>22.255234765344824</v>
      </c>
      <c r="X275" s="81">
        <f t="shared" si="45"/>
        <v>44.510469530689647</v>
      </c>
      <c r="Y275" s="80">
        <f t="shared" si="38"/>
        <v>4.5848355451969969E-2</v>
      </c>
      <c r="Z275" s="80">
        <f t="shared" si="39"/>
        <v>1.1992624151289988E-2</v>
      </c>
      <c r="AA275" s="80">
        <f t="shared" si="40"/>
        <v>1.9115055013239957E-2</v>
      </c>
      <c r="AB275" s="80">
        <f t="shared" si="46"/>
        <v>2.5652011538833303E-2</v>
      </c>
    </row>
    <row r="276" spans="1:29" x14ac:dyDescent="0.2">
      <c r="A276" s="108"/>
      <c r="B276" s="109" t="s">
        <v>1688</v>
      </c>
      <c r="C276" s="110" t="s">
        <v>1689</v>
      </c>
      <c r="D276" s="110" t="s">
        <v>41</v>
      </c>
      <c r="E276" s="111">
        <v>2.5000000000000001E-2</v>
      </c>
      <c r="F276" s="111">
        <v>0.05</v>
      </c>
      <c r="G276" s="77">
        <v>8.5299999999999994</v>
      </c>
      <c r="H276" s="77">
        <v>8.5299999999999994</v>
      </c>
      <c r="I276" s="77">
        <v>0.42649999999999999</v>
      </c>
      <c r="J276" s="77">
        <v>0.42649999999999999</v>
      </c>
      <c r="K276" s="77"/>
      <c r="L276" s="77"/>
      <c r="M276" s="77"/>
      <c r="N276" s="77"/>
      <c r="O276" s="77"/>
      <c r="P276" s="77"/>
      <c r="R276" s="77">
        <v>8.9499999999999993</v>
      </c>
      <c r="S276" s="77">
        <v>0.44750000000000001</v>
      </c>
      <c r="T276" s="80">
        <f t="shared" si="41"/>
        <v>1.0492379835873389</v>
      </c>
      <c r="U276" s="80">
        <f t="shared" si="42"/>
        <v>1.0235859720485057</v>
      </c>
      <c r="V276" s="81">
        <f t="shared" si="43"/>
        <v>8.7311883415737519</v>
      </c>
      <c r="W276" s="81">
        <f t="shared" si="44"/>
        <v>0.20118834157375254</v>
      </c>
      <c r="X276" s="81">
        <f t="shared" si="45"/>
        <v>1.0059417078687627E-2</v>
      </c>
      <c r="Y276" s="80">
        <f t="shared" si="38"/>
        <v>4.5848355451969969E-2</v>
      </c>
      <c r="Z276" s="80">
        <f t="shared" si="39"/>
        <v>1.1992624151289988E-2</v>
      </c>
      <c r="AA276" s="80">
        <f t="shared" si="40"/>
        <v>1.9115055013239957E-2</v>
      </c>
      <c r="AB276" s="80">
        <f t="shared" si="46"/>
        <v>2.5652011538833303E-2</v>
      </c>
    </row>
    <row r="277" spans="1:29" ht="18.5" thickBot="1" x14ac:dyDescent="0.25">
      <c r="A277" s="108"/>
      <c r="B277" s="109" t="s">
        <v>1714</v>
      </c>
      <c r="C277" s="110" t="s">
        <v>1715</v>
      </c>
      <c r="D277" s="110" t="s">
        <v>286</v>
      </c>
      <c r="E277" s="111">
        <v>2.5000000000000001E-3</v>
      </c>
      <c r="F277" s="111">
        <v>5.0000000000000001E-3</v>
      </c>
      <c r="G277" s="77">
        <v>530</v>
      </c>
      <c r="H277" s="77">
        <v>530</v>
      </c>
      <c r="I277" s="77">
        <v>2.65</v>
      </c>
      <c r="J277" s="77">
        <v>2.65</v>
      </c>
      <c r="K277" s="77"/>
      <c r="L277" s="77"/>
      <c r="M277" s="77"/>
      <c r="N277" s="77"/>
      <c r="O277" s="77"/>
      <c r="P277" s="77"/>
      <c r="R277" s="77">
        <v>709</v>
      </c>
      <c r="S277" s="77">
        <v>3.5449999999999999</v>
      </c>
      <c r="T277" s="80">
        <f t="shared" si="41"/>
        <v>1.3377358490566038</v>
      </c>
      <c r="U277" s="80">
        <f t="shared" si="42"/>
        <v>1.3120838375177706</v>
      </c>
      <c r="V277" s="81">
        <f t="shared" si="43"/>
        <v>695.40443388441838</v>
      </c>
      <c r="W277" s="81">
        <f t="shared" si="44"/>
        <v>165.40443388441838</v>
      </c>
      <c r="X277" s="81">
        <f t="shared" si="45"/>
        <v>0.82702216942209195</v>
      </c>
      <c r="Y277" s="80">
        <f t="shared" si="38"/>
        <v>4.5848355451969969E-2</v>
      </c>
      <c r="Z277" s="80">
        <f t="shared" si="39"/>
        <v>1.1992624151289988E-2</v>
      </c>
      <c r="AA277" s="80">
        <f t="shared" si="40"/>
        <v>1.9115055013239957E-2</v>
      </c>
      <c r="AB277" s="80">
        <f t="shared" si="46"/>
        <v>2.5652011538833303E-2</v>
      </c>
    </row>
    <row r="278" spans="1:29" ht="20.5" thickBot="1" x14ac:dyDescent="0.25">
      <c r="A278" s="96">
        <v>47</v>
      </c>
      <c r="B278" s="97" t="s">
        <v>1720</v>
      </c>
      <c r="C278" s="99" t="s">
        <v>1721</v>
      </c>
      <c r="D278" s="99" t="s">
        <v>41</v>
      </c>
      <c r="E278" s="100">
        <v>0</v>
      </c>
      <c r="F278" s="100">
        <v>2</v>
      </c>
      <c r="G278" s="101">
        <v>269.41000000000003</v>
      </c>
      <c r="H278" s="101">
        <v>463.82</v>
      </c>
      <c r="I278" s="101">
        <v>927.64</v>
      </c>
      <c r="J278" s="101">
        <v>378.47644000000003</v>
      </c>
      <c r="K278" s="101">
        <v>197.81899999999999</v>
      </c>
      <c r="L278" s="101">
        <v>0</v>
      </c>
      <c r="M278" s="101">
        <v>0</v>
      </c>
      <c r="N278" s="101">
        <v>66.862821999999994</v>
      </c>
      <c r="O278" s="101">
        <v>217.03909404000001</v>
      </c>
      <c r="P278" s="102">
        <v>67.440928245600006</v>
      </c>
      <c r="R278" s="101">
        <v>550.05999999999995</v>
      </c>
      <c r="S278" s="101">
        <v>473.01179999999999</v>
      </c>
      <c r="T278" s="80"/>
      <c r="U278" s="80"/>
      <c r="V278" s="81"/>
      <c r="W278" s="81"/>
      <c r="X278" s="81"/>
      <c r="Y278" s="80"/>
      <c r="Z278" s="80"/>
      <c r="AA278" s="80"/>
      <c r="AB278" s="80"/>
    </row>
    <row r="279" spans="1:29" x14ac:dyDescent="0.2">
      <c r="A279" s="108"/>
      <c r="B279" s="109" t="s">
        <v>1632</v>
      </c>
      <c r="C279" s="110" t="s">
        <v>1633</v>
      </c>
      <c r="D279" s="110" t="s">
        <v>95</v>
      </c>
      <c r="E279" s="111">
        <v>1.1999999999999999E-3</v>
      </c>
      <c r="F279" s="111">
        <v>2.3999999999999998E-3</v>
      </c>
      <c r="G279" s="77">
        <v>38.1</v>
      </c>
      <c r="H279" s="77">
        <v>38.1</v>
      </c>
      <c r="I279" s="77">
        <v>9.1439999999999994E-2</v>
      </c>
      <c r="J279" s="77">
        <v>9.1439999999999994E-2</v>
      </c>
      <c r="K279" s="77"/>
      <c r="L279" s="77"/>
      <c r="M279" s="77"/>
      <c r="N279" s="77"/>
      <c r="O279" s="77"/>
      <c r="P279" s="77"/>
      <c r="R279" s="77">
        <v>44.5</v>
      </c>
      <c r="S279" s="77">
        <v>0.10680000000000001</v>
      </c>
      <c r="T279" s="80">
        <f t="shared" si="41"/>
        <v>1.1679790026246719</v>
      </c>
      <c r="U279" s="80">
        <f t="shared" si="42"/>
        <v>1.1423269910858387</v>
      </c>
      <c r="V279" s="81">
        <f t="shared" si="43"/>
        <v>43.522658360370457</v>
      </c>
      <c r="W279" s="81">
        <f t="shared" si="44"/>
        <v>5.4226583603704555</v>
      </c>
      <c r="X279" s="81">
        <f t="shared" si="45"/>
        <v>1.3014380064889091E-2</v>
      </c>
      <c r="Y279" s="80">
        <f t="shared" si="38"/>
        <v>4.5848355451969969E-2</v>
      </c>
      <c r="Z279" s="80">
        <f t="shared" si="39"/>
        <v>1.1992624151289988E-2</v>
      </c>
      <c r="AA279" s="80">
        <f t="shared" si="40"/>
        <v>1.9115055013239957E-2</v>
      </c>
      <c r="AB279" s="80">
        <f t="shared" si="46"/>
        <v>2.5652011538833303E-2</v>
      </c>
    </row>
    <row r="280" spans="1:29" x14ac:dyDescent="0.2">
      <c r="A280" s="108"/>
      <c r="B280" s="109" t="s">
        <v>1722</v>
      </c>
      <c r="C280" s="110" t="s">
        <v>1723</v>
      </c>
      <c r="D280" s="110" t="s">
        <v>41</v>
      </c>
      <c r="E280" s="111">
        <v>2</v>
      </c>
      <c r="F280" s="111">
        <v>4</v>
      </c>
      <c r="G280" s="77">
        <v>18.3</v>
      </c>
      <c r="H280" s="77">
        <v>18.3</v>
      </c>
      <c r="I280" s="77">
        <v>73.2</v>
      </c>
      <c r="J280" s="77">
        <v>73.2</v>
      </c>
      <c r="K280" s="77"/>
      <c r="L280" s="77"/>
      <c r="M280" s="77"/>
      <c r="N280" s="77"/>
      <c r="O280" s="77"/>
      <c r="P280" s="77"/>
      <c r="R280" s="77">
        <v>23.2</v>
      </c>
      <c r="S280" s="77">
        <v>92.8</v>
      </c>
      <c r="T280" s="80">
        <f t="shared" si="41"/>
        <v>1.2677595628415299</v>
      </c>
      <c r="U280" s="80">
        <f t="shared" si="42"/>
        <v>1.2421075513026967</v>
      </c>
      <c r="V280" s="81">
        <f t="shared" si="43"/>
        <v>22.730568188839349</v>
      </c>
      <c r="W280" s="81">
        <f t="shared" si="44"/>
        <v>4.4305681888393487</v>
      </c>
      <c r="X280" s="81">
        <f t="shared" si="45"/>
        <v>17.722272755357395</v>
      </c>
      <c r="Y280" s="80">
        <f t="shared" si="38"/>
        <v>4.5848355451969969E-2</v>
      </c>
      <c r="Z280" s="80">
        <f t="shared" si="39"/>
        <v>1.1992624151289988E-2</v>
      </c>
      <c r="AA280" s="80">
        <f t="shared" si="40"/>
        <v>1.9115055013239957E-2</v>
      </c>
      <c r="AB280" s="80">
        <f t="shared" si="46"/>
        <v>2.5652011538833303E-2</v>
      </c>
    </row>
    <row r="281" spans="1:29" x14ac:dyDescent="0.2">
      <c r="A281" s="108"/>
      <c r="B281" s="109" t="s">
        <v>1724</v>
      </c>
      <c r="C281" s="110" t="s">
        <v>1725</v>
      </c>
      <c r="D281" s="110" t="s">
        <v>41</v>
      </c>
      <c r="E281" s="111">
        <v>1</v>
      </c>
      <c r="F281" s="111">
        <v>2</v>
      </c>
      <c r="G281" s="77">
        <v>151</v>
      </c>
      <c r="H281" s="77">
        <v>151</v>
      </c>
      <c r="I281" s="77">
        <v>302</v>
      </c>
      <c r="J281" s="77">
        <v>302</v>
      </c>
      <c r="K281" s="77"/>
      <c r="L281" s="77"/>
      <c r="M281" s="77"/>
      <c r="N281" s="77"/>
      <c r="O281" s="77"/>
      <c r="P281" s="77"/>
      <c r="R281" s="77">
        <v>188</v>
      </c>
      <c r="S281" s="77">
        <v>376</v>
      </c>
      <c r="T281" s="80">
        <f t="shared" si="41"/>
        <v>1.2450331125827814</v>
      </c>
      <c r="U281" s="80">
        <f t="shared" si="42"/>
        <v>1.2193811010439481</v>
      </c>
      <c r="V281" s="81">
        <f t="shared" si="43"/>
        <v>184.12654625763616</v>
      </c>
      <c r="W281" s="81">
        <f t="shared" si="44"/>
        <v>33.126546257636164</v>
      </c>
      <c r="X281" s="81">
        <f t="shared" si="45"/>
        <v>66.253092515272328</v>
      </c>
      <c r="Y281" s="80">
        <f t="shared" si="38"/>
        <v>4.5848355451969969E-2</v>
      </c>
      <c r="Z281" s="80">
        <f t="shared" si="39"/>
        <v>1.1992624151289988E-2</v>
      </c>
      <c r="AA281" s="80">
        <f t="shared" si="40"/>
        <v>1.9115055013239957E-2</v>
      </c>
      <c r="AB281" s="80">
        <f t="shared" si="46"/>
        <v>2.5652011538833303E-2</v>
      </c>
    </row>
    <row r="282" spans="1:29" x14ac:dyDescent="0.2">
      <c r="A282" s="108"/>
      <c r="B282" s="109" t="s">
        <v>1726</v>
      </c>
      <c r="C282" s="110" t="s">
        <v>1727</v>
      </c>
      <c r="D282" s="110" t="s">
        <v>41</v>
      </c>
      <c r="E282" s="111">
        <v>2.5000000000000001E-2</v>
      </c>
      <c r="F282" s="111">
        <v>0.05</v>
      </c>
      <c r="G282" s="77">
        <v>10.7</v>
      </c>
      <c r="H282" s="77">
        <v>10.7</v>
      </c>
      <c r="I282" s="77">
        <v>0.53500000000000003</v>
      </c>
      <c r="J282" s="77">
        <v>0.53500000000000003</v>
      </c>
      <c r="K282" s="77"/>
      <c r="L282" s="77"/>
      <c r="M282" s="77"/>
      <c r="N282" s="77"/>
      <c r="O282" s="77"/>
      <c r="P282" s="77"/>
      <c r="R282" s="77">
        <v>11.2</v>
      </c>
      <c r="S282" s="77">
        <v>0.56000000000000005</v>
      </c>
      <c r="T282" s="80">
        <f t="shared" si="41"/>
        <v>1.0467289719626167</v>
      </c>
      <c r="U282" s="80">
        <f t="shared" si="42"/>
        <v>1.0210769604237835</v>
      </c>
      <c r="V282" s="81">
        <f t="shared" si="43"/>
        <v>10.925523476534483</v>
      </c>
      <c r="W282" s="81">
        <f t="shared" si="44"/>
        <v>0.22552347653448379</v>
      </c>
      <c r="X282" s="81">
        <f t="shared" si="45"/>
        <v>1.127617382672419E-2</v>
      </c>
      <c r="Y282" s="80">
        <f t="shared" si="38"/>
        <v>4.5848355451969969E-2</v>
      </c>
      <c r="Z282" s="80">
        <f t="shared" si="39"/>
        <v>1.1992624151289988E-2</v>
      </c>
      <c r="AA282" s="80">
        <f t="shared" si="40"/>
        <v>1.9115055013239957E-2</v>
      </c>
      <c r="AB282" s="80">
        <f t="shared" si="46"/>
        <v>2.5652011538833303E-2</v>
      </c>
    </row>
    <row r="283" spans="1:29" ht="18.5" thickBot="1" x14ac:dyDescent="0.25">
      <c r="A283" s="108"/>
      <c r="B283" s="109" t="s">
        <v>1714</v>
      </c>
      <c r="C283" s="110" t="s">
        <v>1715</v>
      </c>
      <c r="D283" s="110" t="s">
        <v>286</v>
      </c>
      <c r="E283" s="111">
        <v>2.5000000000000001E-3</v>
      </c>
      <c r="F283" s="111">
        <v>5.0000000000000001E-3</v>
      </c>
      <c r="G283" s="77">
        <v>530</v>
      </c>
      <c r="H283" s="77">
        <v>530</v>
      </c>
      <c r="I283" s="77">
        <v>2.65</v>
      </c>
      <c r="J283" s="77">
        <v>2.65</v>
      </c>
      <c r="K283" s="77"/>
      <c r="L283" s="77"/>
      <c r="M283" s="77"/>
      <c r="N283" s="77"/>
      <c r="O283" s="77"/>
      <c r="P283" s="77"/>
      <c r="R283" s="77">
        <v>709</v>
      </c>
      <c r="S283" s="77">
        <v>3.5449999999999999</v>
      </c>
      <c r="T283" s="80">
        <f t="shared" si="41"/>
        <v>1.3377358490566038</v>
      </c>
      <c r="U283" s="80">
        <f t="shared" si="42"/>
        <v>1.3120838375177706</v>
      </c>
      <c r="V283" s="81">
        <f t="shared" si="43"/>
        <v>695.40443388441838</v>
      </c>
      <c r="W283" s="81">
        <f t="shared" si="44"/>
        <v>165.40443388441838</v>
      </c>
      <c r="X283" s="81">
        <f t="shared" si="45"/>
        <v>0.82702216942209195</v>
      </c>
      <c r="Y283" s="80">
        <f t="shared" si="38"/>
        <v>4.5848355451969969E-2</v>
      </c>
      <c r="Z283" s="80">
        <f t="shared" si="39"/>
        <v>1.1992624151289988E-2</v>
      </c>
      <c r="AA283" s="80">
        <f t="shared" si="40"/>
        <v>1.9115055013239957E-2</v>
      </c>
      <c r="AB283" s="80">
        <f t="shared" si="46"/>
        <v>2.5652011538833303E-2</v>
      </c>
    </row>
    <row r="284" spans="1:29" x14ac:dyDescent="0.2">
      <c r="A284" s="156">
        <v>48</v>
      </c>
      <c r="B284" s="157" t="s">
        <v>1728</v>
      </c>
      <c r="C284" s="158" t="s">
        <v>1729</v>
      </c>
      <c r="D284" s="158" t="s">
        <v>41</v>
      </c>
      <c r="E284" s="159">
        <v>0</v>
      </c>
      <c r="F284" s="159">
        <v>2</v>
      </c>
      <c r="G284" s="160">
        <v>3879.54</v>
      </c>
      <c r="H284" s="160"/>
      <c r="I284" s="160">
        <v>7759.08</v>
      </c>
      <c r="J284" s="160">
        <v>0</v>
      </c>
      <c r="K284" s="160">
        <v>0</v>
      </c>
      <c r="L284" s="160">
        <v>0</v>
      </c>
      <c r="M284" s="160">
        <v>0</v>
      </c>
      <c r="N284" s="160">
        <v>0</v>
      </c>
      <c r="O284" s="160">
        <v>0</v>
      </c>
      <c r="P284" s="161">
        <v>0</v>
      </c>
      <c r="R284" s="160"/>
      <c r="S284" s="160">
        <v>0</v>
      </c>
      <c r="T284" s="80"/>
      <c r="U284" s="80"/>
      <c r="V284" s="81"/>
      <c r="W284" s="81"/>
      <c r="X284" s="81"/>
      <c r="Y284" s="80"/>
      <c r="Z284" s="80"/>
      <c r="AA284" s="80"/>
      <c r="AB284" s="80"/>
      <c r="AC284" s="88" t="s">
        <v>3610</v>
      </c>
    </row>
    <row r="285" spans="1:29" x14ac:dyDescent="0.2">
      <c r="A285" s="108"/>
      <c r="B285" s="109" t="s">
        <v>1632</v>
      </c>
      <c r="C285" s="110" t="s">
        <v>1633</v>
      </c>
      <c r="D285" s="110" t="s">
        <v>95</v>
      </c>
      <c r="E285" s="111">
        <v>1.1999999999999999E-3</v>
      </c>
      <c r="F285" s="111">
        <v>2.3999999999999998E-3</v>
      </c>
      <c r="G285" s="77">
        <v>38.1</v>
      </c>
      <c r="H285" s="77">
        <v>38.1</v>
      </c>
      <c r="I285" s="77">
        <v>9.1439999999999994E-2</v>
      </c>
      <c r="J285" s="77">
        <v>9.1439999999999994E-2</v>
      </c>
      <c r="K285" s="77"/>
      <c r="L285" s="77"/>
      <c r="M285" s="77"/>
      <c r="N285" s="77"/>
      <c r="O285" s="77"/>
      <c r="P285" s="77"/>
      <c r="R285" s="77">
        <v>44.5</v>
      </c>
      <c r="S285" s="77">
        <v>0.10680000000000001</v>
      </c>
      <c r="T285" s="80">
        <f t="shared" ref="T285:T289" si="47">R285/H285</f>
        <v>1.1679790026246719</v>
      </c>
      <c r="U285" s="80">
        <f t="shared" ref="U285:U289" si="48">T285-AB285</f>
        <v>1.1423269910858387</v>
      </c>
      <c r="V285" s="81">
        <f t="shared" ref="V285:V289" si="49">G285*U285</f>
        <v>43.522658360370457</v>
      </c>
      <c r="W285" s="81">
        <f t="shared" ref="W285:W289" si="50">V285-G285</f>
        <v>5.4226583603704555</v>
      </c>
      <c r="X285" s="81">
        <f t="shared" ref="X285:X289" si="51">F285*W285</f>
        <v>1.3014380064889091E-2</v>
      </c>
      <c r="Y285" s="80">
        <f t="shared" si="38"/>
        <v>4.5848355451969969E-2</v>
      </c>
      <c r="Z285" s="80">
        <f t="shared" si="39"/>
        <v>1.1992624151289988E-2</v>
      </c>
      <c r="AA285" s="80">
        <f t="shared" si="40"/>
        <v>1.9115055013239957E-2</v>
      </c>
      <c r="AB285" s="80">
        <f t="shared" ref="AB285:AB289" si="52">AVERAGE(Y285:AA285)</f>
        <v>2.5652011538833303E-2</v>
      </c>
    </row>
    <row r="286" spans="1:29" x14ac:dyDescent="0.2">
      <c r="A286" s="108"/>
      <c r="B286" s="109" t="s">
        <v>1722</v>
      </c>
      <c r="C286" s="110" t="s">
        <v>1723</v>
      </c>
      <c r="D286" s="110" t="s">
        <v>41</v>
      </c>
      <c r="E286" s="111">
        <v>2</v>
      </c>
      <c r="F286" s="111">
        <v>4</v>
      </c>
      <c r="G286" s="77">
        <v>18.3</v>
      </c>
      <c r="H286" s="77">
        <v>18.3</v>
      </c>
      <c r="I286" s="77">
        <v>73.2</v>
      </c>
      <c r="J286" s="77">
        <v>73.2</v>
      </c>
      <c r="K286" s="77"/>
      <c r="L286" s="77"/>
      <c r="M286" s="77"/>
      <c r="N286" s="77"/>
      <c r="O286" s="77"/>
      <c r="P286" s="77"/>
      <c r="R286" s="77">
        <v>23.2</v>
      </c>
      <c r="S286" s="77">
        <v>92.8</v>
      </c>
      <c r="T286" s="80">
        <f t="shared" si="47"/>
        <v>1.2677595628415299</v>
      </c>
      <c r="U286" s="80">
        <f t="shared" si="48"/>
        <v>1.2421075513026967</v>
      </c>
      <c r="V286" s="81">
        <f t="shared" si="49"/>
        <v>22.730568188839349</v>
      </c>
      <c r="W286" s="81">
        <f t="shared" si="50"/>
        <v>4.4305681888393487</v>
      </c>
      <c r="X286" s="81">
        <f t="shared" si="51"/>
        <v>17.722272755357395</v>
      </c>
      <c r="Y286" s="80">
        <f t="shared" si="38"/>
        <v>4.5848355451969969E-2</v>
      </c>
      <c r="Z286" s="80">
        <f t="shared" si="39"/>
        <v>1.1992624151289988E-2</v>
      </c>
      <c r="AA286" s="80">
        <f t="shared" si="40"/>
        <v>1.9115055013239957E-2</v>
      </c>
      <c r="AB286" s="80">
        <f t="shared" si="52"/>
        <v>2.5652011538833303E-2</v>
      </c>
    </row>
    <row r="287" spans="1:29" x14ac:dyDescent="0.2">
      <c r="A287" s="108"/>
      <c r="B287" s="109" t="s">
        <v>1724</v>
      </c>
      <c r="C287" s="110" t="s">
        <v>1725</v>
      </c>
      <c r="D287" s="110" t="s">
        <v>41</v>
      </c>
      <c r="E287" s="111">
        <v>1</v>
      </c>
      <c r="F287" s="111">
        <v>2</v>
      </c>
      <c r="G287" s="77">
        <v>151</v>
      </c>
      <c r="H287" s="77">
        <v>151</v>
      </c>
      <c r="I287" s="77">
        <v>302</v>
      </c>
      <c r="J287" s="77">
        <v>302</v>
      </c>
      <c r="K287" s="77"/>
      <c r="L287" s="77"/>
      <c r="M287" s="77"/>
      <c r="N287" s="77"/>
      <c r="O287" s="77"/>
      <c r="P287" s="77"/>
      <c r="R287" s="77">
        <v>188</v>
      </c>
      <c r="S287" s="77">
        <v>376</v>
      </c>
      <c r="T287" s="80">
        <f t="shared" si="47"/>
        <v>1.2450331125827814</v>
      </c>
      <c r="U287" s="80">
        <f t="shared" si="48"/>
        <v>1.2193811010439481</v>
      </c>
      <c r="V287" s="81">
        <f t="shared" si="49"/>
        <v>184.12654625763616</v>
      </c>
      <c r="W287" s="81">
        <f t="shared" si="50"/>
        <v>33.126546257636164</v>
      </c>
      <c r="X287" s="81">
        <f t="shared" si="51"/>
        <v>66.253092515272328</v>
      </c>
      <c r="Y287" s="80">
        <f t="shared" si="38"/>
        <v>4.5848355451969969E-2</v>
      </c>
      <c r="Z287" s="80">
        <f t="shared" si="39"/>
        <v>1.1992624151289988E-2</v>
      </c>
      <c r="AA287" s="80">
        <f t="shared" si="40"/>
        <v>1.9115055013239957E-2</v>
      </c>
      <c r="AB287" s="80">
        <f t="shared" si="52"/>
        <v>2.5652011538833303E-2</v>
      </c>
    </row>
    <row r="288" spans="1:29" x14ac:dyDescent="0.2">
      <c r="A288" s="108"/>
      <c r="B288" s="109" t="s">
        <v>1726</v>
      </c>
      <c r="C288" s="110" t="s">
        <v>1727</v>
      </c>
      <c r="D288" s="110" t="s">
        <v>41</v>
      </c>
      <c r="E288" s="111">
        <v>2.5000000000000001E-2</v>
      </c>
      <c r="F288" s="111">
        <v>0.05</v>
      </c>
      <c r="G288" s="77">
        <v>10.7</v>
      </c>
      <c r="H288" s="77">
        <v>10.7</v>
      </c>
      <c r="I288" s="77">
        <v>0.53500000000000003</v>
      </c>
      <c r="J288" s="77">
        <v>0.53500000000000003</v>
      </c>
      <c r="K288" s="77"/>
      <c r="L288" s="77"/>
      <c r="M288" s="77"/>
      <c r="N288" s="77"/>
      <c r="O288" s="77"/>
      <c r="P288" s="77"/>
      <c r="R288" s="77">
        <v>11.2</v>
      </c>
      <c r="S288" s="77">
        <v>0.56000000000000005</v>
      </c>
      <c r="T288" s="80">
        <f t="shared" si="47"/>
        <v>1.0467289719626167</v>
      </c>
      <c r="U288" s="80">
        <f t="shared" si="48"/>
        <v>1.0210769604237835</v>
      </c>
      <c r="V288" s="81">
        <f t="shared" si="49"/>
        <v>10.925523476534483</v>
      </c>
      <c r="W288" s="81">
        <f t="shared" si="50"/>
        <v>0.22552347653448379</v>
      </c>
      <c r="X288" s="81">
        <f t="shared" si="51"/>
        <v>1.127617382672419E-2</v>
      </c>
      <c r="Y288" s="80">
        <f t="shared" si="38"/>
        <v>4.5848355451969969E-2</v>
      </c>
      <c r="Z288" s="80">
        <f t="shared" si="39"/>
        <v>1.1992624151289988E-2</v>
      </c>
      <c r="AA288" s="80">
        <f t="shared" si="40"/>
        <v>1.9115055013239957E-2</v>
      </c>
      <c r="AB288" s="80">
        <f t="shared" si="52"/>
        <v>2.5652011538833303E-2</v>
      </c>
    </row>
    <row r="289" spans="1:28" ht="18" x14ac:dyDescent="0.2">
      <c r="A289" s="108"/>
      <c r="B289" s="109" t="s">
        <v>1714</v>
      </c>
      <c r="C289" s="110" t="s">
        <v>1715</v>
      </c>
      <c r="D289" s="110" t="s">
        <v>286</v>
      </c>
      <c r="E289" s="111">
        <v>2.5000000000000001E-3</v>
      </c>
      <c r="F289" s="111">
        <v>5.0000000000000001E-3</v>
      </c>
      <c r="G289" s="77">
        <v>530</v>
      </c>
      <c r="H289" s="77">
        <v>530</v>
      </c>
      <c r="I289" s="77">
        <v>2.65</v>
      </c>
      <c r="J289" s="77">
        <v>2.65</v>
      </c>
      <c r="K289" s="77"/>
      <c r="L289" s="77"/>
      <c r="M289" s="77"/>
      <c r="N289" s="77"/>
      <c r="O289" s="77"/>
      <c r="P289" s="77"/>
      <c r="R289" s="77">
        <v>709</v>
      </c>
      <c r="S289" s="77">
        <v>3.5449999999999999</v>
      </c>
      <c r="T289" s="80">
        <f t="shared" si="47"/>
        <v>1.3377358490566038</v>
      </c>
      <c r="U289" s="80">
        <f t="shared" si="48"/>
        <v>1.3120838375177706</v>
      </c>
      <c r="V289" s="81">
        <f t="shared" si="49"/>
        <v>695.40443388441838</v>
      </c>
      <c r="W289" s="81">
        <f t="shared" si="50"/>
        <v>165.40443388441838</v>
      </c>
      <c r="X289" s="81">
        <f t="shared" si="51"/>
        <v>0.82702216942209195</v>
      </c>
      <c r="Y289" s="80">
        <f t="shared" si="38"/>
        <v>4.5848355451969969E-2</v>
      </c>
      <c r="Z289" s="80">
        <f t="shared" si="39"/>
        <v>1.1992624151289988E-2</v>
      </c>
      <c r="AA289" s="80">
        <f t="shared" si="40"/>
        <v>1.9115055013239957E-2</v>
      </c>
      <c r="AB289" s="80">
        <f t="shared" si="52"/>
        <v>2.5652011538833303E-2</v>
      </c>
    </row>
    <row r="290" spans="1:28" ht="15" thickBot="1" x14ac:dyDescent="0.25">
      <c r="A290" s="162">
        <v>49</v>
      </c>
      <c r="B290" s="163" t="s">
        <v>1730</v>
      </c>
      <c r="C290" s="164" t="s">
        <v>1731</v>
      </c>
      <c r="D290" s="164" t="s">
        <v>41</v>
      </c>
      <c r="E290" s="165">
        <v>0</v>
      </c>
      <c r="F290" s="165">
        <v>115.5</v>
      </c>
      <c r="G290" s="112">
        <v>90.51</v>
      </c>
      <c r="H290" s="112">
        <v>56.22</v>
      </c>
      <c r="I290" s="112">
        <v>6493.41</v>
      </c>
      <c r="J290" s="112">
        <v>5190.57</v>
      </c>
      <c r="K290" s="112">
        <v>469.40355</v>
      </c>
      <c r="L290" s="112">
        <v>0</v>
      </c>
      <c r="M290" s="112">
        <v>0</v>
      </c>
      <c r="N290" s="112">
        <v>158.65839990000001</v>
      </c>
      <c r="O290" s="112">
        <v>515.01079891799998</v>
      </c>
      <c r="P290" s="166">
        <v>160.03018483452001</v>
      </c>
      <c r="R290" s="112">
        <v>60.72</v>
      </c>
      <c r="S290" s="112">
        <v>5509.35</v>
      </c>
      <c r="T290" s="80"/>
      <c r="U290" s="80"/>
      <c r="V290" s="81"/>
      <c r="W290" s="81"/>
      <c r="X290" s="81"/>
      <c r="Y290" s="80"/>
      <c r="Z290" s="80"/>
      <c r="AA290" s="80"/>
      <c r="AB290" s="80"/>
    </row>
    <row r="291" spans="1:28" x14ac:dyDescent="0.2">
      <c r="A291" s="108"/>
      <c r="B291" s="109" t="s">
        <v>1732</v>
      </c>
      <c r="C291" s="110" t="s">
        <v>1733</v>
      </c>
      <c r="D291" s="110" t="s">
        <v>402</v>
      </c>
      <c r="E291" s="111">
        <v>0.01</v>
      </c>
      <c r="F291" s="111">
        <v>1.155</v>
      </c>
      <c r="G291" s="77">
        <v>254</v>
      </c>
      <c r="H291" s="77">
        <v>254</v>
      </c>
      <c r="I291" s="77">
        <v>293.37</v>
      </c>
      <c r="J291" s="77">
        <v>293.37</v>
      </c>
      <c r="K291" s="77"/>
      <c r="L291" s="77"/>
      <c r="M291" s="77"/>
      <c r="N291" s="77"/>
      <c r="O291" s="77"/>
      <c r="P291" s="77"/>
      <c r="R291" s="77">
        <v>310</v>
      </c>
      <c r="S291" s="77">
        <v>358.05</v>
      </c>
      <c r="T291" s="80">
        <f t="shared" si="41"/>
        <v>1.2204724409448819</v>
      </c>
      <c r="U291" s="80">
        <f t="shared" si="42"/>
        <v>1.1948204294060487</v>
      </c>
      <c r="V291" s="81">
        <f t="shared" si="43"/>
        <v>303.4843890691364</v>
      </c>
      <c r="W291" s="81">
        <f t="shared" si="44"/>
        <v>49.484389069136398</v>
      </c>
      <c r="X291" s="81">
        <f t="shared" si="45"/>
        <v>57.154469374852539</v>
      </c>
      <c r="Y291" s="80">
        <f t="shared" si="38"/>
        <v>4.5848355451969969E-2</v>
      </c>
      <c r="Z291" s="80">
        <f t="shared" si="39"/>
        <v>1.1992624151289988E-2</v>
      </c>
      <c r="AA291" s="80">
        <f t="shared" si="40"/>
        <v>1.9115055013239957E-2</v>
      </c>
      <c r="AB291" s="80">
        <f t="shared" si="46"/>
        <v>2.5652011538833303E-2</v>
      </c>
    </row>
    <row r="292" spans="1:28" ht="15" thickBot="1" x14ac:dyDescent="0.25">
      <c r="A292" s="108"/>
      <c r="B292" s="109" t="s">
        <v>1734</v>
      </c>
      <c r="C292" s="110" t="s">
        <v>1735</v>
      </c>
      <c r="D292" s="110" t="s">
        <v>41</v>
      </c>
      <c r="E292" s="111">
        <v>1</v>
      </c>
      <c r="F292" s="111">
        <v>115.5</v>
      </c>
      <c r="G292" s="77">
        <v>42.4</v>
      </c>
      <c r="H292" s="77">
        <v>42.4</v>
      </c>
      <c r="I292" s="77">
        <v>4897.2</v>
      </c>
      <c r="J292" s="77">
        <v>4897.2</v>
      </c>
      <c r="K292" s="77"/>
      <c r="L292" s="77"/>
      <c r="M292" s="77"/>
      <c r="N292" s="77"/>
      <c r="O292" s="77"/>
      <c r="P292" s="77"/>
      <c r="R292" s="77">
        <v>44.6</v>
      </c>
      <c r="S292" s="77">
        <v>5151.3</v>
      </c>
      <c r="T292" s="80">
        <f t="shared" si="41"/>
        <v>1.0518867924528303</v>
      </c>
      <c r="U292" s="80">
        <f t="shared" si="42"/>
        <v>1.0262347809139971</v>
      </c>
      <c r="V292" s="81">
        <f t="shared" si="43"/>
        <v>43.512354710753478</v>
      </c>
      <c r="W292" s="81">
        <f t="shared" si="44"/>
        <v>1.112354710753479</v>
      </c>
      <c r="X292" s="81">
        <f t="shared" si="45"/>
        <v>128.47696909202682</v>
      </c>
      <c r="Y292" s="80">
        <f t="shared" si="38"/>
        <v>4.5848355451969969E-2</v>
      </c>
      <c r="Z292" s="80">
        <f t="shared" si="39"/>
        <v>1.1992624151289988E-2</v>
      </c>
      <c r="AA292" s="80">
        <f t="shared" si="40"/>
        <v>1.9115055013239957E-2</v>
      </c>
      <c r="AB292" s="80">
        <f t="shared" si="46"/>
        <v>2.5652011538833303E-2</v>
      </c>
    </row>
    <row r="293" spans="1:28" ht="15" thickBot="1" x14ac:dyDescent="0.25">
      <c r="A293" s="96">
        <v>50</v>
      </c>
      <c r="B293" s="97" t="s">
        <v>1736</v>
      </c>
      <c r="C293" s="99" t="s">
        <v>1737</v>
      </c>
      <c r="D293" s="99" t="s">
        <v>41</v>
      </c>
      <c r="E293" s="100">
        <v>0</v>
      </c>
      <c r="F293" s="100">
        <v>235</v>
      </c>
      <c r="G293" s="101">
        <v>130.53</v>
      </c>
      <c r="H293" s="101">
        <v>78.78</v>
      </c>
      <c r="I293" s="101">
        <v>18513.3</v>
      </c>
      <c r="J293" s="101">
        <v>15434.8</v>
      </c>
      <c r="K293" s="101">
        <v>1109.106</v>
      </c>
      <c r="L293" s="101">
        <v>0</v>
      </c>
      <c r="M293" s="101">
        <v>0</v>
      </c>
      <c r="N293" s="101">
        <v>374.87782800000002</v>
      </c>
      <c r="O293" s="101">
        <v>1216.86673896</v>
      </c>
      <c r="P293" s="102">
        <v>378.11907937439997</v>
      </c>
      <c r="R293" s="101">
        <v>84.92</v>
      </c>
      <c r="S293" s="101">
        <v>16403</v>
      </c>
      <c r="T293" s="80"/>
      <c r="U293" s="80"/>
      <c r="V293" s="81"/>
      <c r="W293" s="81"/>
      <c r="X293" s="81"/>
      <c r="Y293" s="80"/>
      <c r="Z293" s="80"/>
      <c r="AA293" s="80"/>
      <c r="AB293" s="80"/>
    </row>
    <row r="294" spans="1:28" x14ac:dyDescent="0.2">
      <c r="A294" s="108"/>
      <c r="B294" s="109" t="s">
        <v>1732</v>
      </c>
      <c r="C294" s="110" t="s">
        <v>1733</v>
      </c>
      <c r="D294" s="110" t="s">
        <v>402</v>
      </c>
      <c r="E294" s="111">
        <v>0.02</v>
      </c>
      <c r="F294" s="111">
        <v>4.7</v>
      </c>
      <c r="G294" s="77">
        <v>254</v>
      </c>
      <c r="H294" s="77">
        <v>254</v>
      </c>
      <c r="I294" s="77">
        <v>1193.8</v>
      </c>
      <c r="J294" s="77">
        <v>1193.8</v>
      </c>
      <c r="K294" s="77"/>
      <c r="L294" s="77"/>
      <c r="M294" s="77"/>
      <c r="N294" s="77"/>
      <c r="O294" s="77"/>
      <c r="P294" s="77"/>
      <c r="R294" s="77">
        <v>310</v>
      </c>
      <c r="S294" s="77">
        <v>1457</v>
      </c>
      <c r="T294" s="80">
        <f t="shared" si="41"/>
        <v>1.2204724409448819</v>
      </c>
      <c r="U294" s="80">
        <f t="shared" si="42"/>
        <v>1.1948204294060487</v>
      </c>
      <c r="V294" s="81">
        <f t="shared" si="43"/>
        <v>303.4843890691364</v>
      </c>
      <c r="W294" s="81">
        <f t="shared" si="44"/>
        <v>49.484389069136398</v>
      </c>
      <c r="X294" s="81">
        <f t="shared" si="45"/>
        <v>232.57662862494109</v>
      </c>
      <c r="Y294" s="80">
        <f t="shared" si="38"/>
        <v>4.5848355451969969E-2</v>
      </c>
      <c r="Z294" s="80">
        <f t="shared" si="39"/>
        <v>1.1992624151289988E-2</v>
      </c>
      <c r="AA294" s="80">
        <f t="shared" si="40"/>
        <v>1.9115055013239957E-2</v>
      </c>
      <c r="AB294" s="80">
        <f t="shared" si="46"/>
        <v>2.5652011538833303E-2</v>
      </c>
    </row>
    <row r="295" spans="1:28" ht="15" thickBot="1" x14ac:dyDescent="0.25">
      <c r="A295" s="108"/>
      <c r="B295" s="109" t="s">
        <v>1738</v>
      </c>
      <c r="C295" s="110" t="s">
        <v>1739</v>
      </c>
      <c r="D295" s="110" t="s">
        <v>41</v>
      </c>
      <c r="E295" s="111">
        <v>1</v>
      </c>
      <c r="F295" s="111">
        <v>235</v>
      </c>
      <c r="G295" s="77">
        <v>60.6</v>
      </c>
      <c r="H295" s="77">
        <v>60.6</v>
      </c>
      <c r="I295" s="77">
        <v>14241</v>
      </c>
      <c r="J295" s="77">
        <v>14241</v>
      </c>
      <c r="K295" s="77"/>
      <c r="L295" s="77"/>
      <c r="M295" s="77"/>
      <c r="N295" s="77"/>
      <c r="O295" s="77"/>
      <c r="P295" s="77"/>
      <c r="R295" s="77">
        <v>63.6</v>
      </c>
      <c r="S295" s="77">
        <v>14946</v>
      </c>
      <c r="T295" s="80">
        <f t="shared" si="41"/>
        <v>1.0495049504950495</v>
      </c>
      <c r="U295" s="80">
        <f t="shared" si="42"/>
        <v>1.0238529389562163</v>
      </c>
      <c r="V295" s="81">
        <f t="shared" si="43"/>
        <v>62.045488100746709</v>
      </c>
      <c r="W295" s="81">
        <f t="shared" si="44"/>
        <v>1.445488100746708</v>
      </c>
      <c r="X295" s="81">
        <f t="shared" si="45"/>
        <v>339.68970367547638</v>
      </c>
      <c r="Y295" s="80">
        <f t="shared" si="38"/>
        <v>4.5848355451969969E-2</v>
      </c>
      <c r="Z295" s="80">
        <f t="shared" si="39"/>
        <v>1.1992624151289988E-2</v>
      </c>
      <c r="AA295" s="80">
        <f t="shared" si="40"/>
        <v>1.9115055013239957E-2</v>
      </c>
      <c r="AB295" s="80">
        <f t="shared" si="46"/>
        <v>2.5652011538833303E-2</v>
      </c>
    </row>
    <row r="296" spans="1:28" ht="20.5" thickBot="1" x14ac:dyDescent="0.25">
      <c r="A296" s="96">
        <v>51</v>
      </c>
      <c r="B296" s="97" t="s">
        <v>1740</v>
      </c>
      <c r="C296" s="99" t="s">
        <v>1741</v>
      </c>
      <c r="D296" s="99" t="s">
        <v>98</v>
      </c>
      <c r="E296" s="100">
        <v>0</v>
      </c>
      <c r="F296" s="100">
        <v>84</v>
      </c>
      <c r="G296" s="101">
        <v>34.51</v>
      </c>
      <c r="H296" s="101">
        <v>51.19</v>
      </c>
      <c r="I296" s="101">
        <v>4299.96</v>
      </c>
      <c r="J296" s="101">
        <v>822.75480000000005</v>
      </c>
      <c r="K296" s="101">
        <v>1252.44</v>
      </c>
      <c r="L296" s="101">
        <v>0</v>
      </c>
      <c r="M296" s="101">
        <v>0</v>
      </c>
      <c r="N296" s="101">
        <v>423.32472000000001</v>
      </c>
      <c r="O296" s="101">
        <v>1374.1270704000001</v>
      </c>
      <c r="P296" s="102">
        <v>426.98485065599999</v>
      </c>
      <c r="R296" s="101">
        <v>58.46</v>
      </c>
      <c r="S296" s="101">
        <v>992.85479999999995</v>
      </c>
      <c r="T296" s="80"/>
      <c r="U296" s="80"/>
      <c r="V296" s="81"/>
      <c r="W296" s="81"/>
      <c r="X296" s="81"/>
      <c r="Y296" s="80"/>
      <c r="Z296" s="80"/>
      <c r="AA296" s="80"/>
      <c r="AB296" s="80"/>
    </row>
    <row r="297" spans="1:28" x14ac:dyDescent="0.2">
      <c r="A297" s="108"/>
      <c r="B297" s="109" t="s">
        <v>1742</v>
      </c>
      <c r="C297" s="110" t="s">
        <v>1743</v>
      </c>
      <c r="D297" s="110" t="s">
        <v>402</v>
      </c>
      <c r="E297" s="111">
        <v>2.8500000000000001E-2</v>
      </c>
      <c r="F297" s="111">
        <v>2.3940000000000001</v>
      </c>
      <c r="G297" s="77">
        <v>193</v>
      </c>
      <c r="H297" s="77">
        <v>193</v>
      </c>
      <c r="I297" s="77">
        <v>462.04199999999997</v>
      </c>
      <c r="J297" s="77">
        <v>462.04199999999997</v>
      </c>
      <c r="K297" s="77"/>
      <c r="L297" s="77"/>
      <c r="M297" s="77"/>
      <c r="N297" s="77"/>
      <c r="O297" s="77"/>
      <c r="P297" s="77"/>
      <c r="R297" s="77">
        <v>205</v>
      </c>
      <c r="S297" s="77">
        <v>490.77</v>
      </c>
      <c r="T297" s="80">
        <f t="shared" si="41"/>
        <v>1.0621761658031088</v>
      </c>
      <c r="U297" s="80">
        <f t="shared" si="42"/>
        <v>1.0365241542642756</v>
      </c>
      <c r="V297" s="81">
        <f t="shared" si="43"/>
        <v>200.04916177300518</v>
      </c>
      <c r="W297" s="81">
        <f t="shared" si="44"/>
        <v>7.0491617730051814</v>
      </c>
      <c r="X297" s="81">
        <f t="shared" si="45"/>
        <v>16.875693284574407</v>
      </c>
      <c r="Y297" s="80">
        <f t="shared" si="38"/>
        <v>4.5848355451969969E-2</v>
      </c>
      <c r="Z297" s="80">
        <f t="shared" si="39"/>
        <v>1.1992624151289988E-2</v>
      </c>
      <c r="AA297" s="80">
        <f t="shared" si="40"/>
        <v>1.9115055013239957E-2</v>
      </c>
      <c r="AB297" s="80">
        <f t="shared" si="46"/>
        <v>2.5652011538833303E-2</v>
      </c>
    </row>
    <row r="298" spans="1:28" ht="15" thickBot="1" x14ac:dyDescent="0.25">
      <c r="A298" s="108"/>
      <c r="B298" s="109" t="s">
        <v>1744</v>
      </c>
      <c r="C298" s="110" t="s">
        <v>1745</v>
      </c>
      <c r="D298" s="110" t="s">
        <v>98</v>
      </c>
      <c r="E298" s="111">
        <v>1.02</v>
      </c>
      <c r="F298" s="111">
        <v>85.68</v>
      </c>
      <c r="G298" s="77">
        <v>4.21</v>
      </c>
      <c r="H298" s="77">
        <v>4.21</v>
      </c>
      <c r="I298" s="77">
        <v>360.71280000000002</v>
      </c>
      <c r="J298" s="77">
        <v>360.71280000000002</v>
      </c>
      <c r="K298" s="77"/>
      <c r="L298" s="77"/>
      <c r="M298" s="77"/>
      <c r="N298" s="77"/>
      <c r="O298" s="77"/>
      <c r="P298" s="77"/>
      <c r="R298" s="77">
        <v>5.86</v>
      </c>
      <c r="S298" s="77">
        <v>502.08479999999997</v>
      </c>
      <c r="T298" s="80">
        <f t="shared" si="41"/>
        <v>1.3919239904988125</v>
      </c>
      <c r="U298" s="80">
        <f t="shared" si="42"/>
        <v>1.3662719789599793</v>
      </c>
      <c r="V298" s="81">
        <f t="shared" si="43"/>
        <v>5.752005031421513</v>
      </c>
      <c r="W298" s="81">
        <f t="shared" si="44"/>
        <v>1.542005031421513</v>
      </c>
      <c r="X298" s="81">
        <f t="shared" si="45"/>
        <v>132.11899109219524</v>
      </c>
      <c r="Y298" s="80">
        <f t="shared" si="38"/>
        <v>4.5848355451969969E-2</v>
      </c>
      <c r="Z298" s="80">
        <f t="shared" si="39"/>
        <v>1.1992624151289988E-2</v>
      </c>
      <c r="AA298" s="80">
        <f t="shared" si="40"/>
        <v>1.9115055013239957E-2</v>
      </c>
      <c r="AB298" s="80">
        <f t="shared" si="46"/>
        <v>2.5652011538833303E-2</v>
      </c>
    </row>
    <row r="299" spans="1:28" ht="20.5" thickBot="1" x14ac:dyDescent="0.25">
      <c r="A299" s="96">
        <v>52</v>
      </c>
      <c r="B299" s="97" t="s">
        <v>1746</v>
      </c>
      <c r="C299" s="99" t="s">
        <v>1747</v>
      </c>
      <c r="D299" s="99" t="s">
        <v>98</v>
      </c>
      <c r="E299" s="100">
        <v>0</v>
      </c>
      <c r="F299" s="100">
        <v>70</v>
      </c>
      <c r="G299" s="101">
        <v>49.47</v>
      </c>
      <c r="H299" s="101">
        <v>53.87</v>
      </c>
      <c r="I299" s="101">
        <v>3770.9</v>
      </c>
      <c r="J299" s="101">
        <v>873.21849999999995</v>
      </c>
      <c r="K299" s="101">
        <v>1043.7</v>
      </c>
      <c r="L299" s="101">
        <v>0</v>
      </c>
      <c r="M299" s="101">
        <v>0</v>
      </c>
      <c r="N299" s="101">
        <v>352.7706</v>
      </c>
      <c r="O299" s="101">
        <v>1145.105892</v>
      </c>
      <c r="P299" s="102">
        <v>355.82070887999998</v>
      </c>
      <c r="R299" s="101">
        <v>61.43</v>
      </c>
      <c r="S299" s="101">
        <v>1035.1704999999999</v>
      </c>
      <c r="T299" s="80"/>
      <c r="U299" s="80"/>
      <c r="V299" s="81"/>
      <c r="W299" s="81"/>
      <c r="X299" s="81"/>
      <c r="Y299" s="80"/>
      <c r="Z299" s="80"/>
      <c r="AA299" s="80"/>
      <c r="AB299" s="80"/>
    </row>
    <row r="300" spans="1:28" x14ac:dyDescent="0.2">
      <c r="A300" s="108"/>
      <c r="B300" s="109" t="s">
        <v>1742</v>
      </c>
      <c r="C300" s="110" t="s">
        <v>1743</v>
      </c>
      <c r="D300" s="110" t="s">
        <v>402</v>
      </c>
      <c r="E300" s="111">
        <v>2.8750000000000001E-2</v>
      </c>
      <c r="F300" s="111">
        <v>2.0125000000000002</v>
      </c>
      <c r="G300" s="77">
        <v>193</v>
      </c>
      <c r="H300" s="77">
        <v>193</v>
      </c>
      <c r="I300" s="77">
        <v>388.41250000000002</v>
      </c>
      <c r="J300" s="77">
        <v>388.41250000000002</v>
      </c>
      <c r="K300" s="77"/>
      <c r="L300" s="77"/>
      <c r="M300" s="77"/>
      <c r="N300" s="77"/>
      <c r="O300" s="77"/>
      <c r="P300" s="77"/>
      <c r="R300" s="77">
        <v>205</v>
      </c>
      <c r="S300" s="77">
        <v>412.5625</v>
      </c>
      <c r="T300" s="80">
        <f t="shared" si="41"/>
        <v>1.0621761658031088</v>
      </c>
      <c r="U300" s="80">
        <f t="shared" si="42"/>
        <v>1.0365241542642756</v>
      </c>
      <c r="V300" s="81">
        <f t="shared" si="43"/>
        <v>200.04916177300518</v>
      </c>
      <c r="W300" s="81">
        <f t="shared" si="44"/>
        <v>7.0491617730051814</v>
      </c>
      <c r="X300" s="81">
        <f t="shared" si="45"/>
        <v>14.186438068172929</v>
      </c>
      <c r="Y300" s="80">
        <f t="shared" si="38"/>
        <v>4.5848355451969969E-2</v>
      </c>
      <c r="Z300" s="80">
        <f t="shared" si="39"/>
        <v>1.1992624151289988E-2</v>
      </c>
      <c r="AA300" s="80">
        <f t="shared" si="40"/>
        <v>1.9115055013239957E-2</v>
      </c>
      <c r="AB300" s="80">
        <f t="shared" si="46"/>
        <v>2.5652011538833303E-2</v>
      </c>
    </row>
    <row r="301" spans="1:28" ht="15" thickBot="1" x14ac:dyDescent="0.25">
      <c r="A301" s="108"/>
      <c r="B301" s="109" t="s">
        <v>1748</v>
      </c>
      <c r="C301" s="110" t="s">
        <v>1749</v>
      </c>
      <c r="D301" s="110" t="s">
        <v>98</v>
      </c>
      <c r="E301" s="111">
        <v>1.02</v>
      </c>
      <c r="F301" s="111">
        <v>71.400000000000006</v>
      </c>
      <c r="G301" s="77">
        <v>6.79</v>
      </c>
      <c r="H301" s="77">
        <v>6.79</v>
      </c>
      <c r="I301" s="77">
        <v>484.80599999999998</v>
      </c>
      <c r="J301" s="77">
        <v>484.80599999999998</v>
      </c>
      <c r="K301" s="77"/>
      <c r="L301" s="77"/>
      <c r="M301" s="77"/>
      <c r="N301" s="77"/>
      <c r="O301" s="77"/>
      <c r="P301" s="77"/>
      <c r="R301" s="77">
        <v>8.7200000000000006</v>
      </c>
      <c r="S301" s="77">
        <v>622.60799999999995</v>
      </c>
      <c r="T301" s="80">
        <f t="shared" si="41"/>
        <v>1.2842415316642122</v>
      </c>
      <c r="U301" s="80">
        <f t="shared" si="42"/>
        <v>1.2585895201253789</v>
      </c>
      <c r="V301" s="81">
        <f t="shared" si="43"/>
        <v>8.5458228416513222</v>
      </c>
      <c r="W301" s="81">
        <f t="shared" si="44"/>
        <v>1.7558228416513222</v>
      </c>
      <c r="X301" s="81">
        <f t="shared" si="45"/>
        <v>125.36575089390442</v>
      </c>
      <c r="Y301" s="80">
        <f t="shared" si="38"/>
        <v>4.5848355451969969E-2</v>
      </c>
      <c r="Z301" s="80">
        <f t="shared" si="39"/>
        <v>1.1992624151289988E-2</v>
      </c>
      <c r="AA301" s="80">
        <f t="shared" si="40"/>
        <v>1.9115055013239957E-2</v>
      </c>
      <c r="AB301" s="80">
        <f t="shared" si="46"/>
        <v>2.5652011538833303E-2</v>
      </c>
    </row>
    <row r="302" spans="1:28" ht="20.5" thickBot="1" x14ac:dyDescent="0.25">
      <c r="A302" s="96">
        <v>53</v>
      </c>
      <c r="B302" s="97" t="s">
        <v>1750</v>
      </c>
      <c r="C302" s="99" t="s">
        <v>1751</v>
      </c>
      <c r="D302" s="99" t="s">
        <v>98</v>
      </c>
      <c r="E302" s="100">
        <v>0</v>
      </c>
      <c r="F302" s="100">
        <v>47</v>
      </c>
      <c r="G302" s="101">
        <v>95.26</v>
      </c>
      <c r="H302" s="101">
        <v>54.8</v>
      </c>
      <c r="I302" s="101">
        <v>2575.6</v>
      </c>
      <c r="J302" s="101">
        <v>630.27940000000001</v>
      </c>
      <c r="K302" s="101">
        <v>700.77</v>
      </c>
      <c r="L302" s="101">
        <v>0</v>
      </c>
      <c r="M302" s="101">
        <v>0</v>
      </c>
      <c r="N302" s="101">
        <v>236.86026000000001</v>
      </c>
      <c r="O302" s="101">
        <v>768.85681320000003</v>
      </c>
      <c r="P302" s="102">
        <v>238.90819024800001</v>
      </c>
      <c r="R302" s="101">
        <v>63.39</v>
      </c>
      <c r="S302" s="101">
        <v>787.57899999999995</v>
      </c>
      <c r="T302" s="80"/>
      <c r="U302" s="80"/>
      <c r="V302" s="81"/>
      <c r="W302" s="81"/>
      <c r="X302" s="81"/>
      <c r="Y302" s="80"/>
      <c r="Z302" s="80"/>
      <c r="AA302" s="80"/>
      <c r="AB302" s="80"/>
    </row>
    <row r="303" spans="1:28" x14ac:dyDescent="0.2">
      <c r="A303" s="108"/>
      <c r="B303" s="109" t="s">
        <v>1742</v>
      </c>
      <c r="C303" s="110" t="s">
        <v>1743</v>
      </c>
      <c r="D303" s="110" t="s">
        <v>402</v>
      </c>
      <c r="E303" s="111">
        <v>2.9000000000000001E-2</v>
      </c>
      <c r="F303" s="111">
        <v>1.363</v>
      </c>
      <c r="G303" s="77">
        <v>193</v>
      </c>
      <c r="H303" s="77">
        <v>193</v>
      </c>
      <c r="I303" s="77">
        <v>263.05900000000003</v>
      </c>
      <c r="J303" s="77">
        <v>263.05900000000003</v>
      </c>
      <c r="K303" s="77"/>
      <c r="L303" s="77"/>
      <c r="M303" s="77"/>
      <c r="N303" s="77"/>
      <c r="O303" s="77"/>
      <c r="P303" s="77"/>
      <c r="R303" s="77">
        <v>205</v>
      </c>
      <c r="S303" s="77">
        <v>279.41500000000002</v>
      </c>
      <c r="T303" s="80">
        <f t="shared" si="41"/>
        <v>1.0621761658031088</v>
      </c>
      <c r="U303" s="80">
        <f t="shared" si="42"/>
        <v>1.0365241542642756</v>
      </c>
      <c r="V303" s="81">
        <f t="shared" si="43"/>
        <v>200.04916177300518</v>
      </c>
      <c r="W303" s="81">
        <f t="shared" si="44"/>
        <v>7.0491617730051814</v>
      </c>
      <c r="X303" s="81">
        <f t="shared" si="45"/>
        <v>9.6080074966060618</v>
      </c>
      <c r="Y303" s="80">
        <f t="shared" si="38"/>
        <v>4.5848355451969969E-2</v>
      </c>
      <c r="Z303" s="80">
        <f t="shared" si="39"/>
        <v>1.1992624151289988E-2</v>
      </c>
      <c r="AA303" s="80">
        <f t="shared" si="40"/>
        <v>1.9115055013239957E-2</v>
      </c>
      <c r="AB303" s="80">
        <f t="shared" si="46"/>
        <v>2.5652011538833303E-2</v>
      </c>
    </row>
    <row r="304" spans="1:28" ht="15" thickBot="1" x14ac:dyDescent="0.25">
      <c r="A304" s="108"/>
      <c r="B304" s="109" t="s">
        <v>1752</v>
      </c>
      <c r="C304" s="110" t="s">
        <v>1753</v>
      </c>
      <c r="D304" s="110" t="s">
        <v>98</v>
      </c>
      <c r="E304" s="111">
        <v>1.02</v>
      </c>
      <c r="F304" s="111">
        <v>47.94</v>
      </c>
      <c r="G304" s="77">
        <v>7.66</v>
      </c>
      <c r="H304" s="77">
        <v>7.66</v>
      </c>
      <c r="I304" s="77">
        <v>367.22039999999998</v>
      </c>
      <c r="J304" s="77">
        <v>367.22039999999998</v>
      </c>
      <c r="K304" s="77"/>
      <c r="L304" s="77"/>
      <c r="M304" s="77"/>
      <c r="N304" s="77"/>
      <c r="O304" s="77"/>
      <c r="P304" s="77"/>
      <c r="R304" s="77">
        <v>10.6</v>
      </c>
      <c r="S304" s="77">
        <v>508.16399999999999</v>
      </c>
      <c r="T304" s="80">
        <f t="shared" si="41"/>
        <v>1.3838120104438643</v>
      </c>
      <c r="U304" s="80">
        <f t="shared" si="42"/>
        <v>1.358159998905031</v>
      </c>
      <c r="V304" s="81">
        <f t="shared" si="43"/>
        <v>10.403505591612538</v>
      </c>
      <c r="W304" s="81">
        <f t="shared" si="44"/>
        <v>2.7435055916125375</v>
      </c>
      <c r="X304" s="81">
        <f t="shared" si="45"/>
        <v>131.52365806190505</v>
      </c>
      <c r="Y304" s="80">
        <f t="shared" si="38"/>
        <v>4.5848355451969969E-2</v>
      </c>
      <c r="Z304" s="80">
        <f t="shared" si="39"/>
        <v>1.1992624151289988E-2</v>
      </c>
      <c r="AA304" s="80">
        <f t="shared" si="40"/>
        <v>1.9115055013239957E-2</v>
      </c>
      <c r="AB304" s="80">
        <f t="shared" si="46"/>
        <v>2.5652011538833303E-2</v>
      </c>
    </row>
    <row r="305" spans="1:28" ht="20.5" thickBot="1" x14ac:dyDescent="0.25">
      <c r="A305" s="96">
        <v>54</v>
      </c>
      <c r="B305" s="97" t="s">
        <v>1754</v>
      </c>
      <c r="C305" s="99" t="s">
        <v>1755</v>
      </c>
      <c r="D305" s="99" t="s">
        <v>98</v>
      </c>
      <c r="E305" s="100">
        <v>0</v>
      </c>
      <c r="F305" s="100">
        <v>58</v>
      </c>
      <c r="G305" s="101">
        <v>59.01</v>
      </c>
      <c r="H305" s="101">
        <v>64.92</v>
      </c>
      <c r="I305" s="101">
        <v>3765.36</v>
      </c>
      <c r="J305" s="101">
        <v>1220.5229999999999</v>
      </c>
      <c r="K305" s="101">
        <v>916.66679999999997</v>
      </c>
      <c r="L305" s="101">
        <v>0</v>
      </c>
      <c r="M305" s="101">
        <v>0</v>
      </c>
      <c r="N305" s="101">
        <v>309.83337840000002</v>
      </c>
      <c r="O305" s="101">
        <v>1005.730146288</v>
      </c>
      <c r="P305" s="102">
        <v>312.51224545631999</v>
      </c>
      <c r="R305" s="101">
        <v>76.099999999999994</v>
      </c>
      <c r="S305" s="101">
        <v>1546.5989999999999</v>
      </c>
      <c r="T305" s="80"/>
      <c r="U305" s="80"/>
      <c r="V305" s="81"/>
      <c r="W305" s="81"/>
      <c r="X305" s="81"/>
      <c r="Y305" s="80"/>
      <c r="Z305" s="80"/>
      <c r="AA305" s="80"/>
      <c r="AB305" s="80"/>
    </row>
    <row r="306" spans="1:28" x14ac:dyDescent="0.2">
      <c r="A306" s="108"/>
      <c r="B306" s="109" t="s">
        <v>1742</v>
      </c>
      <c r="C306" s="110" t="s">
        <v>1743</v>
      </c>
      <c r="D306" s="110" t="s">
        <v>402</v>
      </c>
      <c r="E306" s="111">
        <v>4.3499999999999997E-2</v>
      </c>
      <c r="F306" s="111">
        <v>2.5230000000000001</v>
      </c>
      <c r="G306" s="77">
        <v>193</v>
      </c>
      <c r="H306" s="77">
        <v>193</v>
      </c>
      <c r="I306" s="77">
        <v>486.93900000000002</v>
      </c>
      <c r="J306" s="77">
        <v>486.93900000000002</v>
      </c>
      <c r="K306" s="77"/>
      <c r="L306" s="77"/>
      <c r="M306" s="77"/>
      <c r="N306" s="77"/>
      <c r="O306" s="77"/>
      <c r="P306" s="77"/>
      <c r="R306" s="77">
        <v>205</v>
      </c>
      <c r="S306" s="77">
        <v>517.21500000000003</v>
      </c>
      <c r="T306" s="80">
        <f t="shared" si="41"/>
        <v>1.0621761658031088</v>
      </c>
      <c r="U306" s="80">
        <f t="shared" si="42"/>
        <v>1.0365241542642756</v>
      </c>
      <c r="V306" s="81">
        <f t="shared" si="43"/>
        <v>200.04916177300518</v>
      </c>
      <c r="W306" s="81">
        <f t="shared" si="44"/>
        <v>7.0491617730051814</v>
      </c>
      <c r="X306" s="81">
        <f t="shared" si="45"/>
        <v>17.785035153292075</v>
      </c>
      <c r="Y306" s="80">
        <f t="shared" si="38"/>
        <v>4.5848355451969969E-2</v>
      </c>
      <c r="Z306" s="80">
        <f t="shared" si="39"/>
        <v>1.1992624151289988E-2</v>
      </c>
      <c r="AA306" s="80">
        <f t="shared" si="40"/>
        <v>1.9115055013239957E-2</v>
      </c>
      <c r="AB306" s="80">
        <f t="shared" si="46"/>
        <v>2.5652011538833303E-2</v>
      </c>
    </row>
    <row r="307" spans="1:28" ht="15" thickBot="1" x14ac:dyDescent="0.25">
      <c r="A307" s="108"/>
      <c r="B307" s="109" t="s">
        <v>1756</v>
      </c>
      <c r="C307" s="110" t="s">
        <v>1757</v>
      </c>
      <c r="D307" s="110" t="s">
        <v>98</v>
      </c>
      <c r="E307" s="111">
        <v>1.02</v>
      </c>
      <c r="F307" s="111">
        <v>59.16</v>
      </c>
      <c r="G307" s="77">
        <v>12.4</v>
      </c>
      <c r="H307" s="77">
        <v>12.4</v>
      </c>
      <c r="I307" s="77">
        <v>733.58399999999995</v>
      </c>
      <c r="J307" s="77">
        <v>733.58399999999995</v>
      </c>
      <c r="K307" s="77"/>
      <c r="L307" s="77"/>
      <c r="M307" s="77"/>
      <c r="N307" s="77"/>
      <c r="O307" s="77"/>
      <c r="P307" s="77"/>
      <c r="R307" s="77">
        <v>17.399999999999999</v>
      </c>
      <c r="S307" s="77">
        <v>1029.384</v>
      </c>
      <c r="T307" s="80">
        <f t="shared" si="41"/>
        <v>1.4032258064516128</v>
      </c>
      <c r="U307" s="80">
        <f t="shared" si="42"/>
        <v>1.3775737949127795</v>
      </c>
      <c r="V307" s="81">
        <f t="shared" si="43"/>
        <v>17.081915056918465</v>
      </c>
      <c r="W307" s="81">
        <f t="shared" si="44"/>
        <v>4.6819150569184647</v>
      </c>
      <c r="X307" s="81">
        <f t="shared" si="45"/>
        <v>276.98209476729636</v>
      </c>
      <c r="Y307" s="80">
        <f t="shared" si="38"/>
        <v>4.5848355451969969E-2</v>
      </c>
      <c r="Z307" s="80">
        <f t="shared" si="39"/>
        <v>1.1992624151289988E-2</v>
      </c>
      <c r="AA307" s="80">
        <f t="shared" si="40"/>
        <v>1.9115055013239957E-2</v>
      </c>
      <c r="AB307" s="80">
        <f t="shared" si="46"/>
        <v>2.5652011538833303E-2</v>
      </c>
    </row>
    <row r="308" spans="1:28" ht="20.5" thickBot="1" x14ac:dyDescent="0.25">
      <c r="A308" s="96">
        <v>55</v>
      </c>
      <c r="B308" s="97" t="s">
        <v>1758</v>
      </c>
      <c r="C308" s="99" t="s">
        <v>1759</v>
      </c>
      <c r="D308" s="99" t="s">
        <v>98</v>
      </c>
      <c r="E308" s="100">
        <v>0</v>
      </c>
      <c r="F308" s="100">
        <v>98</v>
      </c>
      <c r="G308" s="101">
        <v>116.21</v>
      </c>
      <c r="H308" s="101">
        <v>80.819999999999993</v>
      </c>
      <c r="I308" s="101">
        <v>7920.36</v>
      </c>
      <c r="J308" s="101">
        <v>3621.1</v>
      </c>
      <c r="K308" s="101">
        <v>1548.8507999999999</v>
      </c>
      <c r="L308" s="101">
        <v>0</v>
      </c>
      <c r="M308" s="101">
        <v>0</v>
      </c>
      <c r="N308" s="101">
        <v>523.51157039999998</v>
      </c>
      <c r="O308" s="101">
        <v>1699.337143728</v>
      </c>
      <c r="P308" s="102">
        <v>528.03793197792004</v>
      </c>
      <c r="R308" s="101">
        <v>94.97</v>
      </c>
      <c r="S308" s="101">
        <v>4462.5280000000002</v>
      </c>
      <c r="T308" s="80"/>
      <c r="U308" s="80"/>
      <c r="V308" s="81"/>
      <c r="W308" s="81"/>
      <c r="X308" s="81"/>
      <c r="Y308" s="80"/>
      <c r="Z308" s="80"/>
      <c r="AA308" s="80"/>
      <c r="AB308" s="80"/>
    </row>
    <row r="309" spans="1:28" x14ac:dyDescent="0.2">
      <c r="A309" s="108"/>
      <c r="B309" s="109" t="s">
        <v>1742</v>
      </c>
      <c r="C309" s="110" t="s">
        <v>1743</v>
      </c>
      <c r="D309" s="110" t="s">
        <v>402</v>
      </c>
      <c r="E309" s="111">
        <v>4.3999999999999997E-2</v>
      </c>
      <c r="F309" s="111">
        <v>4.3120000000000003</v>
      </c>
      <c r="G309" s="77">
        <v>193</v>
      </c>
      <c r="H309" s="77">
        <v>193</v>
      </c>
      <c r="I309" s="77">
        <v>832.21600000000001</v>
      </c>
      <c r="J309" s="77">
        <v>832.21600000000001</v>
      </c>
      <c r="K309" s="77"/>
      <c r="L309" s="77"/>
      <c r="M309" s="77"/>
      <c r="N309" s="77"/>
      <c r="O309" s="77"/>
      <c r="P309" s="77"/>
      <c r="R309" s="77">
        <v>205</v>
      </c>
      <c r="S309" s="77">
        <v>883.96</v>
      </c>
      <c r="T309" s="80">
        <f t="shared" si="41"/>
        <v>1.0621761658031088</v>
      </c>
      <c r="U309" s="80">
        <f t="shared" si="42"/>
        <v>1.0365241542642756</v>
      </c>
      <c r="V309" s="81">
        <f t="shared" si="43"/>
        <v>200.04916177300518</v>
      </c>
      <c r="W309" s="81">
        <f t="shared" si="44"/>
        <v>7.0491617730051814</v>
      </c>
      <c r="X309" s="81">
        <f t="shared" si="45"/>
        <v>30.395985565198345</v>
      </c>
      <c r="Y309" s="80">
        <f t="shared" si="38"/>
        <v>4.5848355451969969E-2</v>
      </c>
      <c r="Z309" s="80">
        <f t="shared" si="39"/>
        <v>1.1992624151289988E-2</v>
      </c>
      <c r="AA309" s="80">
        <f t="shared" si="40"/>
        <v>1.9115055013239957E-2</v>
      </c>
      <c r="AB309" s="80">
        <f t="shared" si="46"/>
        <v>2.5652011538833303E-2</v>
      </c>
    </row>
    <row r="310" spans="1:28" ht="15" thickBot="1" x14ac:dyDescent="0.25">
      <c r="A310" s="108"/>
      <c r="B310" s="109" t="s">
        <v>1760</v>
      </c>
      <c r="C310" s="110" t="s">
        <v>1761</v>
      </c>
      <c r="D310" s="110" t="s">
        <v>98</v>
      </c>
      <c r="E310" s="111">
        <v>1.02</v>
      </c>
      <c r="F310" s="111">
        <v>99.96</v>
      </c>
      <c r="G310" s="77">
        <v>27.9</v>
      </c>
      <c r="H310" s="77">
        <v>27.9</v>
      </c>
      <c r="I310" s="77">
        <v>2788.884</v>
      </c>
      <c r="J310" s="77">
        <v>2788.884</v>
      </c>
      <c r="K310" s="77"/>
      <c r="L310" s="77"/>
      <c r="M310" s="77"/>
      <c r="N310" s="77"/>
      <c r="O310" s="77"/>
      <c r="P310" s="77"/>
      <c r="R310" s="77">
        <v>35.799999999999997</v>
      </c>
      <c r="S310" s="77">
        <v>3578.5680000000002</v>
      </c>
      <c r="T310" s="80">
        <f t="shared" si="41"/>
        <v>1.2831541218637992</v>
      </c>
      <c r="U310" s="80">
        <f t="shared" si="42"/>
        <v>1.2575021103249659</v>
      </c>
      <c r="V310" s="81">
        <f t="shared" si="43"/>
        <v>35.084308878066551</v>
      </c>
      <c r="W310" s="81">
        <f t="shared" si="44"/>
        <v>7.1843088780665525</v>
      </c>
      <c r="X310" s="81">
        <f t="shared" si="45"/>
        <v>718.14351545153249</v>
      </c>
      <c r="Y310" s="80">
        <f t="shared" si="38"/>
        <v>4.5848355451969969E-2</v>
      </c>
      <c r="Z310" s="80">
        <f t="shared" si="39"/>
        <v>1.1992624151289988E-2</v>
      </c>
      <c r="AA310" s="80">
        <f t="shared" si="40"/>
        <v>1.9115055013239957E-2</v>
      </c>
      <c r="AB310" s="80">
        <f t="shared" si="46"/>
        <v>2.5652011538833303E-2</v>
      </c>
    </row>
    <row r="311" spans="1:28" ht="20.5" thickBot="1" x14ac:dyDescent="0.25">
      <c r="A311" s="96">
        <v>56</v>
      </c>
      <c r="B311" s="97" t="s">
        <v>1762</v>
      </c>
      <c r="C311" s="99" t="s">
        <v>1763</v>
      </c>
      <c r="D311" s="99" t="s">
        <v>98</v>
      </c>
      <c r="E311" s="100">
        <v>0</v>
      </c>
      <c r="F311" s="100">
        <v>22</v>
      </c>
      <c r="G311" s="101">
        <v>153.69</v>
      </c>
      <c r="H311" s="101">
        <v>82.61</v>
      </c>
      <c r="I311" s="101">
        <v>1817.42</v>
      </c>
      <c r="J311" s="101">
        <v>852.10950000000003</v>
      </c>
      <c r="K311" s="101">
        <v>347.70119999999997</v>
      </c>
      <c r="L311" s="101">
        <v>0</v>
      </c>
      <c r="M311" s="101">
        <v>0</v>
      </c>
      <c r="N311" s="101">
        <v>117.5230056</v>
      </c>
      <c r="O311" s="101">
        <v>381.48384859200002</v>
      </c>
      <c r="P311" s="102">
        <v>118.53912758688</v>
      </c>
      <c r="R311" s="101">
        <v>101.86</v>
      </c>
      <c r="S311" s="101">
        <v>1153.2674999999999</v>
      </c>
      <c r="T311" s="80"/>
      <c r="U311" s="80"/>
      <c r="V311" s="81"/>
      <c r="W311" s="81"/>
      <c r="X311" s="81"/>
      <c r="Y311" s="80"/>
      <c r="Z311" s="80"/>
      <c r="AA311" s="80"/>
      <c r="AB311" s="80"/>
    </row>
    <row r="312" spans="1:28" x14ac:dyDescent="0.2">
      <c r="A312" s="108"/>
      <c r="B312" s="109" t="s">
        <v>1742</v>
      </c>
      <c r="C312" s="110" t="s">
        <v>1743</v>
      </c>
      <c r="D312" s="110" t="s">
        <v>402</v>
      </c>
      <c r="E312" s="111">
        <v>4.4249999999999998E-2</v>
      </c>
      <c r="F312" s="111">
        <v>0.97350000000000003</v>
      </c>
      <c r="G312" s="77">
        <v>193</v>
      </c>
      <c r="H312" s="77">
        <v>193</v>
      </c>
      <c r="I312" s="77">
        <v>187.88550000000001</v>
      </c>
      <c r="J312" s="77">
        <v>187.88550000000001</v>
      </c>
      <c r="K312" s="77"/>
      <c r="L312" s="77"/>
      <c r="M312" s="77"/>
      <c r="N312" s="77"/>
      <c r="O312" s="77"/>
      <c r="P312" s="77"/>
      <c r="R312" s="77">
        <v>205</v>
      </c>
      <c r="S312" s="77">
        <v>199.5675</v>
      </c>
      <c r="T312" s="80">
        <f t="shared" si="41"/>
        <v>1.0621761658031088</v>
      </c>
      <c r="U312" s="80">
        <f t="shared" si="42"/>
        <v>1.0365241542642756</v>
      </c>
      <c r="V312" s="81">
        <f t="shared" si="43"/>
        <v>200.04916177300518</v>
      </c>
      <c r="W312" s="81">
        <f t="shared" si="44"/>
        <v>7.0491617730051814</v>
      </c>
      <c r="X312" s="81">
        <f t="shared" si="45"/>
        <v>6.8623589860205447</v>
      </c>
      <c r="Y312" s="80">
        <f t="shared" si="38"/>
        <v>4.5848355451969969E-2</v>
      </c>
      <c r="Z312" s="80">
        <f t="shared" si="39"/>
        <v>1.1992624151289988E-2</v>
      </c>
      <c r="AA312" s="80">
        <f t="shared" si="40"/>
        <v>1.9115055013239957E-2</v>
      </c>
      <c r="AB312" s="80">
        <f t="shared" si="46"/>
        <v>2.5652011538833303E-2</v>
      </c>
    </row>
    <row r="313" spans="1:28" ht="15" thickBot="1" x14ac:dyDescent="0.25">
      <c r="A313" s="108"/>
      <c r="B313" s="109" t="s">
        <v>1764</v>
      </c>
      <c r="C313" s="110" t="s">
        <v>1765</v>
      </c>
      <c r="D313" s="110" t="s">
        <v>98</v>
      </c>
      <c r="E313" s="111">
        <v>1.02</v>
      </c>
      <c r="F313" s="111">
        <v>22.44</v>
      </c>
      <c r="G313" s="77">
        <v>29.6</v>
      </c>
      <c r="H313" s="77">
        <v>29.6</v>
      </c>
      <c r="I313" s="77">
        <v>664.22400000000005</v>
      </c>
      <c r="J313" s="77">
        <v>664.22400000000005</v>
      </c>
      <c r="K313" s="77"/>
      <c r="L313" s="77"/>
      <c r="M313" s="77"/>
      <c r="N313" s="77"/>
      <c r="O313" s="77"/>
      <c r="P313" s="77"/>
      <c r="R313" s="77">
        <v>42.5</v>
      </c>
      <c r="S313" s="77">
        <v>953.7</v>
      </c>
      <c r="T313" s="80">
        <f t="shared" si="41"/>
        <v>1.4358108108108107</v>
      </c>
      <c r="U313" s="80">
        <f t="shared" si="42"/>
        <v>1.4101587992719775</v>
      </c>
      <c r="V313" s="81">
        <f t="shared" si="43"/>
        <v>41.740700458450533</v>
      </c>
      <c r="W313" s="81">
        <f t="shared" si="44"/>
        <v>12.140700458450532</v>
      </c>
      <c r="X313" s="81">
        <f t="shared" si="45"/>
        <v>272.43731828762992</v>
      </c>
      <c r="Y313" s="80">
        <f t="shared" si="38"/>
        <v>4.5848355451969969E-2</v>
      </c>
      <c r="Z313" s="80">
        <f t="shared" si="39"/>
        <v>1.1992624151289988E-2</v>
      </c>
      <c r="AA313" s="80">
        <f t="shared" si="40"/>
        <v>1.9115055013239957E-2</v>
      </c>
      <c r="AB313" s="80">
        <f t="shared" si="46"/>
        <v>2.5652011538833303E-2</v>
      </c>
    </row>
    <row r="314" spans="1:28" ht="20.5" thickBot="1" x14ac:dyDescent="0.25">
      <c r="A314" s="96">
        <v>57</v>
      </c>
      <c r="B314" s="97" t="s">
        <v>1766</v>
      </c>
      <c r="C314" s="99" t="s">
        <v>1767</v>
      </c>
      <c r="D314" s="99" t="s">
        <v>98</v>
      </c>
      <c r="E314" s="100">
        <v>0</v>
      </c>
      <c r="F314" s="100">
        <v>43</v>
      </c>
      <c r="G314" s="101">
        <v>143.35</v>
      </c>
      <c r="H314" s="101">
        <v>113.51</v>
      </c>
      <c r="I314" s="101">
        <v>4880.93</v>
      </c>
      <c r="J314" s="101">
        <v>2780.8530000000001</v>
      </c>
      <c r="K314" s="101">
        <v>756.53340000000003</v>
      </c>
      <c r="L314" s="101">
        <v>0</v>
      </c>
      <c r="M314" s="101">
        <v>0</v>
      </c>
      <c r="N314" s="101">
        <v>255.7082892</v>
      </c>
      <c r="O314" s="101">
        <v>830.03818514399995</v>
      </c>
      <c r="P314" s="102">
        <v>257.91918240816</v>
      </c>
      <c r="R314" s="101">
        <v>140.91999999999999</v>
      </c>
      <c r="S314" s="101">
        <v>3693.3989999999999</v>
      </c>
      <c r="T314" s="80"/>
      <c r="U314" s="80"/>
      <c r="V314" s="81"/>
      <c r="W314" s="81"/>
      <c r="X314" s="81"/>
      <c r="Y314" s="80"/>
      <c r="Z314" s="80"/>
      <c r="AA314" s="80"/>
      <c r="AB314" s="80"/>
    </row>
    <row r="315" spans="1:28" x14ac:dyDescent="0.2">
      <c r="A315" s="108"/>
      <c r="B315" s="109" t="s">
        <v>1742</v>
      </c>
      <c r="C315" s="110" t="s">
        <v>1743</v>
      </c>
      <c r="D315" s="110" t="s">
        <v>402</v>
      </c>
      <c r="E315" s="111">
        <v>0.111</v>
      </c>
      <c r="F315" s="111">
        <v>4.7729999999999997</v>
      </c>
      <c r="G315" s="77">
        <v>193</v>
      </c>
      <c r="H315" s="77">
        <v>193</v>
      </c>
      <c r="I315" s="77">
        <v>921.18899999999996</v>
      </c>
      <c r="J315" s="77">
        <v>921.18899999999996</v>
      </c>
      <c r="K315" s="77"/>
      <c r="L315" s="77"/>
      <c r="M315" s="77"/>
      <c r="N315" s="77"/>
      <c r="O315" s="77"/>
      <c r="P315" s="77"/>
      <c r="R315" s="77">
        <v>205</v>
      </c>
      <c r="S315" s="77">
        <v>978.46500000000003</v>
      </c>
      <c r="T315" s="80">
        <f t="shared" si="41"/>
        <v>1.0621761658031088</v>
      </c>
      <c r="U315" s="80">
        <f t="shared" si="42"/>
        <v>1.0365241542642756</v>
      </c>
      <c r="V315" s="81">
        <f t="shared" si="43"/>
        <v>200.04916177300518</v>
      </c>
      <c r="W315" s="81">
        <f t="shared" si="44"/>
        <v>7.0491617730051814</v>
      </c>
      <c r="X315" s="81">
        <f t="shared" si="45"/>
        <v>33.645649142553729</v>
      </c>
      <c r="Y315" s="80">
        <f t="shared" si="38"/>
        <v>4.5848355451969969E-2</v>
      </c>
      <c r="Z315" s="80">
        <f t="shared" si="39"/>
        <v>1.1992624151289988E-2</v>
      </c>
      <c r="AA315" s="80">
        <f t="shared" si="40"/>
        <v>1.9115055013239957E-2</v>
      </c>
      <c r="AB315" s="80">
        <f t="shared" si="46"/>
        <v>2.5652011538833303E-2</v>
      </c>
    </row>
    <row r="316" spans="1:28" ht="15" thickBot="1" x14ac:dyDescent="0.25">
      <c r="A316" s="108"/>
      <c r="B316" s="109" t="s">
        <v>1768</v>
      </c>
      <c r="C316" s="110" t="s">
        <v>1769</v>
      </c>
      <c r="D316" s="110" t="s">
        <v>98</v>
      </c>
      <c r="E316" s="111">
        <v>1.02</v>
      </c>
      <c r="F316" s="111">
        <v>43.86</v>
      </c>
      <c r="G316" s="77">
        <v>42.4</v>
      </c>
      <c r="H316" s="77">
        <v>42.4</v>
      </c>
      <c r="I316" s="77">
        <v>1859.664</v>
      </c>
      <c r="J316" s="77">
        <v>1859.664</v>
      </c>
      <c r="K316" s="77"/>
      <c r="L316" s="77"/>
      <c r="M316" s="77"/>
      <c r="N316" s="77"/>
      <c r="O316" s="77"/>
      <c r="P316" s="77"/>
      <c r="R316" s="77">
        <v>61.9</v>
      </c>
      <c r="S316" s="77">
        <v>2714.9340000000002</v>
      </c>
      <c r="T316" s="80">
        <f t="shared" si="41"/>
        <v>1.4599056603773586</v>
      </c>
      <c r="U316" s="80">
        <f t="shared" si="42"/>
        <v>1.4342536488385254</v>
      </c>
      <c r="V316" s="81">
        <f t="shared" si="43"/>
        <v>60.812354710753475</v>
      </c>
      <c r="W316" s="81">
        <f t="shared" si="44"/>
        <v>18.412354710753476</v>
      </c>
      <c r="X316" s="81">
        <f t="shared" si="45"/>
        <v>807.56587761364744</v>
      </c>
      <c r="Y316" s="80">
        <f t="shared" si="38"/>
        <v>4.5848355451969969E-2</v>
      </c>
      <c r="Z316" s="80">
        <f t="shared" si="39"/>
        <v>1.1992624151289988E-2</v>
      </c>
      <c r="AA316" s="80">
        <f t="shared" si="40"/>
        <v>1.9115055013239957E-2</v>
      </c>
      <c r="AB316" s="80">
        <f t="shared" si="46"/>
        <v>2.5652011538833303E-2</v>
      </c>
    </row>
    <row r="317" spans="1:28" ht="20.5" thickBot="1" x14ac:dyDescent="0.25">
      <c r="A317" s="96">
        <v>58</v>
      </c>
      <c r="B317" s="97" t="s">
        <v>1770</v>
      </c>
      <c r="C317" s="99" t="s">
        <v>1771</v>
      </c>
      <c r="D317" s="99" t="s">
        <v>98</v>
      </c>
      <c r="E317" s="100">
        <v>0</v>
      </c>
      <c r="F317" s="100">
        <v>274</v>
      </c>
      <c r="G317" s="101">
        <v>198.1</v>
      </c>
      <c r="H317" s="101">
        <v>132.74</v>
      </c>
      <c r="I317" s="101">
        <v>36370.76</v>
      </c>
      <c r="J317" s="101">
        <v>22988.463</v>
      </c>
      <c r="K317" s="101">
        <v>4820.7012000000004</v>
      </c>
      <c r="L317" s="101">
        <v>0</v>
      </c>
      <c r="M317" s="101">
        <v>0</v>
      </c>
      <c r="N317" s="101">
        <v>1629.3970056000001</v>
      </c>
      <c r="O317" s="101">
        <v>5289.0805285919996</v>
      </c>
      <c r="P317" s="102">
        <v>1643.4850227868801</v>
      </c>
      <c r="R317" s="101">
        <v>168.67</v>
      </c>
      <c r="S317" s="101">
        <v>31137.771000000001</v>
      </c>
      <c r="T317" s="80"/>
      <c r="U317" s="80"/>
      <c r="V317" s="81"/>
      <c r="W317" s="81"/>
      <c r="X317" s="81"/>
      <c r="Y317" s="80"/>
      <c r="Z317" s="80"/>
      <c r="AA317" s="80"/>
      <c r="AB317" s="80"/>
    </row>
    <row r="318" spans="1:28" x14ac:dyDescent="0.2">
      <c r="A318" s="108"/>
      <c r="B318" s="109" t="s">
        <v>1742</v>
      </c>
      <c r="C318" s="110" t="s">
        <v>1743</v>
      </c>
      <c r="D318" s="110" t="s">
        <v>402</v>
      </c>
      <c r="E318" s="111">
        <v>0.11550000000000001</v>
      </c>
      <c r="F318" s="111">
        <v>31.646999999999998</v>
      </c>
      <c r="G318" s="77">
        <v>193</v>
      </c>
      <c r="H318" s="77">
        <v>193</v>
      </c>
      <c r="I318" s="77">
        <v>6107.8710000000001</v>
      </c>
      <c r="J318" s="77">
        <v>6107.8710000000001</v>
      </c>
      <c r="K318" s="77"/>
      <c r="L318" s="77"/>
      <c r="M318" s="77"/>
      <c r="N318" s="77"/>
      <c r="O318" s="77"/>
      <c r="P318" s="77"/>
      <c r="R318" s="77">
        <v>205</v>
      </c>
      <c r="S318" s="77">
        <v>6487.6350000000002</v>
      </c>
      <c r="T318" s="80">
        <f t="shared" si="41"/>
        <v>1.0621761658031088</v>
      </c>
      <c r="U318" s="80">
        <f t="shared" si="42"/>
        <v>1.0365241542642756</v>
      </c>
      <c r="V318" s="81">
        <f t="shared" si="43"/>
        <v>200.04916177300518</v>
      </c>
      <c r="W318" s="81">
        <f t="shared" si="44"/>
        <v>7.0491617730051814</v>
      </c>
      <c r="X318" s="81">
        <f t="shared" si="45"/>
        <v>223.08482263029498</v>
      </c>
      <c r="Y318" s="80">
        <f t="shared" si="38"/>
        <v>4.5848355451969969E-2</v>
      </c>
      <c r="Z318" s="80">
        <f t="shared" si="39"/>
        <v>1.1992624151289988E-2</v>
      </c>
      <c r="AA318" s="80">
        <f t="shared" si="40"/>
        <v>1.9115055013239957E-2</v>
      </c>
      <c r="AB318" s="80">
        <f t="shared" si="46"/>
        <v>2.5652011538833303E-2</v>
      </c>
    </row>
    <row r="319" spans="1:28" ht="15" thickBot="1" x14ac:dyDescent="0.25">
      <c r="A319" s="108"/>
      <c r="B319" s="109" t="s">
        <v>1772</v>
      </c>
      <c r="C319" s="110" t="s">
        <v>1773</v>
      </c>
      <c r="D319" s="110" t="s">
        <v>98</v>
      </c>
      <c r="E319" s="111">
        <v>1.02</v>
      </c>
      <c r="F319" s="111">
        <v>279.48</v>
      </c>
      <c r="G319" s="77">
        <v>60.4</v>
      </c>
      <c r="H319" s="77">
        <v>60.4</v>
      </c>
      <c r="I319" s="77">
        <v>16880.592000000001</v>
      </c>
      <c r="J319" s="77">
        <v>16880.592000000001</v>
      </c>
      <c r="K319" s="77"/>
      <c r="L319" s="77"/>
      <c r="M319" s="77"/>
      <c r="N319" s="77"/>
      <c r="O319" s="77"/>
      <c r="P319" s="77"/>
      <c r="R319" s="77">
        <v>88.2</v>
      </c>
      <c r="S319" s="77">
        <v>24650.135999999999</v>
      </c>
      <c r="T319" s="80">
        <f t="shared" si="41"/>
        <v>1.4602649006622517</v>
      </c>
      <c r="U319" s="80">
        <f t="shared" si="42"/>
        <v>1.4346128891234184</v>
      </c>
      <c r="V319" s="81">
        <f t="shared" si="43"/>
        <v>86.650618503054474</v>
      </c>
      <c r="W319" s="81">
        <f t="shared" si="44"/>
        <v>26.250618503054476</v>
      </c>
      <c r="X319" s="81">
        <f t="shared" si="45"/>
        <v>7336.5228592336653</v>
      </c>
      <c r="Y319" s="80">
        <f t="shared" si="38"/>
        <v>4.5848355451969969E-2</v>
      </c>
      <c r="Z319" s="80">
        <f t="shared" si="39"/>
        <v>1.1992624151289988E-2</v>
      </c>
      <c r="AA319" s="80">
        <f t="shared" si="40"/>
        <v>1.9115055013239957E-2</v>
      </c>
      <c r="AB319" s="80">
        <f t="shared" si="46"/>
        <v>2.5652011538833303E-2</v>
      </c>
    </row>
    <row r="320" spans="1:28" ht="20.5" thickBot="1" x14ac:dyDescent="0.25">
      <c r="A320" s="96">
        <v>59</v>
      </c>
      <c r="B320" s="97" t="s">
        <v>1774</v>
      </c>
      <c r="C320" s="99" t="s">
        <v>1775</v>
      </c>
      <c r="D320" s="99" t="s">
        <v>98</v>
      </c>
      <c r="E320" s="100">
        <v>0</v>
      </c>
      <c r="F320" s="100">
        <v>66</v>
      </c>
      <c r="G320" s="101">
        <v>273.39999999999998</v>
      </c>
      <c r="H320" s="101">
        <v>156.28</v>
      </c>
      <c r="I320" s="101">
        <v>10314.48</v>
      </c>
      <c r="J320" s="101">
        <v>7090.6440000000002</v>
      </c>
      <c r="K320" s="101">
        <v>1161.1908000000001</v>
      </c>
      <c r="L320" s="101">
        <v>0</v>
      </c>
      <c r="M320" s="101">
        <v>0</v>
      </c>
      <c r="N320" s="101">
        <v>392.48249040000002</v>
      </c>
      <c r="O320" s="101">
        <v>1274.0120981279999</v>
      </c>
      <c r="P320" s="102">
        <v>395.87595439391998</v>
      </c>
      <c r="R320" s="101">
        <v>202.64</v>
      </c>
      <c r="S320" s="101">
        <v>9742.26</v>
      </c>
      <c r="T320" s="80"/>
      <c r="U320" s="80"/>
      <c r="V320" s="81"/>
      <c r="W320" s="81"/>
      <c r="X320" s="81"/>
      <c r="Y320" s="80"/>
      <c r="Z320" s="80"/>
      <c r="AA320" s="80"/>
      <c r="AB320" s="80"/>
    </row>
    <row r="321" spans="1:28" x14ac:dyDescent="0.2">
      <c r="A321" s="108"/>
      <c r="B321" s="109" t="s">
        <v>1742</v>
      </c>
      <c r="C321" s="110" t="s">
        <v>1743</v>
      </c>
      <c r="D321" s="110" t="s">
        <v>402</v>
      </c>
      <c r="E321" s="111">
        <v>0.11799999999999999</v>
      </c>
      <c r="F321" s="111">
        <v>7.7880000000000003</v>
      </c>
      <c r="G321" s="77">
        <v>193</v>
      </c>
      <c r="H321" s="77">
        <v>193</v>
      </c>
      <c r="I321" s="77">
        <v>1503.0840000000001</v>
      </c>
      <c r="J321" s="77">
        <v>1503.0840000000001</v>
      </c>
      <c r="K321" s="77"/>
      <c r="L321" s="77"/>
      <c r="M321" s="77"/>
      <c r="N321" s="77"/>
      <c r="O321" s="77"/>
      <c r="P321" s="77"/>
      <c r="R321" s="77">
        <v>205</v>
      </c>
      <c r="S321" s="77">
        <v>1596.54</v>
      </c>
      <c r="T321" s="80">
        <f t="shared" si="41"/>
        <v>1.0621761658031088</v>
      </c>
      <c r="U321" s="80">
        <f t="shared" si="42"/>
        <v>1.0365241542642756</v>
      </c>
      <c r="V321" s="81">
        <f t="shared" si="43"/>
        <v>200.04916177300518</v>
      </c>
      <c r="W321" s="81">
        <f t="shared" si="44"/>
        <v>7.0491617730051814</v>
      </c>
      <c r="X321" s="81">
        <f t="shared" si="45"/>
        <v>54.898871888164358</v>
      </c>
      <c r="Y321" s="80">
        <f t="shared" si="38"/>
        <v>4.5848355451969969E-2</v>
      </c>
      <c r="Z321" s="80">
        <f t="shared" si="39"/>
        <v>1.1992624151289988E-2</v>
      </c>
      <c r="AA321" s="80">
        <f t="shared" si="40"/>
        <v>1.9115055013239957E-2</v>
      </c>
      <c r="AB321" s="80">
        <f t="shared" si="46"/>
        <v>2.5652011538833303E-2</v>
      </c>
    </row>
    <row r="322" spans="1:28" ht="15" thickBot="1" x14ac:dyDescent="0.25">
      <c r="A322" s="108"/>
      <c r="B322" s="109" t="s">
        <v>1776</v>
      </c>
      <c r="C322" s="110" t="s">
        <v>1777</v>
      </c>
      <c r="D322" s="110" t="s">
        <v>98</v>
      </c>
      <c r="E322" s="111">
        <v>1.02</v>
      </c>
      <c r="F322" s="111">
        <v>67.319999999999993</v>
      </c>
      <c r="G322" s="77">
        <v>83</v>
      </c>
      <c r="H322" s="77">
        <v>83</v>
      </c>
      <c r="I322" s="77">
        <v>5587.56</v>
      </c>
      <c r="J322" s="77">
        <v>5587.56</v>
      </c>
      <c r="K322" s="77"/>
      <c r="L322" s="77"/>
      <c r="M322" s="77"/>
      <c r="N322" s="77"/>
      <c r="O322" s="77"/>
      <c r="P322" s="77"/>
      <c r="R322" s="77">
        <v>121</v>
      </c>
      <c r="S322" s="77">
        <v>8145.72</v>
      </c>
      <c r="T322" s="80">
        <f t="shared" si="41"/>
        <v>1.4578313253012047</v>
      </c>
      <c r="U322" s="80">
        <f t="shared" si="42"/>
        <v>1.4321793137623715</v>
      </c>
      <c r="V322" s="81">
        <f t="shared" si="43"/>
        <v>118.87088304227683</v>
      </c>
      <c r="W322" s="81">
        <f t="shared" si="44"/>
        <v>35.87088304227683</v>
      </c>
      <c r="X322" s="81">
        <f t="shared" si="45"/>
        <v>2414.8278464060759</v>
      </c>
      <c r="Y322" s="80">
        <f t="shared" si="38"/>
        <v>4.5848355451969969E-2</v>
      </c>
      <c r="Z322" s="80">
        <f t="shared" si="39"/>
        <v>1.1992624151289988E-2</v>
      </c>
      <c r="AA322" s="80">
        <f t="shared" si="40"/>
        <v>1.9115055013239957E-2</v>
      </c>
      <c r="AB322" s="80">
        <f t="shared" si="46"/>
        <v>2.5652011538833303E-2</v>
      </c>
    </row>
    <row r="323" spans="1:28" ht="15" thickBot="1" x14ac:dyDescent="0.25">
      <c r="A323" s="96">
        <v>60</v>
      </c>
      <c r="B323" s="97" t="s">
        <v>1778</v>
      </c>
      <c r="C323" s="99" t="s">
        <v>1779</v>
      </c>
      <c r="D323" s="99" t="s">
        <v>98</v>
      </c>
      <c r="E323" s="100">
        <v>0</v>
      </c>
      <c r="F323" s="100">
        <v>50</v>
      </c>
      <c r="G323" s="101">
        <v>65.89</v>
      </c>
      <c r="H323" s="101">
        <v>35.520000000000003</v>
      </c>
      <c r="I323" s="101">
        <v>1776</v>
      </c>
      <c r="J323" s="101">
        <v>1424.1</v>
      </c>
      <c r="K323" s="101">
        <v>126.735</v>
      </c>
      <c r="L323" s="101">
        <v>0</v>
      </c>
      <c r="M323" s="101">
        <v>0</v>
      </c>
      <c r="N323" s="101">
        <v>42.83643</v>
      </c>
      <c r="O323" s="101">
        <v>139.0485726</v>
      </c>
      <c r="P323" s="102">
        <v>43.206800364000003</v>
      </c>
      <c r="R323" s="101">
        <v>62.67</v>
      </c>
      <c r="S323" s="101">
        <v>2737.1</v>
      </c>
      <c r="T323" s="80"/>
      <c r="U323" s="80"/>
      <c r="V323" s="81"/>
      <c r="W323" s="81"/>
      <c r="X323" s="81"/>
      <c r="Y323" s="80"/>
      <c r="Z323" s="80"/>
      <c r="AA323" s="80"/>
      <c r="AB323" s="80"/>
    </row>
    <row r="324" spans="1:28" ht="15" thickBot="1" x14ac:dyDescent="0.25">
      <c r="A324" s="108"/>
      <c r="B324" s="109" t="s">
        <v>1780</v>
      </c>
      <c r="C324" s="110" t="s">
        <v>1781</v>
      </c>
      <c r="D324" s="110" t="s">
        <v>98</v>
      </c>
      <c r="E324" s="111">
        <v>1.01</v>
      </c>
      <c r="F324" s="111">
        <v>50.5</v>
      </c>
      <c r="G324" s="77">
        <v>28.2</v>
      </c>
      <c r="H324" s="77">
        <v>28.2</v>
      </c>
      <c r="I324" s="77">
        <v>1424.1</v>
      </c>
      <c r="J324" s="77">
        <v>1424.1</v>
      </c>
      <c r="K324" s="77"/>
      <c r="L324" s="77"/>
      <c r="M324" s="77"/>
      <c r="N324" s="77"/>
      <c r="O324" s="77"/>
      <c r="P324" s="77"/>
      <c r="R324" s="77">
        <v>54.2</v>
      </c>
      <c r="S324" s="77">
        <v>2737.1</v>
      </c>
      <c r="T324" s="80">
        <f t="shared" si="41"/>
        <v>1.9219858156028371</v>
      </c>
      <c r="U324" s="80">
        <f t="shared" si="42"/>
        <v>1.8963338040640039</v>
      </c>
      <c r="V324" s="81">
        <f t="shared" si="43"/>
        <v>53.476613274604908</v>
      </c>
      <c r="W324" s="81">
        <f t="shared" si="44"/>
        <v>25.276613274604909</v>
      </c>
      <c r="X324" s="81">
        <f t="shared" si="45"/>
        <v>1276.4689703675479</v>
      </c>
      <c r="Y324" s="80">
        <f t="shared" si="38"/>
        <v>4.5848355451969969E-2</v>
      </c>
      <c r="Z324" s="80">
        <f t="shared" si="39"/>
        <v>1.1992624151289988E-2</v>
      </c>
      <c r="AA324" s="80">
        <f t="shared" si="40"/>
        <v>1.9115055013239957E-2</v>
      </c>
      <c r="AB324" s="80">
        <f t="shared" si="46"/>
        <v>2.5652011538833303E-2</v>
      </c>
    </row>
    <row r="325" spans="1:28" ht="15" thickBot="1" x14ac:dyDescent="0.25">
      <c r="A325" s="96">
        <v>61</v>
      </c>
      <c r="B325" s="97" t="s">
        <v>1782</v>
      </c>
      <c r="C325" s="99" t="s">
        <v>1783</v>
      </c>
      <c r="D325" s="99" t="s">
        <v>98</v>
      </c>
      <c r="E325" s="100">
        <v>0</v>
      </c>
      <c r="F325" s="100">
        <v>64</v>
      </c>
      <c r="G325" s="101">
        <v>75.510000000000005</v>
      </c>
      <c r="H325" s="101">
        <v>38.04</v>
      </c>
      <c r="I325" s="101">
        <v>2434.56</v>
      </c>
      <c r="J325" s="101">
        <v>1984.4480000000001</v>
      </c>
      <c r="K325" s="101">
        <v>162.2208</v>
      </c>
      <c r="L325" s="101">
        <v>0</v>
      </c>
      <c r="M325" s="101">
        <v>0</v>
      </c>
      <c r="N325" s="101">
        <v>54.830630399999997</v>
      </c>
      <c r="O325" s="101">
        <v>177.98217292800001</v>
      </c>
      <c r="P325" s="102">
        <v>55.304704465919997</v>
      </c>
      <c r="R325" s="101">
        <v>67.319999999999993</v>
      </c>
      <c r="S325" s="101">
        <v>3800.8319999999999</v>
      </c>
      <c r="T325" s="80"/>
      <c r="U325" s="80"/>
      <c r="V325" s="81"/>
      <c r="W325" s="81"/>
      <c r="X325" s="81"/>
      <c r="Y325" s="80"/>
      <c r="Z325" s="80"/>
      <c r="AA325" s="80"/>
      <c r="AB325" s="80"/>
    </row>
    <row r="326" spans="1:28" ht="15" thickBot="1" x14ac:dyDescent="0.25">
      <c r="A326" s="108"/>
      <c r="B326" s="109" t="s">
        <v>1784</v>
      </c>
      <c r="C326" s="110" t="s">
        <v>1785</v>
      </c>
      <c r="D326" s="110" t="s">
        <v>98</v>
      </c>
      <c r="E326" s="111">
        <v>1.01</v>
      </c>
      <c r="F326" s="111">
        <v>64.64</v>
      </c>
      <c r="G326" s="77">
        <v>30.7</v>
      </c>
      <c r="H326" s="77">
        <v>30.7</v>
      </c>
      <c r="I326" s="77">
        <v>1984.4480000000001</v>
      </c>
      <c r="J326" s="77">
        <v>1984.4480000000001</v>
      </c>
      <c r="K326" s="77"/>
      <c r="L326" s="77"/>
      <c r="M326" s="77"/>
      <c r="N326" s="77"/>
      <c r="O326" s="77"/>
      <c r="P326" s="77"/>
      <c r="R326" s="77">
        <v>58.8</v>
      </c>
      <c r="S326" s="77">
        <v>3800.8319999999999</v>
      </c>
      <c r="T326" s="80">
        <f t="shared" si="41"/>
        <v>1.9153094462540716</v>
      </c>
      <c r="U326" s="80">
        <f t="shared" si="42"/>
        <v>1.8896574347152384</v>
      </c>
      <c r="V326" s="81">
        <f t="shared" si="43"/>
        <v>58.012483245757821</v>
      </c>
      <c r="W326" s="81">
        <f t="shared" si="44"/>
        <v>27.312483245757821</v>
      </c>
      <c r="X326" s="81">
        <f t="shared" si="45"/>
        <v>1765.4789170057857</v>
      </c>
      <c r="Y326" s="80">
        <f t="shared" si="38"/>
        <v>4.5848355451969969E-2</v>
      </c>
      <c r="Z326" s="80">
        <f t="shared" si="39"/>
        <v>1.1992624151289988E-2</v>
      </c>
      <c r="AA326" s="80">
        <f t="shared" si="40"/>
        <v>1.9115055013239957E-2</v>
      </c>
      <c r="AB326" s="80">
        <f t="shared" si="46"/>
        <v>2.5652011538833303E-2</v>
      </c>
    </row>
    <row r="327" spans="1:28" ht="15" thickBot="1" x14ac:dyDescent="0.25">
      <c r="A327" s="96">
        <v>62</v>
      </c>
      <c r="B327" s="97" t="s">
        <v>1786</v>
      </c>
      <c r="C327" s="99" t="s">
        <v>1787</v>
      </c>
      <c r="D327" s="99" t="s">
        <v>98</v>
      </c>
      <c r="E327" s="100">
        <v>0</v>
      </c>
      <c r="F327" s="100">
        <v>122</v>
      </c>
      <c r="G327" s="101">
        <v>79.7</v>
      </c>
      <c r="H327" s="101">
        <v>63.8</v>
      </c>
      <c r="I327" s="101">
        <v>7783.6</v>
      </c>
      <c r="J327" s="101">
        <v>6924.9639999999999</v>
      </c>
      <c r="K327" s="101">
        <v>309.23340000000002</v>
      </c>
      <c r="L327" s="101">
        <v>0</v>
      </c>
      <c r="M327" s="101">
        <v>0</v>
      </c>
      <c r="N327" s="101">
        <v>104.5208892</v>
      </c>
      <c r="O327" s="101">
        <v>339.27851714399998</v>
      </c>
      <c r="P327" s="102">
        <v>105.42459288816001</v>
      </c>
      <c r="R327" s="101">
        <v>119.03</v>
      </c>
      <c r="S327" s="101">
        <v>13554.2</v>
      </c>
      <c r="T327" s="80"/>
      <c r="U327" s="80"/>
      <c r="V327" s="81"/>
      <c r="W327" s="81"/>
      <c r="X327" s="81"/>
      <c r="Y327" s="80"/>
      <c r="Z327" s="80"/>
      <c r="AA327" s="80"/>
      <c r="AB327" s="80"/>
    </row>
    <row r="328" spans="1:28" ht="15" thickBot="1" x14ac:dyDescent="0.25">
      <c r="A328" s="108"/>
      <c r="B328" s="109" t="s">
        <v>1788</v>
      </c>
      <c r="C328" s="110" t="s">
        <v>1789</v>
      </c>
      <c r="D328" s="110" t="s">
        <v>98</v>
      </c>
      <c r="E328" s="111">
        <v>1.01</v>
      </c>
      <c r="F328" s="111">
        <v>123.22</v>
      </c>
      <c r="G328" s="77">
        <v>56.2</v>
      </c>
      <c r="H328" s="77">
        <v>56.2</v>
      </c>
      <c r="I328" s="77">
        <v>6924.9639999999999</v>
      </c>
      <c r="J328" s="77">
        <v>6924.9639999999999</v>
      </c>
      <c r="K328" s="77"/>
      <c r="L328" s="77"/>
      <c r="M328" s="77"/>
      <c r="N328" s="77"/>
      <c r="O328" s="77"/>
      <c r="P328" s="77"/>
      <c r="R328" s="77">
        <v>110</v>
      </c>
      <c r="S328" s="77">
        <v>13554.2</v>
      </c>
      <c r="T328" s="80">
        <f t="shared" si="41"/>
        <v>1.9572953736654803</v>
      </c>
      <c r="U328" s="80">
        <f t="shared" si="42"/>
        <v>1.9316433621266471</v>
      </c>
      <c r="V328" s="81">
        <f t="shared" si="43"/>
        <v>108.55835695151757</v>
      </c>
      <c r="W328" s="81">
        <f t="shared" si="44"/>
        <v>52.358356951517564</v>
      </c>
      <c r="X328" s="81">
        <f t="shared" si="45"/>
        <v>6451.5967435659941</v>
      </c>
      <c r="Y328" s="80">
        <f t="shared" si="38"/>
        <v>4.5848355451969969E-2</v>
      </c>
      <c r="Z328" s="80">
        <f t="shared" si="39"/>
        <v>1.1992624151289988E-2</v>
      </c>
      <c r="AA328" s="80">
        <f t="shared" si="40"/>
        <v>1.9115055013239957E-2</v>
      </c>
      <c r="AB328" s="80">
        <f t="shared" si="46"/>
        <v>2.5652011538833303E-2</v>
      </c>
    </row>
    <row r="329" spans="1:28" ht="15" thickBot="1" x14ac:dyDescent="0.25">
      <c r="A329" s="96">
        <v>63</v>
      </c>
      <c r="B329" s="97" t="s">
        <v>1790</v>
      </c>
      <c r="C329" s="99" t="s">
        <v>1791</v>
      </c>
      <c r="D329" s="99" t="s">
        <v>98</v>
      </c>
      <c r="E329" s="100">
        <v>0</v>
      </c>
      <c r="F329" s="100">
        <v>130</v>
      </c>
      <c r="G329" s="101">
        <v>110.98</v>
      </c>
      <c r="H329" s="101">
        <v>61.68</v>
      </c>
      <c r="I329" s="101">
        <v>8018.4</v>
      </c>
      <c r="J329" s="101">
        <v>7103.33</v>
      </c>
      <c r="K329" s="101">
        <v>329.51100000000002</v>
      </c>
      <c r="L329" s="101">
        <v>0</v>
      </c>
      <c r="M329" s="101">
        <v>0</v>
      </c>
      <c r="N329" s="101">
        <v>111.374718</v>
      </c>
      <c r="O329" s="101">
        <v>361.52628876</v>
      </c>
      <c r="P329" s="102">
        <v>112.3376809464</v>
      </c>
      <c r="R329" s="101">
        <v>110.95</v>
      </c>
      <c r="S329" s="101">
        <v>13392.6</v>
      </c>
      <c r="T329" s="80"/>
      <c r="U329" s="80"/>
      <c r="V329" s="81"/>
      <c r="W329" s="81"/>
      <c r="X329" s="81"/>
      <c r="Y329" s="80"/>
      <c r="Z329" s="80"/>
      <c r="AA329" s="80"/>
      <c r="AB329" s="80"/>
    </row>
    <row r="330" spans="1:28" ht="15" thickBot="1" x14ac:dyDescent="0.25">
      <c r="A330" s="108"/>
      <c r="B330" s="109" t="s">
        <v>1792</v>
      </c>
      <c r="C330" s="110" t="s">
        <v>1793</v>
      </c>
      <c r="D330" s="110" t="s">
        <v>98</v>
      </c>
      <c r="E330" s="111">
        <v>1.01</v>
      </c>
      <c r="F330" s="111">
        <v>131.30000000000001</v>
      </c>
      <c r="G330" s="77">
        <v>54.1</v>
      </c>
      <c r="H330" s="77">
        <v>54.1</v>
      </c>
      <c r="I330" s="77">
        <v>7103.33</v>
      </c>
      <c r="J330" s="77">
        <v>7103.33</v>
      </c>
      <c r="K330" s="77"/>
      <c r="L330" s="77"/>
      <c r="M330" s="77"/>
      <c r="N330" s="77"/>
      <c r="O330" s="77"/>
      <c r="P330" s="77"/>
      <c r="R330" s="77">
        <v>102</v>
      </c>
      <c r="S330" s="77">
        <v>13392.6</v>
      </c>
      <c r="T330" s="80">
        <f t="shared" si="41"/>
        <v>1.8853974121996302</v>
      </c>
      <c r="U330" s="80">
        <f t="shared" si="42"/>
        <v>1.859745400660797</v>
      </c>
      <c r="V330" s="81">
        <f t="shared" si="43"/>
        <v>100.61222617574911</v>
      </c>
      <c r="W330" s="81">
        <f t="shared" si="44"/>
        <v>46.512226175749113</v>
      </c>
      <c r="X330" s="81">
        <f t="shared" si="45"/>
        <v>6107.0552968758593</v>
      </c>
      <c r="Y330" s="80">
        <f t="shared" si="38"/>
        <v>4.5848355451969969E-2</v>
      </c>
      <c r="Z330" s="80">
        <f t="shared" si="39"/>
        <v>1.1992624151289988E-2</v>
      </c>
      <c r="AA330" s="80">
        <f t="shared" si="40"/>
        <v>1.9115055013239957E-2</v>
      </c>
      <c r="AB330" s="80">
        <f t="shared" si="46"/>
        <v>2.5652011538833303E-2</v>
      </c>
    </row>
    <row r="331" spans="1:28" x14ac:dyDescent="0.2">
      <c r="A331" s="156">
        <v>64</v>
      </c>
      <c r="B331" s="157" t="s">
        <v>1794</v>
      </c>
      <c r="C331" s="158" t="s">
        <v>1795</v>
      </c>
      <c r="D331" s="158" t="s">
        <v>41</v>
      </c>
      <c r="E331" s="159">
        <v>0</v>
      </c>
      <c r="F331" s="159">
        <v>144</v>
      </c>
      <c r="G331" s="160">
        <v>150.09</v>
      </c>
      <c r="H331" s="160">
        <v>198.8</v>
      </c>
      <c r="I331" s="160">
        <v>28627.200000000001</v>
      </c>
      <c r="J331" s="160">
        <v>0</v>
      </c>
      <c r="K331" s="160">
        <v>10312.200000000001</v>
      </c>
      <c r="L331" s="160">
        <v>0</v>
      </c>
      <c r="M331" s="160">
        <v>0</v>
      </c>
      <c r="N331" s="160">
        <v>3485.5236</v>
      </c>
      <c r="O331" s="160">
        <v>11314.133352000001</v>
      </c>
      <c r="P331" s="161">
        <v>3515.65997328</v>
      </c>
      <c r="R331" s="160">
        <v>227.02</v>
      </c>
      <c r="S331" s="160">
        <v>0</v>
      </c>
      <c r="T331" s="80"/>
      <c r="U331" s="80"/>
      <c r="V331" s="81"/>
      <c r="W331" s="81"/>
      <c r="X331" s="81"/>
      <c r="Y331" s="80"/>
      <c r="Z331" s="80"/>
      <c r="AA331" s="80"/>
      <c r="AB331" s="80"/>
    </row>
    <row r="332" spans="1:28" ht="15" thickBot="1" x14ac:dyDescent="0.25">
      <c r="A332" s="162">
        <v>65</v>
      </c>
      <c r="B332" s="163" t="s">
        <v>1796</v>
      </c>
      <c r="C332" s="164" t="s">
        <v>1797</v>
      </c>
      <c r="D332" s="164" t="s">
        <v>41</v>
      </c>
      <c r="E332" s="165">
        <v>0</v>
      </c>
      <c r="F332" s="165">
        <v>54</v>
      </c>
      <c r="G332" s="112">
        <v>123.75</v>
      </c>
      <c r="H332" s="112">
        <v>127.45</v>
      </c>
      <c r="I332" s="112">
        <v>6882.3</v>
      </c>
      <c r="J332" s="112">
        <v>2310.5520000000001</v>
      </c>
      <c r="K332" s="112">
        <v>1646.9190000000001</v>
      </c>
      <c r="L332" s="112">
        <v>0</v>
      </c>
      <c r="M332" s="112">
        <v>0</v>
      </c>
      <c r="N332" s="112">
        <v>556.65862200000004</v>
      </c>
      <c r="O332" s="112">
        <v>1806.93365004</v>
      </c>
      <c r="P332" s="166">
        <v>561.47157808559996</v>
      </c>
      <c r="R332" s="112">
        <v>147.26</v>
      </c>
      <c r="S332" s="112">
        <v>2730.942</v>
      </c>
      <c r="T332" s="80"/>
      <c r="U332" s="80"/>
      <c r="V332" s="81"/>
      <c r="W332" s="81"/>
      <c r="X332" s="81"/>
      <c r="Y332" s="80"/>
      <c r="Z332" s="80"/>
      <c r="AA332" s="80"/>
      <c r="AB332" s="80"/>
    </row>
    <row r="333" spans="1:28" x14ac:dyDescent="0.2">
      <c r="A333" s="108"/>
      <c r="B333" s="109" t="s">
        <v>1798</v>
      </c>
      <c r="C333" s="110" t="s">
        <v>1799</v>
      </c>
      <c r="D333" s="110" t="s">
        <v>41</v>
      </c>
      <c r="E333" s="111">
        <v>1</v>
      </c>
      <c r="F333" s="111">
        <v>54</v>
      </c>
      <c r="G333" s="77">
        <v>42.3</v>
      </c>
      <c r="H333" s="77">
        <v>42.3</v>
      </c>
      <c r="I333" s="77">
        <v>2284.1999999999998</v>
      </c>
      <c r="J333" s="77">
        <v>2284.1999999999998</v>
      </c>
      <c r="K333" s="77"/>
      <c r="L333" s="77"/>
      <c r="M333" s="77"/>
      <c r="N333" s="77"/>
      <c r="O333" s="77"/>
      <c r="P333" s="77"/>
      <c r="R333" s="77">
        <v>50</v>
      </c>
      <c r="S333" s="77">
        <v>2700</v>
      </c>
      <c r="T333" s="80">
        <f t="shared" si="41"/>
        <v>1.1820330969267141</v>
      </c>
      <c r="U333" s="80">
        <f t="shared" si="42"/>
        <v>1.1563810853878809</v>
      </c>
      <c r="V333" s="81">
        <f t="shared" si="43"/>
        <v>48.914919911907354</v>
      </c>
      <c r="W333" s="81">
        <f t="shared" si="44"/>
        <v>6.6149199119073572</v>
      </c>
      <c r="X333" s="81">
        <f t="shared" si="45"/>
        <v>357.2056752429973</v>
      </c>
      <c r="Y333" s="80">
        <f t="shared" si="38"/>
        <v>4.5848355451969969E-2</v>
      </c>
      <c r="Z333" s="80">
        <f t="shared" si="39"/>
        <v>1.1992624151289988E-2</v>
      </c>
      <c r="AA333" s="80">
        <f t="shared" si="40"/>
        <v>1.9115055013239957E-2</v>
      </c>
      <c r="AB333" s="80">
        <f t="shared" si="46"/>
        <v>2.5652011538833303E-2</v>
      </c>
    </row>
    <row r="334" spans="1:28" ht="15" thickBot="1" x14ac:dyDescent="0.25">
      <c r="A334" s="108"/>
      <c r="B334" s="109" t="s">
        <v>1800</v>
      </c>
      <c r="C334" s="110" t="s">
        <v>1801</v>
      </c>
      <c r="D334" s="110" t="s">
        <v>114</v>
      </c>
      <c r="E334" s="111">
        <v>1E-4</v>
      </c>
      <c r="F334" s="111">
        <v>5.4000000000000003E-3</v>
      </c>
      <c r="G334" s="77">
        <v>4880</v>
      </c>
      <c r="H334" s="77">
        <v>4880</v>
      </c>
      <c r="I334" s="77">
        <v>26.352</v>
      </c>
      <c r="J334" s="77">
        <v>26.352</v>
      </c>
      <c r="K334" s="77"/>
      <c r="L334" s="77"/>
      <c r="M334" s="77"/>
      <c r="N334" s="77"/>
      <c r="O334" s="77"/>
      <c r="P334" s="77"/>
      <c r="R334" s="77">
        <v>5730</v>
      </c>
      <c r="S334" s="77">
        <v>30.942</v>
      </c>
      <c r="T334" s="80">
        <f t="shared" si="41"/>
        <v>1.1741803278688525</v>
      </c>
      <c r="U334" s="80">
        <f t="shared" si="42"/>
        <v>1.1485283163300193</v>
      </c>
      <c r="V334" s="81">
        <f t="shared" si="43"/>
        <v>5604.8181836904942</v>
      </c>
      <c r="W334" s="81">
        <f t="shared" si="44"/>
        <v>724.81818369049415</v>
      </c>
      <c r="X334" s="81">
        <f t="shared" si="45"/>
        <v>3.9140181919286685</v>
      </c>
      <c r="Y334" s="80">
        <f t="shared" si="38"/>
        <v>4.5848355451969969E-2</v>
      </c>
      <c r="Z334" s="80">
        <f t="shared" si="39"/>
        <v>1.1992624151289988E-2</v>
      </c>
      <c r="AA334" s="80">
        <f t="shared" si="40"/>
        <v>1.9115055013239957E-2</v>
      </c>
      <c r="AB334" s="80">
        <f t="shared" si="46"/>
        <v>2.5652011538833303E-2</v>
      </c>
    </row>
    <row r="335" spans="1:28" ht="15" thickBot="1" x14ac:dyDescent="0.25">
      <c r="A335" s="96">
        <v>66</v>
      </c>
      <c r="B335" s="97" t="s">
        <v>1802</v>
      </c>
      <c r="C335" s="99" t="s">
        <v>1803</v>
      </c>
      <c r="D335" s="99" t="s">
        <v>41</v>
      </c>
      <c r="E335" s="100">
        <v>0</v>
      </c>
      <c r="F335" s="100">
        <v>42</v>
      </c>
      <c r="G335" s="101">
        <v>329.21</v>
      </c>
      <c r="H335" s="101">
        <v>470.31</v>
      </c>
      <c r="I335" s="101">
        <v>19753.02</v>
      </c>
      <c r="J335" s="101">
        <v>7361.76</v>
      </c>
      <c r="K335" s="101">
        <v>4463.5752000000002</v>
      </c>
      <c r="L335" s="101">
        <v>0</v>
      </c>
      <c r="M335" s="101">
        <v>0</v>
      </c>
      <c r="N335" s="101">
        <v>1508.6884176000001</v>
      </c>
      <c r="O335" s="101">
        <v>4897.2561664320001</v>
      </c>
      <c r="P335" s="102">
        <v>1521.7327697644801</v>
      </c>
      <c r="R335" s="101">
        <v>545.57000000000005</v>
      </c>
      <c r="S335" s="101">
        <v>8729.2800000000007</v>
      </c>
      <c r="T335" s="80"/>
      <c r="U335" s="80"/>
      <c r="V335" s="81"/>
      <c r="W335" s="81"/>
      <c r="X335" s="81"/>
      <c r="Y335" s="80"/>
      <c r="Z335" s="80"/>
      <c r="AA335" s="80"/>
      <c r="AB335" s="80"/>
    </row>
    <row r="336" spans="1:28" x14ac:dyDescent="0.2">
      <c r="A336" s="108"/>
      <c r="B336" s="109" t="s">
        <v>1804</v>
      </c>
      <c r="C336" s="110" t="s">
        <v>1805</v>
      </c>
      <c r="D336" s="110" t="s">
        <v>676</v>
      </c>
      <c r="E336" s="111">
        <v>1</v>
      </c>
      <c r="F336" s="111">
        <v>42</v>
      </c>
      <c r="G336" s="77">
        <v>169</v>
      </c>
      <c r="H336" s="77">
        <v>169</v>
      </c>
      <c r="I336" s="77">
        <v>7098</v>
      </c>
      <c r="J336" s="77">
        <v>7098</v>
      </c>
      <c r="K336" s="77"/>
      <c r="L336" s="77"/>
      <c r="M336" s="77"/>
      <c r="N336" s="77"/>
      <c r="O336" s="77"/>
      <c r="P336" s="77"/>
      <c r="R336" s="77">
        <v>200</v>
      </c>
      <c r="S336" s="77">
        <v>8400</v>
      </c>
      <c r="T336" s="80">
        <f t="shared" si="41"/>
        <v>1.1834319526627219</v>
      </c>
      <c r="U336" s="80">
        <f t="shared" si="42"/>
        <v>1.1577799411238887</v>
      </c>
      <c r="V336" s="81">
        <f t="shared" si="43"/>
        <v>195.66481004993719</v>
      </c>
      <c r="W336" s="81">
        <f t="shared" si="44"/>
        <v>26.664810049937188</v>
      </c>
      <c r="X336" s="81">
        <f t="shared" si="45"/>
        <v>1119.9220220973618</v>
      </c>
      <c r="Y336" s="80">
        <f t="shared" si="38"/>
        <v>4.5848355451969969E-2</v>
      </c>
      <c r="Z336" s="80">
        <f t="shared" si="39"/>
        <v>1.1992624151289988E-2</v>
      </c>
      <c r="AA336" s="80">
        <f t="shared" si="40"/>
        <v>1.9115055013239957E-2</v>
      </c>
      <c r="AB336" s="80">
        <f t="shared" si="46"/>
        <v>2.5652011538833303E-2</v>
      </c>
    </row>
    <row r="337" spans="1:28" ht="18.5" thickBot="1" x14ac:dyDescent="0.25">
      <c r="A337" s="108"/>
      <c r="B337" s="109" t="s">
        <v>1806</v>
      </c>
      <c r="C337" s="110" t="s">
        <v>1807</v>
      </c>
      <c r="D337" s="110" t="s">
        <v>286</v>
      </c>
      <c r="E337" s="111">
        <v>0.04</v>
      </c>
      <c r="F337" s="111">
        <v>1.68</v>
      </c>
      <c r="G337" s="77">
        <v>157</v>
      </c>
      <c r="H337" s="77">
        <v>157</v>
      </c>
      <c r="I337" s="77">
        <v>263.76</v>
      </c>
      <c r="J337" s="77">
        <v>263.76</v>
      </c>
      <c r="K337" s="77"/>
      <c r="L337" s="77"/>
      <c r="M337" s="77"/>
      <c r="N337" s="77"/>
      <c r="O337" s="77"/>
      <c r="P337" s="77"/>
      <c r="R337" s="77">
        <v>196</v>
      </c>
      <c r="S337" s="77">
        <v>329.28</v>
      </c>
      <c r="T337" s="80">
        <f t="shared" si="41"/>
        <v>1.2484076433121019</v>
      </c>
      <c r="U337" s="80">
        <f t="shared" si="42"/>
        <v>1.2227556317732686</v>
      </c>
      <c r="V337" s="81">
        <f t="shared" si="43"/>
        <v>191.97263418840316</v>
      </c>
      <c r="W337" s="81">
        <f t="shared" si="44"/>
        <v>34.972634188403163</v>
      </c>
      <c r="X337" s="81">
        <f t="shared" si="45"/>
        <v>58.75402543651731</v>
      </c>
      <c r="Y337" s="80">
        <f t="shared" si="38"/>
        <v>4.5848355451969969E-2</v>
      </c>
      <c r="Z337" s="80">
        <f t="shared" si="39"/>
        <v>1.1992624151289988E-2</v>
      </c>
      <c r="AA337" s="80">
        <f t="shared" si="40"/>
        <v>1.9115055013239957E-2</v>
      </c>
      <c r="AB337" s="80">
        <f t="shared" si="46"/>
        <v>2.5652011538833303E-2</v>
      </c>
    </row>
    <row r="338" spans="1:28" ht="15" thickBot="1" x14ac:dyDescent="0.25">
      <c r="A338" s="96">
        <v>67</v>
      </c>
      <c r="B338" s="97" t="s">
        <v>1808</v>
      </c>
      <c r="C338" s="99" t="s">
        <v>1809</v>
      </c>
      <c r="D338" s="99" t="s">
        <v>41</v>
      </c>
      <c r="E338" s="100">
        <v>0</v>
      </c>
      <c r="F338" s="100">
        <v>24</v>
      </c>
      <c r="G338" s="101">
        <v>84.29</v>
      </c>
      <c r="H338" s="101">
        <v>87.75</v>
      </c>
      <c r="I338" s="101">
        <v>2106</v>
      </c>
      <c r="J338" s="101">
        <v>871.2</v>
      </c>
      <c r="K338" s="101">
        <v>444.84</v>
      </c>
      <c r="L338" s="101">
        <v>0</v>
      </c>
      <c r="M338" s="101">
        <v>0</v>
      </c>
      <c r="N338" s="101">
        <v>150.35592</v>
      </c>
      <c r="O338" s="101">
        <v>488.06065439999998</v>
      </c>
      <c r="P338" s="102">
        <v>151.65592041599999</v>
      </c>
      <c r="R338" s="101">
        <v>101.56</v>
      </c>
      <c r="S338" s="101">
        <v>1027.2</v>
      </c>
      <c r="T338" s="80"/>
      <c r="U338" s="80"/>
      <c r="V338" s="81"/>
      <c r="W338" s="81"/>
      <c r="X338" s="81"/>
      <c r="Y338" s="80"/>
      <c r="Z338" s="80"/>
      <c r="AA338" s="80"/>
      <c r="AB338" s="80"/>
    </row>
    <row r="339" spans="1:28" ht="15" thickBot="1" x14ac:dyDescent="0.25">
      <c r="A339" s="108"/>
      <c r="B339" s="109" t="s">
        <v>1810</v>
      </c>
      <c r="C339" s="110" t="s">
        <v>1811</v>
      </c>
      <c r="D339" s="110" t="s">
        <v>41</v>
      </c>
      <c r="E339" s="111">
        <v>1</v>
      </c>
      <c r="F339" s="111">
        <v>24</v>
      </c>
      <c r="G339" s="77">
        <v>36.299999999999997</v>
      </c>
      <c r="H339" s="77">
        <v>36.299999999999997</v>
      </c>
      <c r="I339" s="77">
        <v>871.2</v>
      </c>
      <c r="J339" s="77">
        <v>871.2</v>
      </c>
      <c r="K339" s="77"/>
      <c r="L339" s="77"/>
      <c r="M339" s="77"/>
      <c r="N339" s="77"/>
      <c r="O339" s="77"/>
      <c r="P339" s="77"/>
      <c r="R339" s="77">
        <v>42.8</v>
      </c>
      <c r="S339" s="77">
        <v>1027.2</v>
      </c>
      <c r="T339" s="80">
        <f t="shared" si="41"/>
        <v>1.1790633608815426</v>
      </c>
      <c r="U339" s="80">
        <f t="shared" si="42"/>
        <v>1.1534113493427094</v>
      </c>
      <c r="V339" s="81">
        <f t="shared" si="43"/>
        <v>41.868831981140346</v>
      </c>
      <c r="W339" s="81">
        <f t="shared" si="44"/>
        <v>5.5688319811403488</v>
      </c>
      <c r="X339" s="81">
        <f t="shared" si="45"/>
        <v>133.65196754736837</v>
      </c>
      <c r="Y339" s="80">
        <f t="shared" si="38"/>
        <v>4.5848355451969969E-2</v>
      </c>
      <c r="Z339" s="80">
        <f t="shared" si="39"/>
        <v>1.1992624151289988E-2</v>
      </c>
      <c r="AA339" s="80">
        <f t="shared" si="40"/>
        <v>1.9115055013239957E-2</v>
      </c>
      <c r="AB339" s="80">
        <f t="shared" si="46"/>
        <v>2.5652011538833303E-2</v>
      </c>
    </row>
    <row r="340" spans="1:28" ht="15" thickBot="1" x14ac:dyDescent="0.25">
      <c r="A340" s="96">
        <v>68</v>
      </c>
      <c r="B340" s="97" t="s">
        <v>1812</v>
      </c>
      <c r="C340" s="99" t="s">
        <v>1813</v>
      </c>
      <c r="D340" s="99" t="s">
        <v>41</v>
      </c>
      <c r="E340" s="100">
        <v>0</v>
      </c>
      <c r="F340" s="100">
        <v>52</v>
      </c>
      <c r="G340" s="101">
        <v>110.99</v>
      </c>
      <c r="H340" s="101">
        <v>111.8</v>
      </c>
      <c r="I340" s="101">
        <v>5813.6</v>
      </c>
      <c r="J340" s="101">
        <v>2870.4</v>
      </c>
      <c r="K340" s="101">
        <v>1060.202</v>
      </c>
      <c r="L340" s="101">
        <v>0</v>
      </c>
      <c r="M340" s="101">
        <v>0</v>
      </c>
      <c r="N340" s="101">
        <v>358.348276</v>
      </c>
      <c r="O340" s="101">
        <v>1163.2112263199999</v>
      </c>
      <c r="P340" s="102">
        <v>361.44661032480002</v>
      </c>
      <c r="R340" s="101">
        <v>129.63</v>
      </c>
      <c r="S340" s="101">
        <v>3380</v>
      </c>
      <c r="T340" s="80"/>
      <c r="U340" s="80"/>
      <c r="V340" s="81"/>
      <c r="W340" s="81"/>
      <c r="X340" s="81"/>
      <c r="Y340" s="80"/>
      <c r="Z340" s="80"/>
      <c r="AA340" s="80"/>
      <c r="AB340" s="80"/>
    </row>
    <row r="341" spans="1:28" ht="15" thickBot="1" x14ac:dyDescent="0.25">
      <c r="A341" s="108"/>
      <c r="B341" s="109" t="s">
        <v>1814</v>
      </c>
      <c r="C341" s="110" t="s">
        <v>1815</v>
      </c>
      <c r="D341" s="110" t="s">
        <v>41</v>
      </c>
      <c r="E341" s="111">
        <v>1</v>
      </c>
      <c r="F341" s="111">
        <v>52</v>
      </c>
      <c r="G341" s="77">
        <v>55.2</v>
      </c>
      <c r="H341" s="77">
        <v>55.2</v>
      </c>
      <c r="I341" s="77">
        <v>2870.4</v>
      </c>
      <c r="J341" s="77">
        <v>2870.4</v>
      </c>
      <c r="K341" s="77"/>
      <c r="L341" s="77"/>
      <c r="M341" s="77"/>
      <c r="N341" s="77"/>
      <c r="O341" s="77"/>
      <c r="P341" s="77"/>
      <c r="R341" s="77">
        <v>65</v>
      </c>
      <c r="S341" s="77">
        <v>3380</v>
      </c>
      <c r="T341" s="80">
        <f t="shared" ref="T341:T405" si="53">R341/H341</f>
        <v>1.1775362318840579</v>
      </c>
      <c r="U341" s="80">
        <f t="shared" ref="U341:U405" si="54">T341-AB341</f>
        <v>1.1518842203452246</v>
      </c>
      <c r="V341" s="81">
        <f t="shared" ref="V341:V405" si="55">G341*U341</f>
        <v>63.584008963056405</v>
      </c>
      <c r="W341" s="81">
        <f t="shared" ref="W341:W405" si="56">V341-G341</f>
        <v>8.3840089630564023</v>
      </c>
      <c r="X341" s="81">
        <f t="shared" ref="X341:X405" si="57">F341*W341</f>
        <v>435.96846607893292</v>
      </c>
      <c r="Y341" s="80">
        <f t="shared" ref="Y341:Y404" si="58">104.584835545197%-100%</f>
        <v>4.5848355451969969E-2</v>
      </c>
      <c r="Z341" s="80">
        <f t="shared" ref="Z341:Z404" si="59">101.199262415129%-100%</f>
        <v>1.1992624151289988E-2</v>
      </c>
      <c r="AA341" s="80">
        <f t="shared" ref="AA341:AA404" si="60">101.911505501324%-100%</f>
        <v>1.9115055013239957E-2</v>
      </c>
      <c r="AB341" s="80">
        <f t="shared" ref="AB341:AB405" si="61">AVERAGE(Y341:AA341)</f>
        <v>2.5652011538833303E-2</v>
      </c>
    </row>
    <row r="342" spans="1:28" ht="15" thickBot="1" x14ac:dyDescent="0.25">
      <c r="A342" s="96">
        <v>69</v>
      </c>
      <c r="B342" s="97" t="s">
        <v>1816</v>
      </c>
      <c r="C342" s="99" t="s">
        <v>1817</v>
      </c>
      <c r="D342" s="99" t="s">
        <v>41</v>
      </c>
      <c r="E342" s="100">
        <v>0</v>
      </c>
      <c r="F342" s="100">
        <v>6</v>
      </c>
      <c r="G342" s="101">
        <v>166.8</v>
      </c>
      <c r="H342" s="101">
        <v>169.42</v>
      </c>
      <c r="I342" s="101">
        <v>1016.52</v>
      </c>
      <c r="J342" s="101">
        <v>618</v>
      </c>
      <c r="K342" s="101">
        <v>143.56200000000001</v>
      </c>
      <c r="L342" s="101">
        <v>0</v>
      </c>
      <c r="M342" s="101">
        <v>0</v>
      </c>
      <c r="N342" s="101">
        <v>48.523955999999998</v>
      </c>
      <c r="O342" s="101">
        <v>157.51048392000001</v>
      </c>
      <c r="P342" s="102">
        <v>48.943501588799997</v>
      </c>
      <c r="R342" s="101">
        <v>193.85</v>
      </c>
      <c r="S342" s="101">
        <v>708</v>
      </c>
      <c r="T342" s="80"/>
      <c r="U342" s="80"/>
      <c r="V342" s="81"/>
      <c r="W342" s="81"/>
      <c r="X342" s="81"/>
      <c r="Y342" s="80"/>
      <c r="Z342" s="80"/>
      <c r="AA342" s="80"/>
      <c r="AB342" s="80"/>
    </row>
    <row r="343" spans="1:28" ht="15" thickBot="1" x14ac:dyDescent="0.25">
      <c r="A343" s="108"/>
      <c r="B343" s="109" t="s">
        <v>1818</v>
      </c>
      <c r="C343" s="110" t="s">
        <v>1819</v>
      </c>
      <c r="D343" s="110" t="s">
        <v>41</v>
      </c>
      <c r="E343" s="111">
        <v>1</v>
      </c>
      <c r="F343" s="111">
        <v>6</v>
      </c>
      <c r="G343" s="77">
        <v>103</v>
      </c>
      <c r="H343" s="77">
        <v>103</v>
      </c>
      <c r="I343" s="77">
        <v>618</v>
      </c>
      <c r="J343" s="77">
        <v>618</v>
      </c>
      <c r="K343" s="77"/>
      <c r="L343" s="77"/>
      <c r="M343" s="77"/>
      <c r="N343" s="77"/>
      <c r="O343" s="77"/>
      <c r="P343" s="77"/>
      <c r="R343" s="77">
        <v>118</v>
      </c>
      <c r="S343" s="77">
        <v>708</v>
      </c>
      <c r="T343" s="80">
        <f t="shared" si="53"/>
        <v>1.145631067961165</v>
      </c>
      <c r="U343" s="80">
        <f t="shared" si="54"/>
        <v>1.1199790564223318</v>
      </c>
      <c r="V343" s="81">
        <f t="shared" si="55"/>
        <v>115.35784281150018</v>
      </c>
      <c r="W343" s="81">
        <f t="shared" si="56"/>
        <v>12.357842811500177</v>
      </c>
      <c r="X343" s="81">
        <f t="shared" si="57"/>
        <v>74.147056869001062</v>
      </c>
      <c r="Y343" s="80">
        <f t="shared" si="58"/>
        <v>4.5848355451969969E-2</v>
      </c>
      <c r="Z343" s="80">
        <f t="shared" si="59"/>
        <v>1.1992624151289988E-2</v>
      </c>
      <c r="AA343" s="80">
        <f t="shared" si="60"/>
        <v>1.9115055013239957E-2</v>
      </c>
      <c r="AB343" s="80">
        <f t="shared" si="61"/>
        <v>2.5652011538833303E-2</v>
      </c>
    </row>
    <row r="344" spans="1:28" ht="15" thickBot="1" x14ac:dyDescent="0.25">
      <c r="A344" s="96">
        <v>70</v>
      </c>
      <c r="B344" s="97" t="s">
        <v>1820</v>
      </c>
      <c r="C344" s="99" t="s">
        <v>1821</v>
      </c>
      <c r="D344" s="99" t="s">
        <v>41</v>
      </c>
      <c r="E344" s="100">
        <v>0</v>
      </c>
      <c r="F344" s="100">
        <v>6</v>
      </c>
      <c r="G344" s="101">
        <v>483.78</v>
      </c>
      <c r="H344" s="101">
        <v>487.39</v>
      </c>
      <c r="I344" s="101">
        <v>2924.34</v>
      </c>
      <c r="J344" s="101">
        <v>2436</v>
      </c>
      <c r="K344" s="101">
        <v>175.91399999999999</v>
      </c>
      <c r="L344" s="101">
        <v>0</v>
      </c>
      <c r="M344" s="101">
        <v>0</v>
      </c>
      <c r="N344" s="101">
        <v>59.458931999999997</v>
      </c>
      <c r="O344" s="101">
        <v>193.00580424</v>
      </c>
      <c r="P344" s="102">
        <v>59.973023073599997</v>
      </c>
      <c r="R344" s="101">
        <v>570.95000000000005</v>
      </c>
      <c r="S344" s="101">
        <v>2868</v>
      </c>
      <c r="T344" s="80"/>
      <c r="U344" s="80"/>
      <c r="V344" s="81"/>
      <c r="W344" s="81"/>
      <c r="X344" s="81"/>
      <c r="Y344" s="80"/>
      <c r="Z344" s="80"/>
      <c r="AA344" s="80"/>
      <c r="AB344" s="80"/>
    </row>
    <row r="345" spans="1:28" ht="15" thickBot="1" x14ac:dyDescent="0.25">
      <c r="A345" s="108"/>
      <c r="B345" s="109" t="s">
        <v>1822</v>
      </c>
      <c r="C345" s="110" t="s">
        <v>1823</v>
      </c>
      <c r="D345" s="110" t="s">
        <v>41</v>
      </c>
      <c r="E345" s="111">
        <v>1</v>
      </c>
      <c r="F345" s="111">
        <v>6</v>
      </c>
      <c r="G345" s="77">
        <v>406</v>
      </c>
      <c r="H345" s="77">
        <v>406</v>
      </c>
      <c r="I345" s="77">
        <v>2436</v>
      </c>
      <c r="J345" s="77">
        <v>2436</v>
      </c>
      <c r="K345" s="77"/>
      <c r="L345" s="77"/>
      <c r="M345" s="77"/>
      <c r="N345" s="77"/>
      <c r="O345" s="77"/>
      <c r="P345" s="77"/>
      <c r="R345" s="77">
        <v>478</v>
      </c>
      <c r="S345" s="77">
        <v>2868</v>
      </c>
      <c r="T345" s="80">
        <f t="shared" si="53"/>
        <v>1.1773399014778325</v>
      </c>
      <c r="U345" s="80">
        <f t="shared" si="54"/>
        <v>1.1516878899389993</v>
      </c>
      <c r="V345" s="81">
        <f t="shared" si="55"/>
        <v>467.58528331523371</v>
      </c>
      <c r="W345" s="81">
        <f t="shared" si="56"/>
        <v>61.58528331523371</v>
      </c>
      <c r="X345" s="81">
        <f t="shared" si="57"/>
        <v>369.51169989140226</v>
      </c>
      <c r="Y345" s="80">
        <f t="shared" si="58"/>
        <v>4.5848355451969969E-2</v>
      </c>
      <c r="Z345" s="80">
        <f t="shared" si="59"/>
        <v>1.1992624151289988E-2</v>
      </c>
      <c r="AA345" s="80">
        <f t="shared" si="60"/>
        <v>1.9115055013239957E-2</v>
      </c>
      <c r="AB345" s="80">
        <f t="shared" si="61"/>
        <v>2.5652011538833303E-2</v>
      </c>
    </row>
    <row r="346" spans="1:28" ht="15" thickBot="1" x14ac:dyDescent="0.25">
      <c r="A346" s="96">
        <v>71</v>
      </c>
      <c r="B346" s="97" t="s">
        <v>1824</v>
      </c>
      <c r="C346" s="99" t="s">
        <v>1825</v>
      </c>
      <c r="D346" s="99" t="s">
        <v>41</v>
      </c>
      <c r="E346" s="100">
        <v>0</v>
      </c>
      <c r="F346" s="100">
        <v>8</v>
      </c>
      <c r="G346" s="101">
        <v>238.82</v>
      </c>
      <c r="H346" s="101">
        <v>246.04</v>
      </c>
      <c r="I346" s="101">
        <v>1968.32</v>
      </c>
      <c r="J346" s="101">
        <v>1369.56232</v>
      </c>
      <c r="K346" s="101">
        <v>215.68</v>
      </c>
      <c r="L346" s="101">
        <v>0</v>
      </c>
      <c r="M346" s="101">
        <v>0</v>
      </c>
      <c r="N346" s="101">
        <v>72.899839999999998</v>
      </c>
      <c r="O346" s="101">
        <v>236.63546880000001</v>
      </c>
      <c r="P346" s="102">
        <v>73.530143232</v>
      </c>
      <c r="R346" s="101">
        <v>293.29000000000002</v>
      </c>
      <c r="S346" s="101">
        <v>1662.5576000000001</v>
      </c>
      <c r="T346" s="80"/>
      <c r="U346" s="80"/>
      <c r="V346" s="81"/>
      <c r="W346" s="81"/>
      <c r="X346" s="81"/>
      <c r="Y346" s="80"/>
      <c r="Z346" s="80"/>
      <c r="AA346" s="80"/>
      <c r="AB346" s="80"/>
    </row>
    <row r="347" spans="1:28" x14ac:dyDescent="0.2">
      <c r="A347" s="108"/>
      <c r="B347" s="109" t="s">
        <v>1580</v>
      </c>
      <c r="C347" s="110" t="s">
        <v>1581</v>
      </c>
      <c r="D347" s="110" t="s">
        <v>101</v>
      </c>
      <c r="E347" s="111">
        <v>0.01</v>
      </c>
      <c r="F347" s="111">
        <v>0.08</v>
      </c>
      <c r="G347" s="77">
        <v>131</v>
      </c>
      <c r="H347" s="77">
        <v>131</v>
      </c>
      <c r="I347" s="77">
        <v>10.48</v>
      </c>
      <c r="J347" s="77">
        <v>10.48</v>
      </c>
      <c r="K347" s="77"/>
      <c r="L347" s="77"/>
      <c r="M347" s="77"/>
      <c r="N347" s="77"/>
      <c r="O347" s="77"/>
      <c r="P347" s="77"/>
      <c r="R347" s="77">
        <v>181</v>
      </c>
      <c r="S347" s="77">
        <v>14.48</v>
      </c>
      <c r="T347" s="80">
        <f t="shared" si="53"/>
        <v>1.3816793893129771</v>
      </c>
      <c r="U347" s="80">
        <f t="shared" si="54"/>
        <v>1.3560273777741438</v>
      </c>
      <c r="V347" s="81">
        <f t="shared" si="55"/>
        <v>177.63958648841285</v>
      </c>
      <c r="W347" s="81">
        <f t="shared" si="56"/>
        <v>46.639586488412846</v>
      </c>
      <c r="X347" s="81">
        <f t="shared" si="57"/>
        <v>3.7311669190730279</v>
      </c>
      <c r="Y347" s="80">
        <f t="shared" si="58"/>
        <v>4.5848355451969969E-2</v>
      </c>
      <c r="Z347" s="80">
        <f t="shared" si="59"/>
        <v>1.1992624151289988E-2</v>
      </c>
      <c r="AA347" s="80">
        <f t="shared" si="60"/>
        <v>1.9115055013239957E-2</v>
      </c>
      <c r="AB347" s="80">
        <f t="shared" si="61"/>
        <v>2.5652011538833303E-2</v>
      </c>
    </row>
    <row r="348" spans="1:28" x14ac:dyDescent="0.2">
      <c r="A348" s="108"/>
      <c r="B348" s="109" t="s">
        <v>1826</v>
      </c>
      <c r="C348" s="110" t="s">
        <v>1827</v>
      </c>
      <c r="D348" s="110" t="s">
        <v>41</v>
      </c>
      <c r="E348" s="111">
        <v>1</v>
      </c>
      <c r="F348" s="111">
        <v>8</v>
      </c>
      <c r="G348" s="77">
        <v>168</v>
      </c>
      <c r="H348" s="77">
        <v>168</v>
      </c>
      <c r="I348" s="77">
        <v>1344</v>
      </c>
      <c r="J348" s="77">
        <v>1344</v>
      </c>
      <c r="K348" s="77"/>
      <c r="L348" s="77"/>
      <c r="M348" s="77"/>
      <c r="N348" s="77"/>
      <c r="O348" s="77"/>
      <c r="P348" s="77"/>
      <c r="R348" s="77">
        <v>204</v>
      </c>
      <c r="S348" s="77">
        <v>1632</v>
      </c>
      <c r="T348" s="80">
        <f t="shared" si="53"/>
        <v>1.2142857142857142</v>
      </c>
      <c r="U348" s="80">
        <f t="shared" si="54"/>
        <v>1.188633702746881</v>
      </c>
      <c r="V348" s="81">
        <f t="shared" si="55"/>
        <v>199.69046206147601</v>
      </c>
      <c r="W348" s="81">
        <f t="shared" si="56"/>
        <v>31.690462061476012</v>
      </c>
      <c r="X348" s="81">
        <f t="shared" si="57"/>
        <v>253.5236964918081</v>
      </c>
      <c r="Y348" s="80">
        <f t="shared" si="58"/>
        <v>4.5848355451969969E-2</v>
      </c>
      <c r="Z348" s="80">
        <f t="shared" si="59"/>
        <v>1.1992624151289988E-2</v>
      </c>
      <c r="AA348" s="80">
        <f t="shared" si="60"/>
        <v>1.9115055013239957E-2</v>
      </c>
      <c r="AB348" s="80">
        <f t="shared" si="61"/>
        <v>2.5652011538833303E-2</v>
      </c>
    </row>
    <row r="349" spans="1:28" ht="15" thickBot="1" x14ac:dyDescent="0.25">
      <c r="A349" s="108"/>
      <c r="B349" s="109" t="s">
        <v>1602</v>
      </c>
      <c r="C349" s="110" t="s">
        <v>1603</v>
      </c>
      <c r="D349" s="110" t="s">
        <v>101</v>
      </c>
      <c r="E349" s="111">
        <v>9.5700000000000004E-3</v>
      </c>
      <c r="F349" s="111">
        <v>7.6560000000000003E-2</v>
      </c>
      <c r="G349" s="77">
        <v>197</v>
      </c>
      <c r="H349" s="77">
        <v>197</v>
      </c>
      <c r="I349" s="77">
        <v>15.082319999999999</v>
      </c>
      <c r="J349" s="77">
        <v>15.082319999999999</v>
      </c>
      <c r="K349" s="77"/>
      <c r="L349" s="77"/>
      <c r="M349" s="77"/>
      <c r="N349" s="77"/>
      <c r="O349" s="77"/>
      <c r="P349" s="77"/>
      <c r="R349" s="77">
        <v>210</v>
      </c>
      <c r="S349" s="77">
        <v>16.0776</v>
      </c>
      <c r="T349" s="80">
        <f t="shared" si="53"/>
        <v>1.0659898477157361</v>
      </c>
      <c r="U349" s="80">
        <f t="shared" si="54"/>
        <v>1.0403378361769029</v>
      </c>
      <c r="V349" s="81">
        <f t="shared" si="55"/>
        <v>204.94655372684986</v>
      </c>
      <c r="W349" s="81">
        <f t="shared" si="56"/>
        <v>7.9465537268498565</v>
      </c>
      <c r="X349" s="81">
        <f t="shared" si="57"/>
        <v>0.60838815332762508</v>
      </c>
      <c r="Y349" s="80">
        <f t="shared" si="58"/>
        <v>4.5848355451969969E-2</v>
      </c>
      <c r="Z349" s="80">
        <f t="shared" si="59"/>
        <v>1.1992624151289988E-2</v>
      </c>
      <c r="AA349" s="80">
        <f t="shared" si="60"/>
        <v>1.9115055013239957E-2</v>
      </c>
      <c r="AB349" s="80">
        <f t="shared" si="61"/>
        <v>2.5652011538833303E-2</v>
      </c>
    </row>
    <row r="350" spans="1:28" ht="15" thickBot="1" x14ac:dyDescent="0.25">
      <c r="A350" s="96">
        <v>72</v>
      </c>
      <c r="B350" s="97" t="s">
        <v>1828</v>
      </c>
      <c r="C350" s="99" t="s">
        <v>1829</v>
      </c>
      <c r="D350" s="99" t="s">
        <v>41</v>
      </c>
      <c r="E350" s="100">
        <v>0</v>
      </c>
      <c r="F350" s="100">
        <v>21</v>
      </c>
      <c r="G350" s="101">
        <v>332.97</v>
      </c>
      <c r="H350" s="101">
        <v>345.75</v>
      </c>
      <c r="I350" s="101">
        <v>7260.75</v>
      </c>
      <c r="J350" s="101">
        <v>5296.1010900000001</v>
      </c>
      <c r="K350" s="101">
        <v>707.7</v>
      </c>
      <c r="L350" s="101">
        <v>0</v>
      </c>
      <c r="M350" s="101">
        <v>0</v>
      </c>
      <c r="N350" s="101">
        <v>239.20259999999999</v>
      </c>
      <c r="O350" s="101">
        <v>776.46013200000004</v>
      </c>
      <c r="P350" s="102">
        <v>241.27078248000001</v>
      </c>
      <c r="R350" s="101">
        <v>410.65</v>
      </c>
      <c r="S350" s="101">
        <v>6380.2137000000002</v>
      </c>
      <c r="T350" s="80"/>
      <c r="U350" s="80"/>
      <c r="V350" s="81"/>
      <c r="W350" s="81"/>
      <c r="X350" s="81"/>
      <c r="Y350" s="80"/>
      <c r="Z350" s="80"/>
      <c r="AA350" s="80"/>
      <c r="AB350" s="80"/>
    </row>
    <row r="351" spans="1:28" x14ac:dyDescent="0.2">
      <c r="A351" s="108"/>
      <c r="B351" s="109" t="s">
        <v>1580</v>
      </c>
      <c r="C351" s="110" t="s">
        <v>1581</v>
      </c>
      <c r="D351" s="110" t="s">
        <v>101</v>
      </c>
      <c r="E351" s="111">
        <v>0.01</v>
      </c>
      <c r="F351" s="111">
        <v>0.21</v>
      </c>
      <c r="G351" s="77">
        <v>131</v>
      </c>
      <c r="H351" s="77">
        <v>131</v>
      </c>
      <c r="I351" s="77">
        <v>27.51</v>
      </c>
      <c r="J351" s="77">
        <v>27.51</v>
      </c>
      <c r="K351" s="77"/>
      <c r="L351" s="77"/>
      <c r="M351" s="77"/>
      <c r="N351" s="77"/>
      <c r="O351" s="77"/>
      <c r="P351" s="77"/>
      <c r="R351" s="77">
        <v>181</v>
      </c>
      <c r="S351" s="77">
        <v>38.01</v>
      </c>
      <c r="T351" s="80">
        <f t="shared" si="53"/>
        <v>1.3816793893129771</v>
      </c>
      <c r="U351" s="80">
        <f t="shared" si="54"/>
        <v>1.3560273777741438</v>
      </c>
      <c r="V351" s="81">
        <f t="shared" si="55"/>
        <v>177.63958648841285</v>
      </c>
      <c r="W351" s="81">
        <f t="shared" si="56"/>
        <v>46.639586488412846</v>
      </c>
      <c r="X351" s="81">
        <f t="shared" si="57"/>
        <v>9.7943131625666968</v>
      </c>
      <c r="Y351" s="80">
        <f t="shared" si="58"/>
        <v>4.5848355451969969E-2</v>
      </c>
      <c r="Z351" s="80">
        <f t="shared" si="59"/>
        <v>1.1992624151289988E-2</v>
      </c>
      <c r="AA351" s="80">
        <f t="shared" si="60"/>
        <v>1.9115055013239957E-2</v>
      </c>
      <c r="AB351" s="80">
        <f t="shared" si="61"/>
        <v>2.5652011538833303E-2</v>
      </c>
    </row>
    <row r="352" spans="1:28" x14ac:dyDescent="0.2">
      <c r="A352" s="108"/>
      <c r="B352" s="109" t="s">
        <v>1830</v>
      </c>
      <c r="C352" s="110" t="s">
        <v>1831</v>
      </c>
      <c r="D352" s="110" t="s">
        <v>41</v>
      </c>
      <c r="E352" s="111">
        <v>1</v>
      </c>
      <c r="F352" s="111">
        <v>21</v>
      </c>
      <c r="G352" s="77">
        <v>249</v>
      </c>
      <c r="H352" s="77">
        <v>249</v>
      </c>
      <c r="I352" s="77">
        <v>5229</v>
      </c>
      <c r="J352" s="77">
        <v>5229</v>
      </c>
      <c r="K352" s="77"/>
      <c r="L352" s="77"/>
      <c r="M352" s="77"/>
      <c r="N352" s="77"/>
      <c r="O352" s="77"/>
      <c r="P352" s="77"/>
      <c r="R352" s="77">
        <v>300</v>
      </c>
      <c r="S352" s="77">
        <v>6300</v>
      </c>
      <c r="T352" s="80">
        <f t="shared" si="53"/>
        <v>1.2048192771084338</v>
      </c>
      <c r="U352" s="80">
        <f t="shared" si="54"/>
        <v>1.1791672655696006</v>
      </c>
      <c r="V352" s="81">
        <f t="shared" si="55"/>
        <v>293.61264912683055</v>
      </c>
      <c r="W352" s="81">
        <f t="shared" si="56"/>
        <v>44.612649126830547</v>
      </c>
      <c r="X352" s="81">
        <f t="shared" si="57"/>
        <v>936.86563166344149</v>
      </c>
      <c r="Y352" s="80">
        <f t="shared" si="58"/>
        <v>4.5848355451969969E-2</v>
      </c>
      <c r="Z352" s="80">
        <f t="shared" si="59"/>
        <v>1.1992624151289988E-2</v>
      </c>
      <c r="AA352" s="80">
        <f t="shared" si="60"/>
        <v>1.9115055013239957E-2</v>
      </c>
      <c r="AB352" s="80">
        <f t="shared" si="61"/>
        <v>2.5652011538833303E-2</v>
      </c>
    </row>
    <row r="353" spans="1:29" ht="15" thickBot="1" x14ac:dyDescent="0.25">
      <c r="A353" s="108"/>
      <c r="B353" s="109" t="s">
        <v>1602</v>
      </c>
      <c r="C353" s="110" t="s">
        <v>1603</v>
      </c>
      <c r="D353" s="110" t="s">
        <v>101</v>
      </c>
      <c r="E353" s="111">
        <v>9.5700000000000004E-3</v>
      </c>
      <c r="F353" s="111">
        <v>0.20097000000000001</v>
      </c>
      <c r="G353" s="77">
        <v>197</v>
      </c>
      <c r="H353" s="77">
        <v>197</v>
      </c>
      <c r="I353" s="77">
        <v>39.591090000000001</v>
      </c>
      <c r="J353" s="77">
        <v>39.591090000000001</v>
      </c>
      <c r="K353" s="77"/>
      <c r="L353" s="77"/>
      <c r="M353" s="77"/>
      <c r="N353" s="77"/>
      <c r="O353" s="77"/>
      <c r="P353" s="77"/>
      <c r="R353" s="77">
        <v>210</v>
      </c>
      <c r="S353" s="77">
        <v>42.203699999999998</v>
      </c>
      <c r="T353" s="80">
        <f t="shared" si="53"/>
        <v>1.0659898477157361</v>
      </c>
      <c r="U353" s="80">
        <f t="shared" si="54"/>
        <v>1.0403378361769029</v>
      </c>
      <c r="V353" s="81">
        <f t="shared" si="55"/>
        <v>204.94655372684986</v>
      </c>
      <c r="W353" s="81">
        <f t="shared" si="56"/>
        <v>7.9465537268498565</v>
      </c>
      <c r="X353" s="81">
        <f t="shared" si="57"/>
        <v>1.5970189024850157</v>
      </c>
      <c r="Y353" s="80">
        <f t="shared" si="58"/>
        <v>4.5848355451969969E-2</v>
      </c>
      <c r="Z353" s="80">
        <f t="shared" si="59"/>
        <v>1.1992624151289988E-2</v>
      </c>
      <c r="AA353" s="80">
        <f t="shared" si="60"/>
        <v>1.9115055013239957E-2</v>
      </c>
      <c r="AB353" s="80">
        <f t="shared" si="61"/>
        <v>2.5652011538833303E-2</v>
      </c>
    </row>
    <row r="354" spans="1:29" ht="15" thickBot="1" x14ac:dyDescent="0.25">
      <c r="A354" s="96">
        <v>73</v>
      </c>
      <c r="B354" s="97" t="s">
        <v>1832</v>
      </c>
      <c r="C354" s="99" t="s">
        <v>1833</v>
      </c>
      <c r="D354" s="99" t="s">
        <v>41</v>
      </c>
      <c r="E354" s="100">
        <v>0</v>
      </c>
      <c r="F354" s="100">
        <v>3</v>
      </c>
      <c r="G354" s="101">
        <v>475.67</v>
      </c>
      <c r="H354" s="101">
        <v>497.1</v>
      </c>
      <c r="I354" s="101">
        <v>1491.3</v>
      </c>
      <c r="J354" s="101">
        <v>1182.5858700000001</v>
      </c>
      <c r="K354" s="101">
        <v>111.21</v>
      </c>
      <c r="L354" s="101">
        <v>0</v>
      </c>
      <c r="M354" s="101">
        <v>0</v>
      </c>
      <c r="N354" s="101">
        <v>37.588979999999999</v>
      </c>
      <c r="O354" s="101">
        <v>122.01516359999999</v>
      </c>
      <c r="P354" s="102">
        <v>37.913980103999997</v>
      </c>
      <c r="R354" s="101">
        <v>592.34</v>
      </c>
      <c r="S354" s="101">
        <v>1424.4591</v>
      </c>
      <c r="T354" s="80"/>
      <c r="U354" s="80"/>
      <c r="V354" s="81"/>
      <c r="W354" s="81"/>
      <c r="X354" s="81"/>
      <c r="Y354" s="80"/>
      <c r="Z354" s="80"/>
      <c r="AA354" s="80"/>
      <c r="AB354" s="80"/>
    </row>
    <row r="355" spans="1:29" x14ac:dyDescent="0.2">
      <c r="A355" s="108"/>
      <c r="B355" s="109" t="s">
        <v>1580</v>
      </c>
      <c r="C355" s="110" t="s">
        <v>1581</v>
      </c>
      <c r="D355" s="110" t="s">
        <v>101</v>
      </c>
      <c r="E355" s="111">
        <v>0.01</v>
      </c>
      <c r="F355" s="111">
        <v>0.03</v>
      </c>
      <c r="G355" s="77">
        <v>131</v>
      </c>
      <c r="H355" s="77">
        <v>131</v>
      </c>
      <c r="I355" s="77">
        <v>3.93</v>
      </c>
      <c r="J355" s="77">
        <v>3.93</v>
      </c>
      <c r="K355" s="77"/>
      <c r="L355" s="77"/>
      <c r="M355" s="77"/>
      <c r="N355" s="77"/>
      <c r="O355" s="77"/>
      <c r="P355" s="77"/>
      <c r="R355" s="77">
        <v>181</v>
      </c>
      <c r="S355" s="77">
        <v>5.43</v>
      </c>
      <c r="T355" s="80">
        <f t="shared" si="53"/>
        <v>1.3816793893129771</v>
      </c>
      <c r="U355" s="80">
        <f t="shared" si="54"/>
        <v>1.3560273777741438</v>
      </c>
      <c r="V355" s="81">
        <f t="shared" si="55"/>
        <v>177.63958648841285</v>
      </c>
      <c r="W355" s="81">
        <f t="shared" si="56"/>
        <v>46.639586488412846</v>
      </c>
      <c r="X355" s="81">
        <f t="shared" si="57"/>
        <v>1.3991875946523853</v>
      </c>
      <c r="Y355" s="80">
        <f t="shared" si="58"/>
        <v>4.5848355451969969E-2</v>
      </c>
      <c r="Z355" s="80">
        <f t="shared" si="59"/>
        <v>1.1992624151289988E-2</v>
      </c>
      <c r="AA355" s="80">
        <f t="shared" si="60"/>
        <v>1.9115055013239957E-2</v>
      </c>
      <c r="AB355" s="80">
        <f t="shared" si="61"/>
        <v>2.5652011538833303E-2</v>
      </c>
    </row>
    <row r="356" spans="1:29" x14ac:dyDescent="0.2">
      <c r="A356" s="108"/>
      <c r="B356" s="109" t="s">
        <v>1834</v>
      </c>
      <c r="C356" s="110" t="s">
        <v>1835</v>
      </c>
      <c r="D356" s="110" t="s">
        <v>41</v>
      </c>
      <c r="E356" s="111">
        <v>1</v>
      </c>
      <c r="F356" s="111">
        <v>3</v>
      </c>
      <c r="G356" s="77">
        <v>391</v>
      </c>
      <c r="H356" s="77">
        <v>391</v>
      </c>
      <c r="I356" s="77">
        <v>1173</v>
      </c>
      <c r="J356" s="77">
        <v>1173</v>
      </c>
      <c r="K356" s="77"/>
      <c r="L356" s="77"/>
      <c r="M356" s="77"/>
      <c r="N356" s="77"/>
      <c r="O356" s="77"/>
      <c r="P356" s="77"/>
      <c r="R356" s="77">
        <v>471</v>
      </c>
      <c r="S356" s="77">
        <v>1413</v>
      </c>
      <c r="T356" s="80">
        <f t="shared" si="53"/>
        <v>1.2046035805626598</v>
      </c>
      <c r="U356" s="80">
        <f t="shared" si="54"/>
        <v>1.1789515690238266</v>
      </c>
      <c r="V356" s="81">
        <f t="shared" si="55"/>
        <v>460.97006348831621</v>
      </c>
      <c r="W356" s="81">
        <f t="shared" si="56"/>
        <v>69.970063488316214</v>
      </c>
      <c r="X356" s="81">
        <f t="shared" si="57"/>
        <v>209.91019046494864</v>
      </c>
      <c r="Y356" s="80">
        <f t="shared" si="58"/>
        <v>4.5848355451969969E-2</v>
      </c>
      <c r="Z356" s="80">
        <f t="shared" si="59"/>
        <v>1.1992624151289988E-2</v>
      </c>
      <c r="AA356" s="80">
        <f t="shared" si="60"/>
        <v>1.9115055013239957E-2</v>
      </c>
      <c r="AB356" s="80">
        <f t="shared" si="61"/>
        <v>2.5652011538833303E-2</v>
      </c>
    </row>
    <row r="357" spans="1:29" ht="15" thickBot="1" x14ac:dyDescent="0.25">
      <c r="A357" s="108"/>
      <c r="B357" s="109" t="s">
        <v>1602</v>
      </c>
      <c r="C357" s="110" t="s">
        <v>1603</v>
      </c>
      <c r="D357" s="110" t="s">
        <v>101</v>
      </c>
      <c r="E357" s="111">
        <v>9.5700000000000004E-3</v>
      </c>
      <c r="F357" s="111">
        <v>2.8709999999999999E-2</v>
      </c>
      <c r="G357" s="77">
        <v>197</v>
      </c>
      <c r="H357" s="77">
        <v>197</v>
      </c>
      <c r="I357" s="77">
        <v>5.6558700000000002</v>
      </c>
      <c r="J357" s="77">
        <v>5.6558700000000002</v>
      </c>
      <c r="K357" s="77"/>
      <c r="L357" s="77"/>
      <c r="M357" s="77"/>
      <c r="N357" s="77"/>
      <c r="O357" s="77"/>
      <c r="P357" s="77"/>
      <c r="R357" s="77">
        <v>210</v>
      </c>
      <c r="S357" s="77">
        <v>6.0290999999999997</v>
      </c>
      <c r="T357" s="80">
        <f t="shared" si="53"/>
        <v>1.0659898477157361</v>
      </c>
      <c r="U357" s="80">
        <f t="shared" si="54"/>
        <v>1.0403378361769029</v>
      </c>
      <c r="V357" s="81">
        <f t="shared" si="55"/>
        <v>204.94655372684986</v>
      </c>
      <c r="W357" s="81">
        <f t="shared" si="56"/>
        <v>7.9465537268498565</v>
      </c>
      <c r="X357" s="81">
        <f t="shared" si="57"/>
        <v>0.22814555749785936</v>
      </c>
      <c r="Y357" s="80">
        <f t="shared" si="58"/>
        <v>4.5848355451969969E-2</v>
      </c>
      <c r="Z357" s="80">
        <f t="shared" si="59"/>
        <v>1.1992624151289988E-2</v>
      </c>
      <c r="AA357" s="80">
        <f t="shared" si="60"/>
        <v>1.9115055013239957E-2</v>
      </c>
      <c r="AB357" s="80">
        <f t="shared" si="61"/>
        <v>2.5652011538833303E-2</v>
      </c>
    </row>
    <row r="358" spans="1:29" ht="15" thickBot="1" x14ac:dyDescent="0.25">
      <c r="A358" s="96">
        <v>74</v>
      </c>
      <c r="B358" s="97" t="s">
        <v>1836</v>
      </c>
      <c r="C358" s="99" t="s">
        <v>1837</v>
      </c>
      <c r="D358" s="99" t="s">
        <v>41</v>
      </c>
      <c r="E358" s="100">
        <v>0</v>
      </c>
      <c r="F358" s="100">
        <v>3</v>
      </c>
      <c r="G358" s="101">
        <v>890.29</v>
      </c>
      <c r="H358" s="101">
        <v>1048.24</v>
      </c>
      <c r="I358" s="101">
        <v>3144.72</v>
      </c>
      <c r="J358" s="101">
        <v>2667.5858699999999</v>
      </c>
      <c r="K358" s="101">
        <v>171.87</v>
      </c>
      <c r="L358" s="101">
        <v>0</v>
      </c>
      <c r="M358" s="101">
        <v>0</v>
      </c>
      <c r="N358" s="101">
        <v>58.092059999999996</v>
      </c>
      <c r="O358" s="101">
        <v>188.5688892</v>
      </c>
      <c r="P358" s="102">
        <v>58.594332887999997</v>
      </c>
      <c r="R358" s="101">
        <v>1245.44</v>
      </c>
      <c r="S358" s="101">
        <v>3191.4591</v>
      </c>
      <c r="T358" s="80"/>
      <c r="U358" s="80"/>
      <c r="V358" s="81"/>
      <c r="W358" s="81"/>
      <c r="X358" s="81"/>
      <c r="Y358" s="80"/>
      <c r="Z358" s="80"/>
      <c r="AA358" s="80"/>
      <c r="AB358" s="80"/>
    </row>
    <row r="359" spans="1:29" x14ac:dyDescent="0.2">
      <c r="A359" s="108"/>
      <c r="B359" s="109" t="s">
        <v>1580</v>
      </c>
      <c r="C359" s="110" t="s">
        <v>1581</v>
      </c>
      <c r="D359" s="110" t="s">
        <v>101</v>
      </c>
      <c r="E359" s="111">
        <v>0.01</v>
      </c>
      <c r="F359" s="111">
        <v>0.03</v>
      </c>
      <c r="G359" s="77">
        <v>131</v>
      </c>
      <c r="H359" s="77">
        <v>131</v>
      </c>
      <c r="I359" s="77">
        <v>3.93</v>
      </c>
      <c r="J359" s="77">
        <v>3.93</v>
      </c>
      <c r="K359" s="77"/>
      <c r="L359" s="77"/>
      <c r="M359" s="77"/>
      <c r="N359" s="77"/>
      <c r="O359" s="77"/>
      <c r="P359" s="77"/>
      <c r="R359" s="77">
        <v>181</v>
      </c>
      <c r="S359" s="77">
        <v>5.43</v>
      </c>
      <c r="T359" s="80">
        <f t="shared" si="53"/>
        <v>1.3816793893129771</v>
      </c>
      <c r="U359" s="80">
        <f t="shared" si="54"/>
        <v>1.3560273777741438</v>
      </c>
      <c r="V359" s="81">
        <f t="shared" si="55"/>
        <v>177.63958648841285</v>
      </c>
      <c r="W359" s="81">
        <f t="shared" si="56"/>
        <v>46.639586488412846</v>
      </c>
      <c r="X359" s="81">
        <f t="shared" si="57"/>
        <v>1.3991875946523853</v>
      </c>
      <c r="Y359" s="80">
        <f t="shared" si="58"/>
        <v>4.5848355451969969E-2</v>
      </c>
      <c r="Z359" s="80">
        <f t="shared" si="59"/>
        <v>1.1992624151289988E-2</v>
      </c>
      <c r="AA359" s="80">
        <f t="shared" si="60"/>
        <v>1.9115055013239957E-2</v>
      </c>
      <c r="AB359" s="80">
        <f t="shared" si="61"/>
        <v>2.5652011538833303E-2</v>
      </c>
    </row>
    <row r="360" spans="1:29" x14ac:dyDescent="0.2">
      <c r="A360" s="108"/>
      <c r="B360" s="109" t="s">
        <v>1838</v>
      </c>
      <c r="C360" s="110" t="s">
        <v>1839</v>
      </c>
      <c r="D360" s="110" t="s">
        <v>41</v>
      </c>
      <c r="E360" s="111">
        <v>1</v>
      </c>
      <c r="F360" s="111">
        <v>3</v>
      </c>
      <c r="G360" s="77">
        <v>886</v>
      </c>
      <c r="H360" s="77">
        <v>886</v>
      </c>
      <c r="I360" s="77">
        <v>2658</v>
      </c>
      <c r="J360" s="77">
        <v>2658</v>
      </c>
      <c r="K360" s="77"/>
      <c r="L360" s="77"/>
      <c r="M360" s="77"/>
      <c r="N360" s="77"/>
      <c r="O360" s="77"/>
      <c r="P360" s="77"/>
      <c r="R360" s="77">
        <v>1060</v>
      </c>
      <c r="S360" s="77">
        <v>3180</v>
      </c>
      <c r="T360" s="80">
        <f t="shared" si="53"/>
        <v>1.1963882618510158</v>
      </c>
      <c r="U360" s="80">
        <f t="shared" si="54"/>
        <v>1.1707362503121825</v>
      </c>
      <c r="V360" s="81">
        <f t="shared" si="55"/>
        <v>1037.2723177765938</v>
      </c>
      <c r="W360" s="81">
        <f t="shared" si="56"/>
        <v>151.27231777659381</v>
      </c>
      <c r="X360" s="81">
        <f t="shared" si="57"/>
        <v>453.81695332978143</v>
      </c>
      <c r="Y360" s="80">
        <f t="shared" si="58"/>
        <v>4.5848355451969969E-2</v>
      </c>
      <c r="Z360" s="80">
        <f t="shared" si="59"/>
        <v>1.1992624151289988E-2</v>
      </c>
      <c r="AA360" s="80">
        <f t="shared" si="60"/>
        <v>1.9115055013239957E-2</v>
      </c>
      <c r="AB360" s="80">
        <f t="shared" si="61"/>
        <v>2.5652011538833303E-2</v>
      </c>
    </row>
    <row r="361" spans="1:29" ht="15" thickBot="1" x14ac:dyDescent="0.25">
      <c r="A361" s="108"/>
      <c r="B361" s="109" t="s">
        <v>1602</v>
      </c>
      <c r="C361" s="110" t="s">
        <v>1603</v>
      </c>
      <c r="D361" s="110" t="s">
        <v>101</v>
      </c>
      <c r="E361" s="111">
        <v>9.5700000000000004E-3</v>
      </c>
      <c r="F361" s="111">
        <v>2.8709999999999999E-2</v>
      </c>
      <c r="G361" s="77">
        <v>197</v>
      </c>
      <c r="H361" s="77">
        <v>197</v>
      </c>
      <c r="I361" s="77">
        <v>5.6558700000000002</v>
      </c>
      <c r="J361" s="77">
        <v>5.6558700000000002</v>
      </c>
      <c r="K361" s="77"/>
      <c r="L361" s="77"/>
      <c r="M361" s="77"/>
      <c r="N361" s="77"/>
      <c r="O361" s="77"/>
      <c r="P361" s="77"/>
      <c r="R361" s="77">
        <v>210</v>
      </c>
      <c r="S361" s="77">
        <v>6.0290999999999997</v>
      </c>
      <c r="T361" s="80">
        <f t="shared" si="53"/>
        <v>1.0659898477157361</v>
      </c>
      <c r="U361" s="80">
        <f t="shared" si="54"/>
        <v>1.0403378361769029</v>
      </c>
      <c r="V361" s="81">
        <f t="shared" si="55"/>
        <v>204.94655372684986</v>
      </c>
      <c r="W361" s="81">
        <f t="shared" si="56"/>
        <v>7.9465537268498565</v>
      </c>
      <c r="X361" s="81">
        <f t="shared" si="57"/>
        <v>0.22814555749785936</v>
      </c>
      <c r="Y361" s="80">
        <f t="shared" si="58"/>
        <v>4.5848355451969969E-2</v>
      </c>
      <c r="Z361" s="80">
        <f t="shared" si="59"/>
        <v>1.1992624151289988E-2</v>
      </c>
      <c r="AA361" s="80">
        <f t="shared" si="60"/>
        <v>1.9115055013239957E-2</v>
      </c>
      <c r="AB361" s="80">
        <f t="shared" si="61"/>
        <v>2.5652011538833303E-2</v>
      </c>
    </row>
    <row r="362" spans="1:29" ht="15" thickBot="1" x14ac:dyDescent="0.25">
      <c r="A362" s="96">
        <v>75</v>
      </c>
      <c r="B362" s="97" t="s">
        <v>1840</v>
      </c>
      <c r="C362" s="99" t="s">
        <v>1841</v>
      </c>
      <c r="D362" s="99" t="s">
        <v>41</v>
      </c>
      <c r="E362" s="100">
        <v>0</v>
      </c>
      <c r="F362" s="100">
        <v>4</v>
      </c>
      <c r="G362" s="101">
        <v>241.52</v>
      </c>
      <c r="H362" s="101">
        <v>80.38</v>
      </c>
      <c r="I362" s="101">
        <v>321.52</v>
      </c>
      <c r="J362" s="101">
        <v>12.78116</v>
      </c>
      <c r="K362" s="101">
        <v>111.21</v>
      </c>
      <c r="L362" s="101">
        <v>0</v>
      </c>
      <c r="M362" s="101">
        <v>0</v>
      </c>
      <c r="N362" s="101">
        <v>37.588979999999999</v>
      </c>
      <c r="O362" s="101">
        <v>122.01516359999999</v>
      </c>
      <c r="P362" s="102">
        <v>37.913980103999997</v>
      </c>
      <c r="R362" s="101">
        <v>91.96</v>
      </c>
      <c r="S362" s="101">
        <v>15.2788</v>
      </c>
      <c r="T362" s="80"/>
      <c r="U362" s="80"/>
      <c r="V362" s="81"/>
      <c r="W362" s="81"/>
      <c r="X362" s="81"/>
      <c r="Y362" s="80"/>
      <c r="Z362" s="80"/>
      <c r="AA362" s="80"/>
      <c r="AB362" s="80"/>
    </row>
    <row r="363" spans="1:29" x14ac:dyDescent="0.2">
      <c r="A363" s="108"/>
      <c r="B363" s="109" t="s">
        <v>1580</v>
      </c>
      <c r="C363" s="110" t="s">
        <v>1581</v>
      </c>
      <c r="D363" s="110" t="s">
        <v>101</v>
      </c>
      <c r="E363" s="111">
        <v>0.01</v>
      </c>
      <c r="F363" s="111">
        <v>0.04</v>
      </c>
      <c r="G363" s="77">
        <v>131</v>
      </c>
      <c r="H363" s="77">
        <v>131</v>
      </c>
      <c r="I363" s="77">
        <v>5.24</v>
      </c>
      <c r="J363" s="77">
        <v>5.24</v>
      </c>
      <c r="K363" s="77"/>
      <c r="L363" s="77"/>
      <c r="M363" s="77"/>
      <c r="N363" s="77"/>
      <c r="O363" s="77"/>
      <c r="P363" s="77"/>
      <c r="R363" s="77">
        <v>181</v>
      </c>
      <c r="S363" s="77">
        <v>7.24</v>
      </c>
      <c r="T363" s="80">
        <f t="shared" si="53"/>
        <v>1.3816793893129771</v>
      </c>
      <c r="U363" s="80">
        <f t="shared" si="54"/>
        <v>1.3560273777741438</v>
      </c>
      <c r="V363" s="81">
        <f t="shared" si="55"/>
        <v>177.63958648841285</v>
      </c>
      <c r="W363" s="81">
        <f t="shared" si="56"/>
        <v>46.639586488412846</v>
      </c>
      <c r="X363" s="81">
        <f t="shared" si="57"/>
        <v>1.8655834595365139</v>
      </c>
      <c r="Y363" s="80">
        <f t="shared" si="58"/>
        <v>4.5848355451969969E-2</v>
      </c>
      <c r="Z363" s="80">
        <f t="shared" si="59"/>
        <v>1.1992624151289988E-2</v>
      </c>
      <c r="AA363" s="80">
        <f t="shared" si="60"/>
        <v>1.9115055013239957E-2</v>
      </c>
      <c r="AB363" s="80">
        <f t="shared" si="61"/>
        <v>2.5652011538833303E-2</v>
      </c>
    </row>
    <row r="364" spans="1:29" x14ac:dyDescent="0.2">
      <c r="A364" s="108"/>
      <c r="B364" s="109" t="s">
        <v>1602</v>
      </c>
      <c r="C364" s="110" t="s">
        <v>1603</v>
      </c>
      <c r="D364" s="110" t="s">
        <v>101</v>
      </c>
      <c r="E364" s="111">
        <v>9.5700000000000004E-3</v>
      </c>
      <c r="F364" s="111">
        <v>3.8280000000000002E-2</v>
      </c>
      <c r="G364" s="77">
        <v>197</v>
      </c>
      <c r="H364" s="77">
        <v>197</v>
      </c>
      <c r="I364" s="77">
        <v>7.5411599999999996</v>
      </c>
      <c r="J364" s="77">
        <v>7.5411599999999996</v>
      </c>
      <c r="K364" s="77"/>
      <c r="L364" s="77"/>
      <c r="M364" s="77"/>
      <c r="N364" s="77"/>
      <c r="O364" s="77"/>
      <c r="P364" s="77"/>
      <c r="R364" s="77">
        <v>210</v>
      </c>
      <c r="S364" s="77">
        <v>8.0388000000000002</v>
      </c>
      <c r="T364" s="80">
        <f t="shared" si="53"/>
        <v>1.0659898477157361</v>
      </c>
      <c r="U364" s="80">
        <f t="shared" si="54"/>
        <v>1.0403378361769029</v>
      </c>
      <c r="V364" s="81">
        <f t="shared" si="55"/>
        <v>204.94655372684986</v>
      </c>
      <c r="W364" s="81">
        <f t="shared" si="56"/>
        <v>7.9465537268498565</v>
      </c>
      <c r="X364" s="81">
        <f t="shared" si="57"/>
        <v>0.30419407666381254</v>
      </c>
      <c r="Y364" s="80">
        <f t="shared" si="58"/>
        <v>4.5848355451969969E-2</v>
      </c>
      <c r="Z364" s="80">
        <f t="shared" si="59"/>
        <v>1.1992624151289988E-2</v>
      </c>
      <c r="AA364" s="80">
        <f t="shared" si="60"/>
        <v>1.9115055013239957E-2</v>
      </c>
      <c r="AB364" s="80">
        <f t="shared" si="61"/>
        <v>2.5652011538833303E-2</v>
      </c>
    </row>
    <row r="365" spans="1:29" ht="15" thickBot="1" x14ac:dyDescent="0.25">
      <c r="A365" s="103">
        <v>76</v>
      </c>
      <c r="B365" s="104" t="s">
        <v>1842</v>
      </c>
      <c r="C365" s="105" t="s">
        <v>1843</v>
      </c>
      <c r="D365" s="105" t="s">
        <v>41</v>
      </c>
      <c r="E365" s="106">
        <v>0</v>
      </c>
      <c r="F365" s="106">
        <v>4</v>
      </c>
      <c r="G365" s="107">
        <v>2658.57</v>
      </c>
      <c r="H365" s="107">
        <v>1630</v>
      </c>
      <c r="I365" s="107">
        <v>10634.28</v>
      </c>
      <c r="J365" s="107">
        <v>10634.28</v>
      </c>
      <c r="K365" s="107">
        <v>0</v>
      </c>
      <c r="L365" s="107">
        <v>0</v>
      </c>
      <c r="M365" s="107">
        <v>0</v>
      </c>
      <c r="N365" s="107">
        <v>0</v>
      </c>
      <c r="O365" s="107">
        <v>0</v>
      </c>
      <c r="P365" s="107">
        <v>0</v>
      </c>
      <c r="R365" s="107">
        <v>1720</v>
      </c>
      <c r="S365" s="107">
        <v>10634.28</v>
      </c>
      <c r="T365" s="80">
        <f t="shared" si="53"/>
        <v>1.0552147239263803</v>
      </c>
      <c r="U365" s="80">
        <f t="shared" si="54"/>
        <v>1.029562712387547</v>
      </c>
      <c r="V365" s="81">
        <f t="shared" si="55"/>
        <v>2737.164540272161</v>
      </c>
      <c r="W365" s="81">
        <f t="shared" si="56"/>
        <v>78.594540272160884</v>
      </c>
      <c r="X365" s="81">
        <f t="shared" si="57"/>
        <v>314.37816108864354</v>
      </c>
      <c r="Y365" s="80">
        <f t="shared" si="58"/>
        <v>4.5848355451969969E-2</v>
      </c>
      <c r="Z365" s="80">
        <f t="shared" si="59"/>
        <v>1.1992624151289988E-2</v>
      </c>
      <c r="AA365" s="80">
        <f t="shared" si="60"/>
        <v>1.9115055013239957E-2</v>
      </c>
      <c r="AB365" s="80">
        <f t="shared" si="61"/>
        <v>2.5652011538833303E-2</v>
      </c>
      <c r="AC365" s="88" t="s">
        <v>3330</v>
      </c>
    </row>
    <row r="366" spans="1:29" ht="15" thickBot="1" x14ac:dyDescent="0.25">
      <c r="A366" s="96">
        <v>77</v>
      </c>
      <c r="B366" s="97" t="s">
        <v>1844</v>
      </c>
      <c r="C366" s="99" t="s">
        <v>1845</v>
      </c>
      <c r="D366" s="99" t="s">
        <v>41</v>
      </c>
      <c r="E366" s="100">
        <v>0</v>
      </c>
      <c r="F366" s="100">
        <v>2</v>
      </c>
      <c r="G366" s="101">
        <v>241.52</v>
      </c>
      <c r="H366" s="101">
        <v>100.02</v>
      </c>
      <c r="I366" s="101">
        <v>200.04</v>
      </c>
      <c r="J366" s="101">
        <v>6.3905799999999999</v>
      </c>
      <c r="K366" s="101">
        <v>69.759</v>
      </c>
      <c r="L366" s="101">
        <v>0</v>
      </c>
      <c r="M366" s="101">
        <v>0</v>
      </c>
      <c r="N366" s="101">
        <v>23.578541999999999</v>
      </c>
      <c r="O366" s="101">
        <v>76.536784440000005</v>
      </c>
      <c r="P366" s="102">
        <v>23.782405701599998</v>
      </c>
      <c r="R366" s="101">
        <v>114.39</v>
      </c>
      <c r="S366" s="101">
        <v>7.6394000000000002</v>
      </c>
      <c r="T366" s="80"/>
      <c r="U366" s="80"/>
      <c r="V366" s="81"/>
      <c r="W366" s="81"/>
      <c r="X366" s="81"/>
      <c r="Y366" s="80"/>
      <c r="Z366" s="80"/>
      <c r="AA366" s="80"/>
      <c r="AB366" s="80"/>
    </row>
    <row r="367" spans="1:29" x14ac:dyDescent="0.2">
      <c r="A367" s="108"/>
      <c r="B367" s="109" t="s">
        <v>1580</v>
      </c>
      <c r="C367" s="110" t="s">
        <v>1581</v>
      </c>
      <c r="D367" s="110" t="s">
        <v>101</v>
      </c>
      <c r="E367" s="111">
        <v>0.01</v>
      </c>
      <c r="F367" s="111">
        <v>0.02</v>
      </c>
      <c r="G367" s="77">
        <v>131</v>
      </c>
      <c r="H367" s="77">
        <v>131</v>
      </c>
      <c r="I367" s="77">
        <v>2.62</v>
      </c>
      <c r="J367" s="77">
        <v>2.62</v>
      </c>
      <c r="K367" s="77"/>
      <c r="L367" s="77"/>
      <c r="M367" s="77"/>
      <c r="N367" s="77"/>
      <c r="O367" s="77"/>
      <c r="P367" s="77"/>
      <c r="R367" s="77">
        <v>181</v>
      </c>
      <c r="S367" s="77">
        <v>3.62</v>
      </c>
      <c r="T367" s="80">
        <f t="shared" si="53"/>
        <v>1.3816793893129771</v>
      </c>
      <c r="U367" s="80">
        <f t="shared" si="54"/>
        <v>1.3560273777741438</v>
      </c>
      <c r="V367" s="81">
        <f t="shared" si="55"/>
        <v>177.63958648841285</v>
      </c>
      <c r="W367" s="81">
        <f t="shared" si="56"/>
        <v>46.639586488412846</v>
      </c>
      <c r="X367" s="81">
        <f t="shared" si="57"/>
        <v>0.93279172976825697</v>
      </c>
      <c r="Y367" s="80">
        <f t="shared" si="58"/>
        <v>4.5848355451969969E-2</v>
      </c>
      <c r="Z367" s="80">
        <f t="shared" si="59"/>
        <v>1.1992624151289988E-2</v>
      </c>
      <c r="AA367" s="80">
        <f t="shared" si="60"/>
        <v>1.9115055013239957E-2</v>
      </c>
      <c r="AB367" s="80">
        <f t="shared" si="61"/>
        <v>2.5652011538833303E-2</v>
      </c>
    </row>
    <row r="368" spans="1:29" x14ac:dyDescent="0.2">
      <c r="A368" s="108"/>
      <c r="B368" s="109" t="s">
        <v>1602</v>
      </c>
      <c r="C368" s="110" t="s">
        <v>1603</v>
      </c>
      <c r="D368" s="110" t="s">
        <v>101</v>
      </c>
      <c r="E368" s="111">
        <v>9.5700000000000004E-3</v>
      </c>
      <c r="F368" s="111">
        <v>1.9140000000000001E-2</v>
      </c>
      <c r="G368" s="77">
        <v>197</v>
      </c>
      <c r="H368" s="77">
        <v>197</v>
      </c>
      <c r="I368" s="77">
        <v>3.7705799999999998</v>
      </c>
      <c r="J368" s="77">
        <v>3.7705799999999998</v>
      </c>
      <c r="K368" s="77"/>
      <c r="L368" s="77"/>
      <c r="M368" s="77"/>
      <c r="N368" s="77"/>
      <c r="O368" s="77"/>
      <c r="P368" s="77"/>
      <c r="R368" s="77">
        <v>210</v>
      </c>
      <c r="S368" s="77">
        <v>4.0194000000000001</v>
      </c>
      <c r="T368" s="80">
        <f t="shared" si="53"/>
        <v>1.0659898477157361</v>
      </c>
      <c r="U368" s="80">
        <f t="shared" si="54"/>
        <v>1.0403378361769029</v>
      </c>
      <c r="V368" s="81">
        <f t="shared" si="55"/>
        <v>204.94655372684986</v>
      </c>
      <c r="W368" s="81">
        <f t="shared" si="56"/>
        <v>7.9465537268498565</v>
      </c>
      <c r="X368" s="81">
        <f t="shared" si="57"/>
        <v>0.15209703833190627</v>
      </c>
      <c r="Y368" s="80">
        <f t="shared" si="58"/>
        <v>4.5848355451969969E-2</v>
      </c>
      <c r="Z368" s="80">
        <f t="shared" si="59"/>
        <v>1.1992624151289988E-2</v>
      </c>
      <c r="AA368" s="80">
        <f t="shared" si="60"/>
        <v>1.9115055013239957E-2</v>
      </c>
      <c r="AB368" s="80">
        <f t="shared" si="61"/>
        <v>2.5652011538833303E-2</v>
      </c>
    </row>
    <row r="369" spans="1:29" ht="15" thickBot="1" x14ac:dyDescent="0.25">
      <c r="A369" s="103">
        <v>78</v>
      </c>
      <c r="B369" s="104" t="s">
        <v>1846</v>
      </c>
      <c r="C369" s="105" t="s">
        <v>1847</v>
      </c>
      <c r="D369" s="105" t="s">
        <v>41</v>
      </c>
      <c r="E369" s="106">
        <v>0</v>
      </c>
      <c r="F369" s="106">
        <v>2</v>
      </c>
      <c r="G369" s="107">
        <v>2883.95</v>
      </c>
      <c r="H369" s="107">
        <v>1770</v>
      </c>
      <c r="I369" s="107">
        <v>5767.9</v>
      </c>
      <c r="J369" s="107">
        <v>5767.9</v>
      </c>
      <c r="K369" s="107">
        <v>0</v>
      </c>
      <c r="L369" s="107">
        <v>0</v>
      </c>
      <c r="M369" s="107">
        <v>0</v>
      </c>
      <c r="N369" s="107">
        <v>0</v>
      </c>
      <c r="O369" s="107">
        <v>0</v>
      </c>
      <c r="P369" s="107">
        <v>0</v>
      </c>
      <c r="R369" s="107">
        <v>1880</v>
      </c>
      <c r="S369" s="107">
        <v>5767.9</v>
      </c>
      <c r="T369" s="80">
        <f t="shared" si="53"/>
        <v>1.0621468926553672</v>
      </c>
      <c r="U369" s="80">
        <f t="shared" si="54"/>
        <v>1.036494881116534</v>
      </c>
      <c r="V369" s="81">
        <f t="shared" si="55"/>
        <v>2989.199412396028</v>
      </c>
      <c r="W369" s="81">
        <f t="shared" si="56"/>
        <v>105.24941239602822</v>
      </c>
      <c r="X369" s="81">
        <f t="shared" si="57"/>
        <v>210.49882479205644</v>
      </c>
      <c r="Y369" s="80">
        <f t="shared" si="58"/>
        <v>4.5848355451969969E-2</v>
      </c>
      <c r="Z369" s="80">
        <f t="shared" si="59"/>
        <v>1.1992624151289988E-2</v>
      </c>
      <c r="AA369" s="80">
        <f t="shared" si="60"/>
        <v>1.9115055013239957E-2</v>
      </c>
      <c r="AB369" s="80">
        <f t="shared" si="61"/>
        <v>2.5652011538833303E-2</v>
      </c>
      <c r="AC369" s="88" t="s">
        <v>3331</v>
      </c>
    </row>
    <row r="370" spans="1:29" ht="15" thickBot="1" x14ac:dyDescent="0.25">
      <c r="A370" s="96">
        <v>79</v>
      </c>
      <c r="B370" s="97" t="s">
        <v>1848</v>
      </c>
      <c r="C370" s="99" t="s">
        <v>1849</v>
      </c>
      <c r="D370" s="99" t="s">
        <v>41</v>
      </c>
      <c r="E370" s="100">
        <v>0</v>
      </c>
      <c r="F370" s="100">
        <v>4</v>
      </c>
      <c r="G370" s="101">
        <v>289.82</v>
      </c>
      <c r="H370" s="101"/>
      <c r="I370" s="101">
        <v>1159.28</v>
      </c>
      <c r="J370" s="101">
        <v>0</v>
      </c>
      <c r="K370" s="101">
        <v>0</v>
      </c>
      <c r="L370" s="101">
        <v>0</v>
      </c>
      <c r="M370" s="101">
        <v>0</v>
      </c>
      <c r="N370" s="101">
        <v>0</v>
      </c>
      <c r="O370" s="101">
        <v>0</v>
      </c>
      <c r="P370" s="102">
        <v>0</v>
      </c>
      <c r="R370" s="101"/>
      <c r="S370" s="101">
        <v>0</v>
      </c>
      <c r="T370" s="80"/>
      <c r="U370" s="80"/>
      <c r="V370" s="81"/>
      <c r="W370" s="81"/>
      <c r="X370" s="81"/>
      <c r="Y370" s="80"/>
      <c r="Z370" s="80"/>
      <c r="AA370" s="80"/>
      <c r="AB370" s="80"/>
    </row>
    <row r="371" spans="1:29" ht="20.5" thickBot="1" x14ac:dyDescent="0.25">
      <c r="A371" s="103">
        <v>80</v>
      </c>
      <c r="B371" s="104" t="s">
        <v>1850</v>
      </c>
      <c r="C371" s="105" t="s">
        <v>1851</v>
      </c>
      <c r="D371" s="105" t="s">
        <v>41</v>
      </c>
      <c r="E371" s="106">
        <v>0</v>
      </c>
      <c r="F371" s="106">
        <v>4</v>
      </c>
      <c r="G371" s="107">
        <v>5624.59</v>
      </c>
      <c r="H371" s="107">
        <v>4300</v>
      </c>
      <c r="I371" s="107">
        <v>22498.36</v>
      </c>
      <c r="J371" s="107">
        <v>22498.36</v>
      </c>
      <c r="K371" s="107">
        <v>0</v>
      </c>
      <c r="L371" s="107">
        <v>0</v>
      </c>
      <c r="M371" s="107">
        <v>0</v>
      </c>
      <c r="N371" s="107">
        <v>0</v>
      </c>
      <c r="O371" s="107">
        <v>0</v>
      </c>
      <c r="P371" s="107">
        <v>0</v>
      </c>
      <c r="R371" s="107">
        <v>5770</v>
      </c>
      <c r="S371" s="107">
        <v>22498.36</v>
      </c>
      <c r="T371" s="80">
        <f t="shared" si="53"/>
        <v>1.3418604651162791</v>
      </c>
      <c r="U371" s="80">
        <f t="shared" si="54"/>
        <v>1.3162084535774459</v>
      </c>
      <c r="V371" s="81">
        <f t="shared" si="55"/>
        <v>7403.1329059071668</v>
      </c>
      <c r="W371" s="81">
        <f t="shared" si="56"/>
        <v>1778.5429059071666</v>
      </c>
      <c r="X371" s="81">
        <f t="shared" si="57"/>
        <v>7114.1716236286666</v>
      </c>
      <c r="Y371" s="80">
        <f t="shared" si="58"/>
        <v>4.5848355451969969E-2</v>
      </c>
      <c r="Z371" s="80">
        <f t="shared" si="59"/>
        <v>1.1992624151289988E-2</v>
      </c>
      <c r="AA371" s="80">
        <f t="shared" si="60"/>
        <v>1.9115055013239957E-2</v>
      </c>
      <c r="AB371" s="80">
        <f t="shared" si="61"/>
        <v>2.5652011538833303E-2</v>
      </c>
      <c r="AC371" s="88" t="s">
        <v>3334</v>
      </c>
    </row>
    <row r="372" spans="1:29" ht="20" x14ac:dyDescent="0.2">
      <c r="A372" s="156">
        <v>81</v>
      </c>
      <c r="B372" s="157" t="s">
        <v>1852</v>
      </c>
      <c r="C372" s="158" t="s">
        <v>1853</v>
      </c>
      <c r="D372" s="158" t="s">
        <v>41</v>
      </c>
      <c r="E372" s="159">
        <v>0</v>
      </c>
      <c r="F372" s="159">
        <v>2</v>
      </c>
      <c r="G372" s="160">
        <v>9543.74</v>
      </c>
      <c r="H372" s="160"/>
      <c r="I372" s="160">
        <v>19087.48</v>
      </c>
      <c r="J372" s="160">
        <v>0</v>
      </c>
      <c r="K372" s="160">
        <v>0</v>
      </c>
      <c r="L372" s="160">
        <v>0</v>
      </c>
      <c r="M372" s="160">
        <v>0</v>
      </c>
      <c r="N372" s="160">
        <v>0</v>
      </c>
      <c r="O372" s="160">
        <v>0</v>
      </c>
      <c r="P372" s="161">
        <v>0</v>
      </c>
      <c r="R372" s="160"/>
      <c r="S372" s="160">
        <v>0</v>
      </c>
      <c r="T372" s="80">
        <v>1.1682926829268292</v>
      </c>
      <c r="U372" s="80">
        <v>1.142640671387996</v>
      </c>
      <c r="V372" s="81">
        <f t="shared" si="55"/>
        <v>10905.065481152473</v>
      </c>
      <c r="W372" s="81">
        <f t="shared" si="56"/>
        <v>1361.325481152473</v>
      </c>
      <c r="X372" s="81">
        <f t="shared" si="57"/>
        <v>2722.650962304946</v>
      </c>
      <c r="Y372" s="80">
        <f t="shared" si="58"/>
        <v>4.5848355451969969E-2</v>
      </c>
      <c r="Z372" s="80">
        <f t="shared" si="59"/>
        <v>1.1992624151289988E-2</v>
      </c>
      <c r="AA372" s="80">
        <f t="shared" si="60"/>
        <v>1.9115055013239957E-2</v>
      </c>
      <c r="AB372" s="80">
        <f t="shared" si="61"/>
        <v>2.5652011538833303E-2</v>
      </c>
    </row>
    <row r="373" spans="1:29" ht="20" x14ac:dyDescent="0.2">
      <c r="A373" s="108"/>
      <c r="B373" s="109">
        <v>44981684</v>
      </c>
      <c r="C373" s="110" t="s">
        <v>3332</v>
      </c>
      <c r="D373" s="110" t="s">
        <v>41</v>
      </c>
      <c r="E373" s="111">
        <v>0.21479000000000001</v>
      </c>
      <c r="F373" s="111">
        <f>F372</f>
        <v>2</v>
      </c>
      <c r="G373" s="77"/>
      <c r="H373" s="77">
        <v>8200</v>
      </c>
      <c r="I373" s="77">
        <v>1044.845955</v>
      </c>
      <c r="J373" s="77">
        <v>1044.845955</v>
      </c>
      <c r="K373" s="77"/>
      <c r="L373" s="77"/>
      <c r="M373" s="77"/>
      <c r="N373" s="77"/>
      <c r="O373" s="77"/>
      <c r="P373" s="77"/>
      <c r="R373" s="77">
        <v>9580</v>
      </c>
      <c r="S373" s="77">
        <v>1378.3074300000001</v>
      </c>
      <c r="T373" s="80">
        <f t="shared" ref="T373" si="62">R373/H373</f>
        <v>1.1682926829268292</v>
      </c>
      <c r="U373" s="80">
        <f t="shared" ref="U373" si="63">T373-AB373</f>
        <v>1.142640671387996</v>
      </c>
      <c r="V373" s="81"/>
      <c r="W373" s="81"/>
      <c r="X373" s="81"/>
      <c r="Y373" s="80">
        <f t="shared" si="58"/>
        <v>4.5848355451969969E-2</v>
      </c>
      <c r="Z373" s="80">
        <f t="shared" si="59"/>
        <v>1.1992624151289988E-2</v>
      </c>
      <c r="AA373" s="80">
        <f t="shared" si="60"/>
        <v>1.9115055013239957E-2</v>
      </c>
      <c r="AB373" s="80">
        <f t="shared" si="61"/>
        <v>2.5652011538833303E-2</v>
      </c>
      <c r="AC373" s="88" t="s">
        <v>3333</v>
      </c>
    </row>
    <row r="374" spans="1:29" ht="15" thickBot="1" x14ac:dyDescent="0.25">
      <c r="A374" s="162">
        <v>82</v>
      </c>
      <c r="B374" s="163" t="s">
        <v>1854</v>
      </c>
      <c r="C374" s="164" t="s">
        <v>1855</v>
      </c>
      <c r="D374" s="164" t="s">
        <v>98</v>
      </c>
      <c r="E374" s="165">
        <v>0</v>
      </c>
      <c r="F374" s="165">
        <v>784</v>
      </c>
      <c r="G374" s="112">
        <v>16.100000000000001</v>
      </c>
      <c r="H374" s="112">
        <v>47.06</v>
      </c>
      <c r="I374" s="112">
        <v>36895.040000000001</v>
      </c>
      <c r="J374" s="112">
        <v>10195.818079999999</v>
      </c>
      <c r="K374" s="112">
        <v>9617.2495999999992</v>
      </c>
      <c r="L374" s="112">
        <v>0</v>
      </c>
      <c r="M374" s="112">
        <v>0</v>
      </c>
      <c r="N374" s="112">
        <v>3250.6303647999998</v>
      </c>
      <c r="O374" s="112">
        <v>10551.661571135999</v>
      </c>
      <c r="P374" s="166">
        <v>3278.7358150310401</v>
      </c>
      <c r="R374" s="112">
        <v>60.26</v>
      </c>
      <c r="S374" s="112">
        <v>16916.509119999999</v>
      </c>
      <c r="T374" s="80"/>
      <c r="U374" s="80"/>
      <c r="V374" s="81"/>
      <c r="W374" s="81"/>
      <c r="X374" s="81"/>
      <c r="Y374" s="80"/>
      <c r="Z374" s="80"/>
      <c r="AA374" s="80"/>
      <c r="AB374" s="80"/>
    </row>
    <row r="375" spans="1:29" x14ac:dyDescent="0.2">
      <c r="A375" s="108"/>
      <c r="B375" s="109" t="s">
        <v>204</v>
      </c>
      <c r="C375" s="110" t="s">
        <v>205</v>
      </c>
      <c r="D375" s="110" t="s">
        <v>95</v>
      </c>
      <c r="E375" s="111">
        <v>0.01</v>
      </c>
      <c r="F375" s="111">
        <v>7.84</v>
      </c>
      <c r="G375" s="77">
        <v>45.7</v>
      </c>
      <c r="H375" s="77">
        <v>45.7</v>
      </c>
      <c r="I375" s="77">
        <v>358.28800000000001</v>
      </c>
      <c r="J375" s="77">
        <v>358.28800000000001</v>
      </c>
      <c r="K375" s="77"/>
      <c r="L375" s="77"/>
      <c r="M375" s="77"/>
      <c r="N375" s="77"/>
      <c r="O375" s="77"/>
      <c r="P375" s="77"/>
      <c r="R375" s="77">
        <v>52.8</v>
      </c>
      <c r="S375" s="77">
        <v>413.952</v>
      </c>
      <c r="T375" s="80">
        <f t="shared" si="53"/>
        <v>1.1553610503282274</v>
      </c>
      <c r="U375" s="80">
        <f t="shared" si="54"/>
        <v>1.1297090387893942</v>
      </c>
      <c r="V375" s="81">
        <f t="shared" si="55"/>
        <v>51.627703072675317</v>
      </c>
      <c r="W375" s="81">
        <f t="shared" si="56"/>
        <v>5.9277030726753139</v>
      </c>
      <c r="X375" s="81">
        <f t="shared" si="57"/>
        <v>46.473192089774457</v>
      </c>
      <c r="Y375" s="80">
        <f t="shared" si="58"/>
        <v>4.5848355451969969E-2</v>
      </c>
      <c r="Z375" s="80">
        <f t="shared" si="59"/>
        <v>1.1992624151289988E-2</v>
      </c>
      <c r="AA375" s="80">
        <f t="shared" si="60"/>
        <v>1.9115055013239957E-2</v>
      </c>
      <c r="AB375" s="80">
        <f t="shared" si="61"/>
        <v>2.5652011538833303E-2</v>
      </c>
    </row>
    <row r="376" spans="1:29" x14ac:dyDescent="0.2">
      <c r="A376" s="108"/>
      <c r="B376" s="109" t="s">
        <v>1856</v>
      </c>
      <c r="C376" s="110" t="s">
        <v>1857</v>
      </c>
      <c r="D376" s="110" t="s">
        <v>114</v>
      </c>
      <c r="E376" s="111">
        <v>1.4999999999999999E-4</v>
      </c>
      <c r="F376" s="111">
        <v>0.1176</v>
      </c>
      <c r="G376" s="77">
        <v>35300</v>
      </c>
      <c r="H376" s="77">
        <v>35300</v>
      </c>
      <c r="I376" s="77">
        <v>4151.28</v>
      </c>
      <c r="J376" s="77">
        <v>4151.28</v>
      </c>
      <c r="K376" s="77"/>
      <c r="L376" s="77"/>
      <c r="M376" s="77"/>
      <c r="N376" s="77"/>
      <c r="O376" s="77"/>
      <c r="P376" s="77"/>
      <c r="R376" s="77">
        <v>75300</v>
      </c>
      <c r="S376" s="77">
        <v>8855.2800000000007</v>
      </c>
      <c r="T376" s="80">
        <f t="shared" si="53"/>
        <v>2.1331444759206799</v>
      </c>
      <c r="U376" s="80">
        <f t="shared" si="54"/>
        <v>2.1074924643818465</v>
      </c>
      <c r="V376" s="81">
        <f t="shared" si="55"/>
        <v>74394.483992679176</v>
      </c>
      <c r="W376" s="81">
        <f t="shared" si="56"/>
        <v>39094.483992679176</v>
      </c>
      <c r="X376" s="81">
        <f t="shared" si="57"/>
        <v>4597.5113175390707</v>
      </c>
      <c r="Y376" s="80">
        <f t="shared" si="58"/>
        <v>4.5848355451969969E-2</v>
      </c>
      <c r="Z376" s="80">
        <f t="shared" si="59"/>
        <v>1.1992624151289988E-2</v>
      </c>
      <c r="AA376" s="80">
        <f t="shared" si="60"/>
        <v>1.9115055013239957E-2</v>
      </c>
      <c r="AB376" s="80">
        <f t="shared" si="61"/>
        <v>2.5652011538833303E-2</v>
      </c>
    </row>
    <row r="377" spans="1:29" x14ac:dyDescent="0.2">
      <c r="A377" s="108"/>
      <c r="B377" s="109" t="s">
        <v>163</v>
      </c>
      <c r="C377" s="110" t="s">
        <v>164</v>
      </c>
      <c r="D377" s="110" t="s">
        <v>95</v>
      </c>
      <c r="E377" s="111">
        <v>8.0000000000000004E-4</v>
      </c>
      <c r="F377" s="111">
        <v>0.62719999999999998</v>
      </c>
      <c r="G377" s="77">
        <v>119</v>
      </c>
      <c r="H377" s="77">
        <v>119</v>
      </c>
      <c r="I377" s="77">
        <v>74.636799999999994</v>
      </c>
      <c r="J377" s="77">
        <v>74.636799999999994</v>
      </c>
      <c r="K377" s="77"/>
      <c r="L377" s="77"/>
      <c r="M377" s="77"/>
      <c r="N377" s="77"/>
      <c r="O377" s="77"/>
      <c r="P377" s="77"/>
      <c r="R377" s="77">
        <v>141</v>
      </c>
      <c r="S377" s="77">
        <v>88.435199999999995</v>
      </c>
      <c r="T377" s="80">
        <f t="shared" si="53"/>
        <v>1.1848739495798319</v>
      </c>
      <c r="U377" s="80">
        <f t="shared" si="54"/>
        <v>1.1592219380409987</v>
      </c>
      <c r="V377" s="81">
        <f t="shared" si="55"/>
        <v>137.94741062687885</v>
      </c>
      <c r="W377" s="81">
        <f t="shared" si="56"/>
        <v>18.947410626878849</v>
      </c>
      <c r="X377" s="81">
        <f t="shared" si="57"/>
        <v>11.883815945178414</v>
      </c>
      <c r="Y377" s="80">
        <f t="shared" si="58"/>
        <v>4.5848355451969969E-2</v>
      </c>
      <c r="Z377" s="80">
        <f t="shared" si="59"/>
        <v>1.1992624151289988E-2</v>
      </c>
      <c r="AA377" s="80">
        <f t="shared" si="60"/>
        <v>1.9115055013239957E-2</v>
      </c>
      <c r="AB377" s="80">
        <f t="shared" si="61"/>
        <v>2.5652011538833303E-2</v>
      </c>
    </row>
    <row r="378" spans="1:29" x14ac:dyDescent="0.2">
      <c r="A378" s="108"/>
      <c r="B378" s="109" t="s">
        <v>165</v>
      </c>
      <c r="C378" s="110" t="s">
        <v>166</v>
      </c>
      <c r="D378" s="110" t="s">
        <v>101</v>
      </c>
      <c r="E378" s="111">
        <v>1.2999999999999999E-4</v>
      </c>
      <c r="F378" s="111">
        <v>0.10192</v>
      </c>
      <c r="G378" s="77">
        <v>550</v>
      </c>
      <c r="H378" s="77">
        <v>550</v>
      </c>
      <c r="I378" s="77">
        <v>56.055999999999997</v>
      </c>
      <c r="J378" s="77">
        <v>56.055999999999997</v>
      </c>
      <c r="K378" s="77"/>
      <c r="L378" s="77"/>
      <c r="M378" s="77"/>
      <c r="N378" s="77"/>
      <c r="O378" s="77"/>
      <c r="P378" s="77"/>
      <c r="R378" s="77">
        <v>650</v>
      </c>
      <c r="S378" s="77">
        <v>66.248000000000005</v>
      </c>
      <c r="T378" s="80">
        <f t="shared" si="53"/>
        <v>1.1818181818181819</v>
      </c>
      <c r="U378" s="80">
        <f t="shared" si="54"/>
        <v>1.1561661702793486</v>
      </c>
      <c r="V378" s="81">
        <f t="shared" si="55"/>
        <v>635.89139365364179</v>
      </c>
      <c r="W378" s="81">
        <f t="shared" si="56"/>
        <v>85.891393653641785</v>
      </c>
      <c r="X378" s="81">
        <f t="shared" si="57"/>
        <v>8.7540508411791702</v>
      </c>
      <c r="Y378" s="80">
        <f t="shared" si="58"/>
        <v>4.5848355451969969E-2</v>
      </c>
      <c r="Z378" s="80">
        <f t="shared" si="59"/>
        <v>1.1992624151289988E-2</v>
      </c>
      <c r="AA378" s="80">
        <f t="shared" si="60"/>
        <v>1.9115055013239957E-2</v>
      </c>
      <c r="AB378" s="80">
        <f t="shared" si="61"/>
        <v>2.5652011538833303E-2</v>
      </c>
    </row>
    <row r="379" spans="1:29" x14ac:dyDescent="0.2">
      <c r="A379" s="108"/>
      <c r="B379" s="109" t="s">
        <v>1580</v>
      </c>
      <c r="C379" s="110" t="s">
        <v>1581</v>
      </c>
      <c r="D379" s="110" t="s">
        <v>101</v>
      </c>
      <c r="E379" s="111">
        <v>1.5E-3</v>
      </c>
      <c r="F379" s="111">
        <v>1.1759999999999999</v>
      </c>
      <c r="G379" s="77">
        <v>131</v>
      </c>
      <c r="H379" s="77">
        <v>131</v>
      </c>
      <c r="I379" s="77">
        <v>154.05600000000001</v>
      </c>
      <c r="J379" s="77">
        <v>154.05600000000001</v>
      </c>
      <c r="K379" s="77"/>
      <c r="L379" s="77"/>
      <c r="M379" s="77"/>
      <c r="N379" s="77"/>
      <c r="O379" s="77"/>
      <c r="P379" s="77"/>
      <c r="R379" s="77">
        <v>181</v>
      </c>
      <c r="S379" s="77">
        <v>212.85599999999999</v>
      </c>
      <c r="T379" s="80">
        <f t="shared" si="53"/>
        <v>1.3816793893129771</v>
      </c>
      <c r="U379" s="80">
        <f t="shared" si="54"/>
        <v>1.3560273777741438</v>
      </c>
      <c r="V379" s="81">
        <f t="shared" si="55"/>
        <v>177.63958648841285</v>
      </c>
      <c r="W379" s="81">
        <f t="shared" si="56"/>
        <v>46.639586488412846</v>
      </c>
      <c r="X379" s="81">
        <f t="shared" si="57"/>
        <v>54.848153710373502</v>
      </c>
      <c r="Y379" s="80">
        <f t="shared" si="58"/>
        <v>4.5848355451969969E-2</v>
      </c>
      <c r="Z379" s="80">
        <f t="shared" si="59"/>
        <v>1.1992624151289988E-2</v>
      </c>
      <c r="AA379" s="80">
        <f t="shared" si="60"/>
        <v>1.9115055013239957E-2</v>
      </c>
      <c r="AB379" s="80">
        <f t="shared" si="61"/>
        <v>2.5652011538833303E-2</v>
      </c>
    </row>
    <row r="380" spans="1:29" x14ac:dyDescent="0.2">
      <c r="A380" s="108"/>
      <c r="B380" s="109" t="s">
        <v>1858</v>
      </c>
      <c r="C380" s="110" t="s">
        <v>1859</v>
      </c>
      <c r="D380" s="110" t="s">
        <v>38</v>
      </c>
      <c r="E380" s="111">
        <v>4.4999999999999999E-4</v>
      </c>
      <c r="F380" s="111">
        <v>0.3528</v>
      </c>
      <c r="G380" s="77">
        <v>2440</v>
      </c>
      <c r="H380" s="77">
        <v>2440</v>
      </c>
      <c r="I380" s="77">
        <v>860.83199999999999</v>
      </c>
      <c r="J380" s="77">
        <v>860.83199999999999</v>
      </c>
      <c r="K380" s="77"/>
      <c r="L380" s="77"/>
      <c r="M380" s="77"/>
      <c r="N380" s="77"/>
      <c r="O380" s="77"/>
      <c r="P380" s="77"/>
      <c r="R380" s="77">
        <v>2560</v>
      </c>
      <c r="S380" s="77">
        <v>903.16800000000001</v>
      </c>
      <c r="T380" s="80">
        <f t="shared" si="53"/>
        <v>1.0491803278688525</v>
      </c>
      <c r="U380" s="80">
        <f t="shared" si="54"/>
        <v>1.0235283163300193</v>
      </c>
      <c r="V380" s="81">
        <f t="shared" si="55"/>
        <v>2497.4090918452471</v>
      </c>
      <c r="W380" s="81">
        <f t="shared" si="56"/>
        <v>57.409091845247076</v>
      </c>
      <c r="X380" s="81">
        <f t="shared" si="57"/>
        <v>20.25392760300317</v>
      </c>
      <c r="Y380" s="80">
        <f t="shared" si="58"/>
        <v>4.5848355451969969E-2</v>
      </c>
      <c r="Z380" s="80">
        <f t="shared" si="59"/>
        <v>1.1992624151289988E-2</v>
      </c>
      <c r="AA380" s="80">
        <f t="shared" si="60"/>
        <v>1.9115055013239957E-2</v>
      </c>
      <c r="AB380" s="80">
        <f t="shared" si="61"/>
        <v>2.5652011538833303E-2</v>
      </c>
    </row>
    <row r="381" spans="1:29" ht="18" x14ac:dyDescent="0.2">
      <c r="A381" s="108"/>
      <c r="B381" s="109" t="s">
        <v>1860</v>
      </c>
      <c r="C381" s="110" t="s">
        <v>1861</v>
      </c>
      <c r="D381" s="110" t="s">
        <v>286</v>
      </c>
      <c r="E381" s="111">
        <v>2.0000000000000001E-4</v>
      </c>
      <c r="F381" s="111">
        <v>0.15679999999999999</v>
      </c>
      <c r="G381" s="77">
        <v>2240</v>
      </c>
      <c r="H381" s="77">
        <v>2240</v>
      </c>
      <c r="I381" s="77">
        <v>351.23200000000003</v>
      </c>
      <c r="J381" s="77">
        <v>351.23200000000003</v>
      </c>
      <c r="K381" s="77"/>
      <c r="L381" s="77"/>
      <c r="M381" s="77"/>
      <c r="N381" s="77"/>
      <c r="O381" s="77"/>
      <c r="P381" s="77"/>
      <c r="R381" s="77">
        <v>8460</v>
      </c>
      <c r="S381" s="77">
        <v>1326.528</v>
      </c>
      <c r="T381" s="80">
        <f t="shared" si="53"/>
        <v>3.7767857142857144</v>
      </c>
      <c r="U381" s="80">
        <f t="shared" si="54"/>
        <v>3.751133702746881</v>
      </c>
      <c r="V381" s="81">
        <f t="shared" si="55"/>
        <v>8402.5394941530139</v>
      </c>
      <c r="W381" s="81">
        <f t="shared" si="56"/>
        <v>6162.5394941530139</v>
      </c>
      <c r="X381" s="81">
        <f t="shared" si="57"/>
        <v>966.28619268319255</v>
      </c>
      <c r="Y381" s="80">
        <f t="shared" si="58"/>
        <v>4.5848355451969969E-2</v>
      </c>
      <c r="Z381" s="80">
        <f t="shared" si="59"/>
        <v>1.1992624151289988E-2</v>
      </c>
      <c r="AA381" s="80">
        <f t="shared" si="60"/>
        <v>1.9115055013239957E-2</v>
      </c>
      <c r="AB381" s="80">
        <f t="shared" si="61"/>
        <v>2.5652011538833303E-2</v>
      </c>
    </row>
    <row r="382" spans="1:29" ht="18" x14ac:dyDescent="0.2">
      <c r="A382" s="108"/>
      <c r="B382" s="109" t="s">
        <v>1862</v>
      </c>
      <c r="C382" s="110" t="s">
        <v>1863</v>
      </c>
      <c r="D382" s="110" t="s">
        <v>286</v>
      </c>
      <c r="E382" s="111">
        <v>2E-3</v>
      </c>
      <c r="F382" s="111">
        <v>1.5680000000000001</v>
      </c>
      <c r="G382" s="77">
        <v>345</v>
      </c>
      <c r="H382" s="77">
        <v>345</v>
      </c>
      <c r="I382" s="77">
        <v>540.96</v>
      </c>
      <c r="J382" s="77">
        <v>540.96</v>
      </c>
      <c r="K382" s="77"/>
      <c r="L382" s="77"/>
      <c r="M382" s="77"/>
      <c r="N382" s="77"/>
      <c r="O382" s="77"/>
      <c r="P382" s="77"/>
      <c r="R382" s="77">
        <v>547</v>
      </c>
      <c r="S382" s="77">
        <v>857.69600000000003</v>
      </c>
      <c r="T382" s="80">
        <f t="shared" si="53"/>
        <v>1.5855072463768116</v>
      </c>
      <c r="U382" s="80">
        <f t="shared" si="54"/>
        <v>1.5598552348379784</v>
      </c>
      <c r="V382" s="81">
        <f t="shared" si="55"/>
        <v>538.15005601910252</v>
      </c>
      <c r="W382" s="81">
        <f t="shared" si="56"/>
        <v>193.15005601910252</v>
      </c>
      <c r="X382" s="81">
        <f t="shared" si="57"/>
        <v>302.85928783795276</v>
      </c>
      <c r="Y382" s="80">
        <f t="shared" si="58"/>
        <v>4.5848355451969969E-2</v>
      </c>
      <c r="Z382" s="80">
        <f t="shared" si="59"/>
        <v>1.1992624151289988E-2</v>
      </c>
      <c r="AA382" s="80">
        <f t="shared" si="60"/>
        <v>1.9115055013239957E-2</v>
      </c>
      <c r="AB382" s="80">
        <f t="shared" si="61"/>
        <v>2.5652011538833303E-2</v>
      </c>
    </row>
    <row r="383" spans="1:29" ht="18" x14ac:dyDescent="0.2">
      <c r="A383" s="108"/>
      <c r="B383" s="109" t="s">
        <v>1864</v>
      </c>
      <c r="C383" s="110" t="s">
        <v>1865</v>
      </c>
      <c r="D383" s="110" t="s">
        <v>286</v>
      </c>
      <c r="E383" s="111">
        <v>2.0000000000000001E-4</v>
      </c>
      <c r="F383" s="111">
        <v>0.15679999999999999</v>
      </c>
      <c r="G383" s="77">
        <v>162</v>
      </c>
      <c r="H383" s="77">
        <v>162</v>
      </c>
      <c r="I383" s="77">
        <v>25.401599999999998</v>
      </c>
      <c r="J383" s="77">
        <v>25.401599999999998</v>
      </c>
      <c r="K383" s="77"/>
      <c r="L383" s="77"/>
      <c r="M383" s="77"/>
      <c r="N383" s="77"/>
      <c r="O383" s="77"/>
      <c r="P383" s="77"/>
      <c r="R383" s="77">
        <v>579</v>
      </c>
      <c r="S383" s="77">
        <v>90.787199999999999</v>
      </c>
      <c r="T383" s="80">
        <f t="shared" si="53"/>
        <v>3.574074074074074</v>
      </c>
      <c r="U383" s="80">
        <f t="shared" si="54"/>
        <v>3.5484220625352405</v>
      </c>
      <c r="V383" s="81">
        <f t="shared" si="55"/>
        <v>574.84437413070896</v>
      </c>
      <c r="W383" s="81">
        <f t="shared" si="56"/>
        <v>412.84437413070896</v>
      </c>
      <c r="X383" s="81">
        <f t="shared" si="57"/>
        <v>64.733997863695166</v>
      </c>
      <c r="Y383" s="80">
        <f t="shared" si="58"/>
        <v>4.5848355451969969E-2</v>
      </c>
      <c r="Z383" s="80">
        <f t="shared" si="59"/>
        <v>1.1992624151289988E-2</v>
      </c>
      <c r="AA383" s="80">
        <f t="shared" si="60"/>
        <v>1.9115055013239957E-2</v>
      </c>
      <c r="AB383" s="80">
        <f t="shared" si="61"/>
        <v>2.5652011538833303E-2</v>
      </c>
    </row>
    <row r="384" spans="1:29" x14ac:dyDescent="0.2">
      <c r="A384" s="108"/>
      <c r="B384" s="109" t="s">
        <v>1866</v>
      </c>
      <c r="C384" s="110" t="s">
        <v>1867</v>
      </c>
      <c r="D384" s="110" t="s">
        <v>101</v>
      </c>
      <c r="E384" s="111">
        <v>1.2E-4</v>
      </c>
      <c r="F384" s="111">
        <v>9.4079999999999997E-2</v>
      </c>
      <c r="G384" s="77">
        <v>163</v>
      </c>
      <c r="H384" s="77">
        <v>163</v>
      </c>
      <c r="I384" s="77">
        <v>15.335039999999999</v>
      </c>
      <c r="J384" s="77">
        <v>15.335039999999999</v>
      </c>
      <c r="K384" s="77"/>
      <c r="L384" s="77"/>
      <c r="M384" s="77"/>
      <c r="N384" s="77"/>
      <c r="O384" s="77"/>
      <c r="P384" s="77"/>
      <c r="R384" s="77">
        <v>194</v>
      </c>
      <c r="S384" s="77">
        <v>18.251519999999999</v>
      </c>
      <c r="T384" s="80">
        <f t="shared" si="53"/>
        <v>1.1901840490797546</v>
      </c>
      <c r="U384" s="80">
        <f t="shared" si="54"/>
        <v>1.1645320375409214</v>
      </c>
      <c r="V384" s="81">
        <f t="shared" si="55"/>
        <v>189.81872211917019</v>
      </c>
      <c r="W384" s="81">
        <f t="shared" si="56"/>
        <v>26.818722119170189</v>
      </c>
      <c r="X384" s="81">
        <f t="shared" si="57"/>
        <v>2.5231053769715315</v>
      </c>
      <c r="Y384" s="80">
        <f t="shared" si="58"/>
        <v>4.5848355451969969E-2</v>
      </c>
      <c r="Z384" s="80">
        <f t="shared" si="59"/>
        <v>1.1992624151289988E-2</v>
      </c>
      <c r="AA384" s="80">
        <f t="shared" si="60"/>
        <v>1.9115055013239957E-2</v>
      </c>
      <c r="AB384" s="80">
        <f t="shared" si="61"/>
        <v>2.5652011538833303E-2</v>
      </c>
    </row>
    <row r="385" spans="1:29" x14ac:dyDescent="0.2">
      <c r="A385" s="108"/>
      <c r="B385" s="109" t="s">
        <v>1868</v>
      </c>
      <c r="C385" s="110" t="s">
        <v>1869</v>
      </c>
      <c r="D385" s="110" t="s">
        <v>41</v>
      </c>
      <c r="E385" s="111">
        <v>6.0000000000000001E-3</v>
      </c>
      <c r="F385" s="111">
        <v>4.7039999999999997</v>
      </c>
      <c r="G385" s="77">
        <v>162</v>
      </c>
      <c r="H385" s="77">
        <v>162</v>
      </c>
      <c r="I385" s="77">
        <v>762.048</v>
      </c>
      <c r="J385" s="77">
        <v>762.048</v>
      </c>
      <c r="K385" s="77"/>
      <c r="L385" s="77"/>
      <c r="M385" s="77"/>
      <c r="N385" s="77"/>
      <c r="O385" s="77"/>
      <c r="P385" s="77"/>
      <c r="R385" s="77">
        <v>173</v>
      </c>
      <c r="S385" s="77">
        <v>813.79200000000003</v>
      </c>
      <c r="T385" s="80">
        <f t="shared" si="53"/>
        <v>1.0679012345679013</v>
      </c>
      <c r="U385" s="80">
        <f t="shared" si="54"/>
        <v>1.0422492230290681</v>
      </c>
      <c r="V385" s="81">
        <f t="shared" si="55"/>
        <v>168.84437413070904</v>
      </c>
      <c r="W385" s="81">
        <f t="shared" si="56"/>
        <v>6.844374130709042</v>
      </c>
      <c r="X385" s="81">
        <f t="shared" si="57"/>
        <v>32.195935910855333</v>
      </c>
      <c r="Y385" s="80">
        <f t="shared" si="58"/>
        <v>4.5848355451969969E-2</v>
      </c>
      <c r="Z385" s="80">
        <f t="shared" si="59"/>
        <v>1.1992624151289988E-2</v>
      </c>
      <c r="AA385" s="80">
        <f t="shared" si="60"/>
        <v>1.9115055013239957E-2</v>
      </c>
      <c r="AB385" s="80">
        <f t="shared" si="61"/>
        <v>2.5652011538833303E-2</v>
      </c>
    </row>
    <row r="386" spans="1:29" x14ac:dyDescent="0.2">
      <c r="A386" s="108"/>
      <c r="B386" s="109" t="s">
        <v>1870</v>
      </c>
      <c r="C386" s="110" t="s">
        <v>1871</v>
      </c>
      <c r="D386" s="110" t="s">
        <v>41</v>
      </c>
      <c r="E386" s="111">
        <v>6.0000000000000001E-3</v>
      </c>
      <c r="F386" s="111">
        <v>4.7039999999999997</v>
      </c>
      <c r="G386" s="77">
        <v>558</v>
      </c>
      <c r="H386" s="77">
        <v>558</v>
      </c>
      <c r="I386" s="77">
        <v>2624.8319999999999</v>
      </c>
      <c r="J386" s="77">
        <v>2624.8319999999999</v>
      </c>
      <c r="K386" s="77"/>
      <c r="L386" s="77"/>
      <c r="M386" s="77"/>
      <c r="N386" s="77"/>
      <c r="O386" s="77"/>
      <c r="P386" s="77"/>
      <c r="R386" s="77">
        <v>645</v>
      </c>
      <c r="S386" s="77">
        <v>3034.08</v>
      </c>
      <c r="T386" s="80">
        <f t="shared" si="53"/>
        <v>1.1559139784946237</v>
      </c>
      <c r="U386" s="80">
        <f t="shared" si="54"/>
        <v>1.1302619669557905</v>
      </c>
      <c r="V386" s="81">
        <f t="shared" si="55"/>
        <v>630.68617756133108</v>
      </c>
      <c r="W386" s="81">
        <f t="shared" si="56"/>
        <v>72.686177561331078</v>
      </c>
      <c r="X386" s="81">
        <f t="shared" si="57"/>
        <v>341.91577924850139</v>
      </c>
      <c r="Y386" s="80">
        <f t="shared" si="58"/>
        <v>4.5848355451969969E-2</v>
      </c>
      <c r="Z386" s="80">
        <f t="shared" si="59"/>
        <v>1.1992624151289988E-2</v>
      </c>
      <c r="AA386" s="80">
        <f t="shared" si="60"/>
        <v>1.9115055013239957E-2</v>
      </c>
      <c r="AB386" s="80">
        <f t="shared" si="61"/>
        <v>2.5652011538833303E-2</v>
      </c>
    </row>
    <row r="387" spans="1:29" ht="15" thickBot="1" x14ac:dyDescent="0.25">
      <c r="A387" s="108"/>
      <c r="B387" s="109" t="s">
        <v>1602</v>
      </c>
      <c r="C387" s="110" t="s">
        <v>1603</v>
      </c>
      <c r="D387" s="110" t="s">
        <v>101</v>
      </c>
      <c r="E387" s="111">
        <v>1.4300000000000001E-3</v>
      </c>
      <c r="F387" s="111">
        <v>1.1211199999999999</v>
      </c>
      <c r="G387" s="77">
        <v>197</v>
      </c>
      <c r="H387" s="77">
        <v>197</v>
      </c>
      <c r="I387" s="77">
        <v>220.86063999999999</v>
      </c>
      <c r="J387" s="77">
        <v>220.86063999999999</v>
      </c>
      <c r="K387" s="77"/>
      <c r="L387" s="77"/>
      <c r="M387" s="77"/>
      <c r="N387" s="77"/>
      <c r="O387" s="77"/>
      <c r="P387" s="77"/>
      <c r="R387" s="77">
        <v>210</v>
      </c>
      <c r="S387" s="77">
        <v>235.43520000000001</v>
      </c>
      <c r="T387" s="80">
        <f t="shared" si="53"/>
        <v>1.0659898477157361</v>
      </c>
      <c r="U387" s="80">
        <f t="shared" si="54"/>
        <v>1.0403378361769029</v>
      </c>
      <c r="V387" s="81">
        <f t="shared" si="55"/>
        <v>204.94655372684986</v>
      </c>
      <c r="W387" s="81">
        <f t="shared" si="56"/>
        <v>7.9465537268498565</v>
      </c>
      <c r="X387" s="81">
        <f t="shared" si="57"/>
        <v>8.9090403142459103</v>
      </c>
      <c r="Y387" s="80">
        <f t="shared" si="58"/>
        <v>4.5848355451969969E-2</v>
      </c>
      <c r="Z387" s="80">
        <f t="shared" si="59"/>
        <v>1.1992624151289988E-2</v>
      </c>
      <c r="AA387" s="80">
        <f t="shared" si="60"/>
        <v>1.9115055013239957E-2</v>
      </c>
      <c r="AB387" s="80">
        <f t="shared" si="61"/>
        <v>2.5652011538833303E-2</v>
      </c>
    </row>
    <row r="388" spans="1:29" ht="15" thickBot="1" x14ac:dyDescent="0.25">
      <c r="A388" s="96">
        <v>83</v>
      </c>
      <c r="B388" s="97" t="s">
        <v>1872</v>
      </c>
      <c r="C388" s="99" t="s">
        <v>1873</v>
      </c>
      <c r="D388" s="99" t="s">
        <v>98</v>
      </c>
      <c r="E388" s="100">
        <v>0</v>
      </c>
      <c r="F388" s="100">
        <v>762</v>
      </c>
      <c r="G388" s="101">
        <v>19.32</v>
      </c>
      <c r="H388" s="101">
        <v>41.89</v>
      </c>
      <c r="I388" s="101">
        <v>31920.18</v>
      </c>
      <c r="J388" s="101">
        <v>2693.8224</v>
      </c>
      <c r="K388" s="101">
        <v>10528.554</v>
      </c>
      <c r="L388" s="101">
        <v>0</v>
      </c>
      <c r="M388" s="101">
        <v>0</v>
      </c>
      <c r="N388" s="101">
        <v>3558.6512520000001</v>
      </c>
      <c r="O388" s="101">
        <v>11551.50830664</v>
      </c>
      <c r="P388" s="102">
        <v>3589.4198982096</v>
      </c>
      <c r="R388" s="101">
        <v>48.35</v>
      </c>
      <c r="S388" s="101">
        <v>3467.7096000000001</v>
      </c>
      <c r="T388" s="80"/>
      <c r="U388" s="80"/>
      <c r="V388" s="81"/>
      <c r="W388" s="81"/>
      <c r="X388" s="81"/>
      <c r="Y388" s="80"/>
      <c r="Z388" s="80"/>
      <c r="AA388" s="80"/>
      <c r="AB388" s="80"/>
    </row>
    <row r="389" spans="1:29" x14ac:dyDescent="0.2">
      <c r="A389" s="108"/>
      <c r="B389" s="109" t="s">
        <v>204</v>
      </c>
      <c r="C389" s="110" t="s">
        <v>205</v>
      </c>
      <c r="D389" s="110" t="s">
        <v>95</v>
      </c>
      <c r="E389" s="111">
        <v>3.5999999999999997E-2</v>
      </c>
      <c r="F389" s="111">
        <v>27.431999999999999</v>
      </c>
      <c r="G389" s="77">
        <v>45.7</v>
      </c>
      <c r="H389" s="77">
        <v>45.7</v>
      </c>
      <c r="I389" s="77">
        <v>1253.6424</v>
      </c>
      <c r="J389" s="77">
        <v>1253.6424</v>
      </c>
      <c r="K389" s="77"/>
      <c r="L389" s="77"/>
      <c r="M389" s="77"/>
      <c r="N389" s="77"/>
      <c r="O389" s="77"/>
      <c r="P389" s="77"/>
      <c r="R389" s="77">
        <v>52.8</v>
      </c>
      <c r="S389" s="77">
        <v>1448.4096</v>
      </c>
      <c r="T389" s="80">
        <f t="shared" si="53"/>
        <v>1.1553610503282274</v>
      </c>
      <c r="U389" s="80">
        <f t="shared" si="54"/>
        <v>1.1297090387893942</v>
      </c>
      <c r="V389" s="81">
        <f t="shared" si="55"/>
        <v>51.627703072675317</v>
      </c>
      <c r="W389" s="81">
        <f t="shared" si="56"/>
        <v>5.9277030726753139</v>
      </c>
      <c r="X389" s="81">
        <f t="shared" si="57"/>
        <v>162.6087506896292</v>
      </c>
      <c r="Y389" s="80">
        <f t="shared" si="58"/>
        <v>4.5848355451969969E-2</v>
      </c>
      <c r="Z389" s="80">
        <f t="shared" si="59"/>
        <v>1.1992624151289988E-2</v>
      </c>
      <c r="AA389" s="80">
        <f t="shared" si="60"/>
        <v>1.9115055013239957E-2</v>
      </c>
      <c r="AB389" s="80">
        <f t="shared" si="61"/>
        <v>2.5652011538833303E-2</v>
      </c>
    </row>
    <row r="390" spans="1:29" ht="15" thickBot="1" x14ac:dyDescent="0.25">
      <c r="A390" s="108"/>
      <c r="B390" s="109" t="s">
        <v>1874</v>
      </c>
      <c r="C390" s="110" t="s">
        <v>1875</v>
      </c>
      <c r="D390" s="110" t="s">
        <v>101</v>
      </c>
      <c r="E390" s="111">
        <v>0.01</v>
      </c>
      <c r="F390" s="111">
        <v>7.62</v>
      </c>
      <c r="G390" s="77">
        <v>189</v>
      </c>
      <c r="H390" s="77">
        <v>189</v>
      </c>
      <c r="I390" s="77">
        <v>1440.18</v>
      </c>
      <c r="J390" s="77">
        <v>1440.18</v>
      </c>
      <c r="K390" s="77"/>
      <c r="L390" s="77"/>
      <c r="M390" s="77"/>
      <c r="N390" s="77"/>
      <c r="O390" s="77"/>
      <c r="P390" s="77"/>
      <c r="R390" s="77">
        <v>265</v>
      </c>
      <c r="S390" s="77">
        <v>2019.3</v>
      </c>
      <c r="T390" s="80">
        <f t="shared" si="53"/>
        <v>1.4021164021164021</v>
      </c>
      <c r="U390" s="80">
        <f t="shared" si="54"/>
        <v>1.3764643905775689</v>
      </c>
      <c r="V390" s="81">
        <f t="shared" si="55"/>
        <v>260.15176981916051</v>
      </c>
      <c r="W390" s="81">
        <f t="shared" si="56"/>
        <v>71.151769819160506</v>
      </c>
      <c r="X390" s="81">
        <f t="shared" si="57"/>
        <v>542.17648602200302</v>
      </c>
      <c r="Y390" s="80">
        <f t="shared" si="58"/>
        <v>4.5848355451969969E-2</v>
      </c>
      <c r="Z390" s="80">
        <f t="shared" si="59"/>
        <v>1.1992624151289988E-2</v>
      </c>
      <c r="AA390" s="80">
        <f t="shared" si="60"/>
        <v>1.9115055013239957E-2</v>
      </c>
      <c r="AB390" s="80">
        <f t="shared" si="61"/>
        <v>2.5652011538833303E-2</v>
      </c>
    </row>
    <row r="391" spans="1:29" x14ac:dyDescent="0.2">
      <c r="A391" s="156">
        <v>84</v>
      </c>
      <c r="B391" s="157" t="s">
        <v>1876</v>
      </c>
      <c r="C391" s="158" t="s">
        <v>1877</v>
      </c>
      <c r="D391" s="158" t="s">
        <v>114</v>
      </c>
      <c r="E391" s="159">
        <v>0</v>
      </c>
      <c r="F391" s="159">
        <v>1.9650000000000001</v>
      </c>
      <c r="G391" s="160">
        <v>966.07</v>
      </c>
      <c r="H391" s="160">
        <v>616.37</v>
      </c>
      <c r="I391" s="160">
        <v>1211.17</v>
      </c>
      <c r="J391" s="160">
        <v>0</v>
      </c>
      <c r="K391" s="160">
        <v>366.06594150000001</v>
      </c>
      <c r="L391" s="160">
        <v>93.956868</v>
      </c>
      <c r="M391" s="160">
        <v>0</v>
      </c>
      <c r="N391" s="160">
        <v>123.730288227</v>
      </c>
      <c r="O391" s="160">
        <v>478.67754013614001</v>
      </c>
      <c r="P391" s="161">
        <v>148.74028930084</v>
      </c>
      <c r="R391" s="160">
        <v>713.7</v>
      </c>
      <c r="S391" s="160">
        <v>0</v>
      </c>
      <c r="T391" s="80"/>
      <c r="U391" s="80"/>
      <c r="V391" s="81"/>
      <c r="W391" s="81"/>
      <c r="X391" s="81"/>
      <c r="Y391" s="80"/>
      <c r="Z391" s="80"/>
      <c r="AA391" s="80"/>
      <c r="AB391" s="80"/>
    </row>
    <row r="392" spans="1:29" ht="20.5" thickBot="1" x14ac:dyDescent="0.25">
      <c r="A392" s="162">
        <v>85</v>
      </c>
      <c r="B392" s="163" t="s">
        <v>1878</v>
      </c>
      <c r="C392" s="164" t="s">
        <v>1879</v>
      </c>
      <c r="D392" s="164" t="s">
        <v>114</v>
      </c>
      <c r="E392" s="165">
        <v>0</v>
      </c>
      <c r="F392" s="165">
        <v>1.9650000000000001</v>
      </c>
      <c r="G392" s="112">
        <v>241.52</v>
      </c>
      <c r="H392" s="112">
        <v>483.18</v>
      </c>
      <c r="I392" s="112">
        <v>949.45</v>
      </c>
      <c r="J392" s="112">
        <v>0</v>
      </c>
      <c r="K392" s="112">
        <v>342.00824999999998</v>
      </c>
      <c r="L392" s="112">
        <v>0</v>
      </c>
      <c r="M392" s="112">
        <v>0</v>
      </c>
      <c r="N392" s="112">
        <v>115.5987885</v>
      </c>
      <c r="O392" s="112">
        <v>375.23777157000001</v>
      </c>
      <c r="P392" s="166">
        <v>116.5982734098</v>
      </c>
      <c r="R392" s="112">
        <v>539.65</v>
      </c>
      <c r="S392" s="112">
        <v>0</v>
      </c>
      <c r="T392" s="80"/>
      <c r="U392" s="80"/>
      <c r="V392" s="81"/>
      <c r="W392" s="81"/>
      <c r="X392" s="81"/>
      <c r="Y392" s="80"/>
      <c r="Z392" s="80"/>
      <c r="AA392" s="80"/>
      <c r="AB392" s="80"/>
    </row>
    <row r="393" spans="1:29" ht="15" thickBot="1" x14ac:dyDescent="0.35">
      <c r="A393" s="151"/>
      <c r="B393" s="152" t="s">
        <v>878</v>
      </c>
      <c r="C393" s="153" t="s">
        <v>879</v>
      </c>
      <c r="D393" s="153"/>
      <c r="E393" s="154"/>
      <c r="F393" s="154"/>
      <c r="G393" s="155"/>
      <c r="H393" s="155"/>
      <c r="I393" s="155">
        <v>1024709.11</v>
      </c>
      <c r="J393" s="155">
        <v>928342.3246692</v>
      </c>
      <c r="K393" s="155">
        <v>27846.884896399999</v>
      </c>
      <c r="L393" s="155">
        <v>107.91399663999999</v>
      </c>
      <c r="M393" s="155">
        <v>0</v>
      </c>
      <c r="N393" s="155">
        <v>9412.2470949832004</v>
      </c>
      <c r="O393" s="155">
        <v>30640.977710178999</v>
      </c>
      <c r="P393" s="155">
        <v>9521.12331774831</v>
      </c>
      <c r="R393" s="155"/>
      <c r="S393" s="155">
        <v>977192.46894459997</v>
      </c>
      <c r="T393" s="80"/>
      <c r="U393" s="80"/>
      <c r="V393" s="81"/>
      <c r="W393" s="81"/>
      <c r="X393" s="81"/>
      <c r="Y393" s="80"/>
      <c r="Z393" s="80"/>
      <c r="AA393" s="80"/>
      <c r="AB393" s="80"/>
    </row>
    <row r="394" spans="1:29" ht="15" thickBot="1" x14ac:dyDescent="0.25">
      <c r="A394" s="96">
        <v>86</v>
      </c>
      <c r="B394" s="97" t="s">
        <v>1880</v>
      </c>
      <c r="C394" s="99" t="s">
        <v>1881</v>
      </c>
      <c r="D394" s="99" t="s">
        <v>41</v>
      </c>
      <c r="E394" s="100">
        <v>0</v>
      </c>
      <c r="F394" s="100">
        <v>36</v>
      </c>
      <c r="G394" s="101">
        <v>805.06</v>
      </c>
      <c r="H394" s="101">
        <v>1889.32</v>
      </c>
      <c r="I394" s="101">
        <v>68015.520000000004</v>
      </c>
      <c r="J394" s="101">
        <v>49491.799559999999</v>
      </c>
      <c r="K394" s="101">
        <v>6672.6</v>
      </c>
      <c r="L394" s="101">
        <v>0</v>
      </c>
      <c r="M394" s="101">
        <v>0</v>
      </c>
      <c r="N394" s="101">
        <v>2255.3388</v>
      </c>
      <c r="O394" s="101">
        <v>7320.9098160000003</v>
      </c>
      <c r="P394" s="102">
        <v>2274.8388062399999</v>
      </c>
      <c r="R394" s="101">
        <v>2179.1</v>
      </c>
      <c r="S394" s="101">
        <v>57294.496800000001</v>
      </c>
      <c r="T394" s="80"/>
      <c r="U394" s="80"/>
      <c r="V394" s="81"/>
      <c r="W394" s="81"/>
      <c r="X394" s="81"/>
      <c r="Y394" s="80"/>
      <c r="Z394" s="80"/>
      <c r="AA394" s="80"/>
      <c r="AB394" s="80"/>
    </row>
    <row r="395" spans="1:29" x14ac:dyDescent="0.2">
      <c r="A395" s="108"/>
      <c r="B395" s="109" t="s">
        <v>1882</v>
      </c>
      <c r="C395" s="110" t="s">
        <v>1883</v>
      </c>
      <c r="D395" s="110" t="s">
        <v>402</v>
      </c>
      <c r="E395" s="111">
        <v>0.28003</v>
      </c>
      <c r="F395" s="111">
        <v>10.08108</v>
      </c>
      <c r="G395" s="77">
        <v>407</v>
      </c>
      <c r="H395" s="77">
        <v>407</v>
      </c>
      <c r="I395" s="77">
        <v>4102.9995600000002</v>
      </c>
      <c r="J395" s="77">
        <v>4102.9995600000002</v>
      </c>
      <c r="K395" s="77"/>
      <c r="L395" s="77"/>
      <c r="M395" s="77"/>
      <c r="N395" s="77"/>
      <c r="O395" s="77"/>
      <c r="P395" s="77"/>
      <c r="R395" s="77">
        <v>460</v>
      </c>
      <c r="S395" s="77">
        <v>4637.2968000000001</v>
      </c>
      <c r="T395" s="80">
        <f t="shared" si="53"/>
        <v>1.1302211302211302</v>
      </c>
      <c r="U395" s="80">
        <f t="shared" si="54"/>
        <v>1.104569118682297</v>
      </c>
      <c r="V395" s="81">
        <f t="shared" si="55"/>
        <v>449.55963130369486</v>
      </c>
      <c r="W395" s="81">
        <f t="shared" si="56"/>
        <v>42.559631303694857</v>
      </c>
      <c r="X395" s="81">
        <f t="shared" si="57"/>
        <v>429.04704794305218</v>
      </c>
      <c r="Y395" s="80">
        <f t="shared" si="58"/>
        <v>4.5848355451969969E-2</v>
      </c>
      <c r="Z395" s="80">
        <f t="shared" si="59"/>
        <v>1.1992624151289988E-2</v>
      </c>
      <c r="AA395" s="80">
        <f t="shared" si="60"/>
        <v>1.9115055013239957E-2</v>
      </c>
      <c r="AB395" s="80">
        <f t="shared" si="61"/>
        <v>2.5652011538833303E-2</v>
      </c>
    </row>
    <row r="396" spans="1:29" x14ac:dyDescent="0.2">
      <c r="A396" s="108"/>
      <c r="B396" s="109" t="s">
        <v>1884</v>
      </c>
      <c r="C396" s="110" t="s">
        <v>1885</v>
      </c>
      <c r="D396" s="110" t="s">
        <v>41</v>
      </c>
      <c r="E396" s="111">
        <v>1</v>
      </c>
      <c r="F396" s="111">
        <v>36</v>
      </c>
      <c r="G396" s="77">
        <v>476</v>
      </c>
      <c r="H396" s="77">
        <v>476</v>
      </c>
      <c r="I396" s="77">
        <v>17136</v>
      </c>
      <c r="J396" s="77">
        <v>17136</v>
      </c>
      <c r="K396" s="77"/>
      <c r="L396" s="77"/>
      <c r="M396" s="77"/>
      <c r="N396" s="77"/>
      <c r="O396" s="77"/>
      <c r="P396" s="77"/>
      <c r="R396" s="77">
        <v>556</v>
      </c>
      <c r="S396" s="77">
        <v>20016</v>
      </c>
      <c r="T396" s="80">
        <f t="shared" si="53"/>
        <v>1.1680672268907564</v>
      </c>
      <c r="U396" s="80">
        <f t="shared" si="54"/>
        <v>1.1424152153519231</v>
      </c>
      <c r="V396" s="81">
        <f t="shared" si="55"/>
        <v>543.7896425075154</v>
      </c>
      <c r="W396" s="81">
        <f t="shared" si="56"/>
        <v>67.789642507515396</v>
      </c>
      <c r="X396" s="81">
        <f t="shared" si="57"/>
        <v>2440.4271302705542</v>
      </c>
      <c r="Y396" s="80">
        <f t="shared" si="58"/>
        <v>4.5848355451969969E-2</v>
      </c>
      <c r="Z396" s="80">
        <f t="shared" si="59"/>
        <v>1.1992624151289988E-2</v>
      </c>
      <c r="AA396" s="80">
        <f t="shared" si="60"/>
        <v>1.9115055013239957E-2</v>
      </c>
      <c r="AB396" s="80">
        <f t="shared" si="61"/>
        <v>2.5652011538833303E-2</v>
      </c>
    </row>
    <row r="397" spans="1:29" x14ac:dyDescent="0.2">
      <c r="A397" s="108"/>
      <c r="B397" s="109" t="s">
        <v>1886</v>
      </c>
      <c r="C397" s="110" t="s">
        <v>1887</v>
      </c>
      <c r="D397" s="110" t="s">
        <v>41</v>
      </c>
      <c r="E397" s="111">
        <v>1</v>
      </c>
      <c r="F397" s="111">
        <v>36</v>
      </c>
      <c r="G397" s="77">
        <v>516</v>
      </c>
      <c r="H397" s="77">
        <v>516</v>
      </c>
      <c r="I397" s="77">
        <v>18576</v>
      </c>
      <c r="J397" s="77">
        <v>18576</v>
      </c>
      <c r="K397" s="77"/>
      <c r="L397" s="77"/>
      <c r="M397" s="77"/>
      <c r="N397" s="77"/>
      <c r="O397" s="77"/>
      <c r="P397" s="77"/>
      <c r="R397" s="77">
        <v>610</v>
      </c>
      <c r="S397" s="77">
        <v>21960</v>
      </c>
      <c r="T397" s="80">
        <f t="shared" si="53"/>
        <v>1.182170542635659</v>
      </c>
      <c r="U397" s="80">
        <f t="shared" si="54"/>
        <v>1.1565185310968258</v>
      </c>
      <c r="V397" s="81">
        <f t="shared" si="55"/>
        <v>596.76356204596209</v>
      </c>
      <c r="W397" s="81">
        <f t="shared" si="56"/>
        <v>80.76356204596209</v>
      </c>
      <c r="X397" s="81">
        <f t="shared" si="57"/>
        <v>2907.4882336546352</v>
      </c>
      <c r="Y397" s="80">
        <f t="shared" si="58"/>
        <v>4.5848355451969969E-2</v>
      </c>
      <c r="Z397" s="80">
        <f t="shared" si="59"/>
        <v>1.1992624151289988E-2</v>
      </c>
      <c r="AA397" s="80">
        <f t="shared" si="60"/>
        <v>1.9115055013239957E-2</v>
      </c>
      <c r="AB397" s="80">
        <f t="shared" si="61"/>
        <v>2.5652011538833303E-2</v>
      </c>
    </row>
    <row r="398" spans="1:29" x14ac:dyDescent="0.2">
      <c r="A398" s="108"/>
      <c r="B398" s="109" t="s">
        <v>1888</v>
      </c>
      <c r="C398" s="110" t="s">
        <v>1889</v>
      </c>
      <c r="D398" s="110" t="s">
        <v>676</v>
      </c>
      <c r="E398" s="111">
        <v>1</v>
      </c>
      <c r="F398" s="111">
        <v>36</v>
      </c>
      <c r="G398" s="77">
        <v>196</v>
      </c>
      <c r="H398" s="77">
        <v>196</v>
      </c>
      <c r="I398" s="77">
        <v>7056</v>
      </c>
      <c r="J398" s="77">
        <v>7056</v>
      </c>
      <c r="K398" s="77"/>
      <c r="L398" s="77"/>
      <c r="M398" s="77"/>
      <c r="N398" s="77"/>
      <c r="O398" s="77"/>
      <c r="P398" s="77"/>
      <c r="R398" s="77">
        <v>219</v>
      </c>
      <c r="S398" s="77">
        <v>7884</v>
      </c>
      <c r="T398" s="80">
        <f t="shared" si="53"/>
        <v>1.1173469387755102</v>
      </c>
      <c r="U398" s="80">
        <f t="shared" si="54"/>
        <v>1.0916949272366769</v>
      </c>
      <c r="V398" s="81">
        <f t="shared" si="55"/>
        <v>213.97220573838868</v>
      </c>
      <c r="W398" s="81">
        <f t="shared" si="56"/>
        <v>17.972205738388681</v>
      </c>
      <c r="X398" s="81">
        <f t="shared" si="57"/>
        <v>646.9994065819925</v>
      </c>
      <c r="Y398" s="80">
        <f t="shared" si="58"/>
        <v>4.5848355451969969E-2</v>
      </c>
      <c r="Z398" s="80">
        <f t="shared" si="59"/>
        <v>1.1992624151289988E-2</v>
      </c>
      <c r="AA398" s="80">
        <f t="shared" si="60"/>
        <v>1.9115055013239957E-2</v>
      </c>
      <c r="AB398" s="80">
        <f t="shared" si="61"/>
        <v>2.5652011538833303E-2</v>
      </c>
    </row>
    <row r="399" spans="1:29" x14ac:dyDescent="0.2">
      <c r="A399" s="108"/>
      <c r="B399" s="109" t="s">
        <v>1890</v>
      </c>
      <c r="C399" s="110" t="s">
        <v>1891</v>
      </c>
      <c r="D399" s="110" t="s">
        <v>676</v>
      </c>
      <c r="E399" s="111">
        <v>1</v>
      </c>
      <c r="F399" s="111">
        <v>36</v>
      </c>
      <c r="G399" s="77">
        <v>72.8</v>
      </c>
      <c r="H399" s="77">
        <v>72.8</v>
      </c>
      <c r="I399" s="77">
        <v>2620.8000000000002</v>
      </c>
      <c r="J399" s="77">
        <v>2620.8000000000002</v>
      </c>
      <c r="K399" s="77"/>
      <c r="L399" s="77"/>
      <c r="M399" s="77"/>
      <c r="N399" s="77"/>
      <c r="O399" s="77"/>
      <c r="P399" s="77"/>
      <c r="R399" s="77">
        <v>77.7</v>
      </c>
      <c r="S399" s="77">
        <v>2797.2</v>
      </c>
      <c r="T399" s="80">
        <f t="shared" si="53"/>
        <v>1.0673076923076923</v>
      </c>
      <c r="U399" s="80">
        <f t="shared" si="54"/>
        <v>1.0416556807688591</v>
      </c>
      <c r="V399" s="81">
        <f t="shared" si="55"/>
        <v>75.83253355997293</v>
      </c>
      <c r="W399" s="81">
        <f t="shared" si="56"/>
        <v>3.0325335599729328</v>
      </c>
      <c r="X399" s="81">
        <f t="shared" si="57"/>
        <v>109.17120815902558</v>
      </c>
      <c r="Y399" s="80">
        <f t="shared" si="58"/>
        <v>4.5848355451969969E-2</v>
      </c>
      <c r="Z399" s="80">
        <f t="shared" si="59"/>
        <v>1.1992624151289988E-2</v>
      </c>
      <c r="AA399" s="80">
        <f t="shared" si="60"/>
        <v>1.9115055013239957E-2</v>
      </c>
      <c r="AB399" s="80">
        <f t="shared" si="61"/>
        <v>2.5652011538833303E-2</v>
      </c>
    </row>
    <row r="400" spans="1:29" x14ac:dyDescent="0.2">
      <c r="A400" s="103">
        <v>87</v>
      </c>
      <c r="B400" s="104">
        <v>642360710</v>
      </c>
      <c r="C400" s="105" t="s">
        <v>1892</v>
      </c>
      <c r="D400" s="105" t="s">
        <v>41</v>
      </c>
      <c r="E400" s="106">
        <v>0</v>
      </c>
      <c r="F400" s="106">
        <v>32</v>
      </c>
      <c r="G400" s="107">
        <v>7538.92</v>
      </c>
      <c r="H400" s="107">
        <v>2430</v>
      </c>
      <c r="I400" s="107">
        <v>241245.44</v>
      </c>
      <c r="J400" s="107">
        <v>241245.44</v>
      </c>
      <c r="K400" s="107">
        <v>0</v>
      </c>
      <c r="L400" s="107">
        <v>0</v>
      </c>
      <c r="M400" s="107">
        <v>0</v>
      </c>
      <c r="N400" s="107">
        <v>0</v>
      </c>
      <c r="O400" s="107">
        <v>0</v>
      </c>
      <c r="P400" s="107">
        <v>0</v>
      </c>
      <c r="R400" s="107">
        <v>2600</v>
      </c>
      <c r="S400" s="107">
        <v>241245.44</v>
      </c>
      <c r="T400" s="80">
        <f t="shared" si="53"/>
        <v>1.0699588477366255</v>
      </c>
      <c r="U400" s="80">
        <f t="shared" si="54"/>
        <v>1.0443068361977923</v>
      </c>
      <c r="V400" s="81">
        <f t="shared" si="55"/>
        <v>7872.9456935482604</v>
      </c>
      <c r="W400" s="81">
        <f t="shared" si="56"/>
        <v>334.02569354826028</v>
      </c>
      <c r="X400" s="81">
        <f t="shared" si="57"/>
        <v>10688.822193544329</v>
      </c>
      <c r="Y400" s="80">
        <f t="shared" si="58"/>
        <v>4.5848355451969969E-2</v>
      </c>
      <c r="Z400" s="80">
        <f t="shared" si="59"/>
        <v>1.1992624151289988E-2</v>
      </c>
      <c r="AA400" s="80">
        <f t="shared" si="60"/>
        <v>1.9115055013239957E-2</v>
      </c>
      <c r="AB400" s="80">
        <f t="shared" si="61"/>
        <v>2.5652011538833303E-2</v>
      </c>
      <c r="AC400" s="88" t="s">
        <v>3611</v>
      </c>
    </row>
    <row r="401" spans="1:29" x14ac:dyDescent="0.2">
      <c r="A401" s="103">
        <v>88</v>
      </c>
      <c r="B401" s="104">
        <v>642360210</v>
      </c>
      <c r="C401" s="105" t="s">
        <v>1893</v>
      </c>
      <c r="D401" s="105" t="s">
        <v>41</v>
      </c>
      <c r="E401" s="106">
        <v>0</v>
      </c>
      <c r="F401" s="106">
        <v>3</v>
      </c>
      <c r="G401" s="107">
        <v>2325.79</v>
      </c>
      <c r="H401" s="107">
        <v>2690</v>
      </c>
      <c r="I401" s="107">
        <v>6977.37</v>
      </c>
      <c r="J401" s="107">
        <v>6977.37</v>
      </c>
      <c r="K401" s="107">
        <v>0</v>
      </c>
      <c r="L401" s="107">
        <v>0</v>
      </c>
      <c r="M401" s="107">
        <v>0</v>
      </c>
      <c r="N401" s="107">
        <v>0</v>
      </c>
      <c r="O401" s="107">
        <v>0</v>
      </c>
      <c r="P401" s="107">
        <v>0</v>
      </c>
      <c r="R401" s="107">
        <v>3290</v>
      </c>
      <c r="S401" s="107">
        <v>6977.37</v>
      </c>
      <c r="T401" s="80">
        <f t="shared" si="53"/>
        <v>1.2230483271375465</v>
      </c>
      <c r="U401" s="80">
        <f t="shared" si="54"/>
        <v>1.1973963155987133</v>
      </c>
      <c r="V401" s="81">
        <f t="shared" si="55"/>
        <v>2784.8923768563313</v>
      </c>
      <c r="W401" s="81">
        <f t="shared" si="56"/>
        <v>459.10237685633138</v>
      </c>
      <c r="X401" s="81">
        <f t="shared" si="57"/>
        <v>1377.3071305689941</v>
      </c>
      <c r="Y401" s="80">
        <f t="shared" si="58"/>
        <v>4.5848355451969969E-2</v>
      </c>
      <c r="Z401" s="80">
        <f t="shared" si="59"/>
        <v>1.1992624151289988E-2</v>
      </c>
      <c r="AA401" s="80">
        <f t="shared" si="60"/>
        <v>1.9115055013239957E-2</v>
      </c>
      <c r="AB401" s="80">
        <f t="shared" si="61"/>
        <v>2.5652011538833303E-2</v>
      </c>
      <c r="AC401" s="88" t="s">
        <v>3338</v>
      </c>
    </row>
    <row r="402" spans="1:29" ht="20" x14ac:dyDescent="0.2">
      <c r="A402" s="103">
        <v>89</v>
      </c>
      <c r="B402" s="104" t="s">
        <v>1894</v>
      </c>
      <c r="C402" s="105" t="s">
        <v>1895</v>
      </c>
      <c r="D402" s="105" t="s">
        <v>41</v>
      </c>
      <c r="E402" s="106">
        <v>0</v>
      </c>
      <c r="F402" s="106">
        <v>1</v>
      </c>
      <c r="G402" s="107">
        <v>5625.51</v>
      </c>
      <c r="H402" s="107">
        <v>5180</v>
      </c>
      <c r="I402" s="107">
        <v>5180</v>
      </c>
      <c r="J402" s="107">
        <v>5180</v>
      </c>
      <c r="K402" s="107">
        <v>0</v>
      </c>
      <c r="L402" s="107">
        <v>0</v>
      </c>
      <c r="M402" s="107">
        <v>0</v>
      </c>
      <c r="N402" s="107">
        <v>0</v>
      </c>
      <c r="O402" s="107">
        <v>0</v>
      </c>
      <c r="P402" s="107">
        <v>0</v>
      </c>
      <c r="R402" s="107">
        <v>5550</v>
      </c>
      <c r="S402" s="107">
        <v>5550</v>
      </c>
      <c r="T402" s="80">
        <f t="shared" si="53"/>
        <v>1.0714285714285714</v>
      </c>
      <c r="U402" s="80">
        <f t="shared" si="54"/>
        <v>1.0457765598897382</v>
      </c>
      <c r="V402" s="81">
        <f t="shared" si="55"/>
        <v>5883.0264954253216</v>
      </c>
      <c r="W402" s="81">
        <f t="shared" si="56"/>
        <v>257.51649542532141</v>
      </c>
      <c r="X402" s="81">
        <f t="shared" si="57"/>
        <v>257.51649542532141</v>
      </c>
      <c r="Y402" s="80">
        <f t="shared" si="58"/>
        <v>4.5848355451969969E-2</v>
      </c>
      <c r="Z402" s="80">
        <f t="shared" si="59"/>
        <v>1.1992624151289988E-2</v>
      </c>
      <c r="AA402" s="80">
        <f t="shared" si="60"/>
        <v>1.9115055013239957E-2</v>
      </c>
      <c r="AB402" s="80">
        <f t="shared" si="61"/>
        <v>2.5652011538833303E-2</v>
      </c>
    </row>
    <row r="403" spans="1:29" x14ac:dyDescent="0.2">
      <c r="A403" s="103">
        <v>90</v>
      </c>
      <c r="B403" s="104" t="s">
        <v>1896</v>
      </c>
      <c r="C403" s="105" t="s">
        <v>1897</v>
      </c>
      <c r="D403" s="105" t="s">
        <v>41</v>
      </c>
      <c r="E403" s="106">
        <v>0</v>
      </c>
      <c r="F403" s="106">
        <v>32</v>
      </c>
      <c r="G403" s="107">
        <v>3069.75</v>
      </c>
      <c r="H403" s="107">
        <v>809</v>
      </c>
      <c r="I403" s="107">
        <v>98232</v>
      </c>
      <c r="J403" s="107">
        <v>98232</v>
      </c>
      <c r="K403" s="107">
        <v>0</v>
      </c>
      <c r="L403" s="107">
        <v>0</v>
      </c>
      <c r="M403" s="107">
        <v>0</v>
      </c>
      <c r="N403" s="107">
        <v>0</v>
      </c>
      <c r="O403" s="107">
        <v>0</v>
      </c>
      <c r="P403" s="107">
        <v>0</v>
      </c>
      <c r="R403" s="107">
        <v>864</v>
      </c>
      <c r="S403" s="107">
        <v>98232</v>
      </c>
      <c r="T403" s="80">
        <f t="shared" si="53"/>
        <v>1.0679851668726823</v>
      </c>
      <c r="U403" s="80">
        <f t="shared" si="54"/>
        <v>1.0423331553338491</v>
      </c>
      <c r="V403" s="81">
        <f t="shared" si="55"/>
        <v>3199.7022035860832</v>
      </c>
      <c r="W403" s="81">
        <f t="shared" si="56"/>
        <v>129.95220358608321</v>
      </c>
      <c r="X403" s="81">
        <f t="shared" si="57"/>
        <v>4158.4705147546629</v>
      </c>
      <c r="Y403" s="80">
        <f t="shared" si="58"/>
        <v>4.5848355451969969E-2</v>
      </c>
      <c r="Z403" s="80">
        <f t="shared" si="59"/>
        <v>1.1992624151289988E-2</v>
      </c>
      <c r="AA403" s="80">
        <f t="shared" si="60"/>
        <v>1.9115055013239957E-2</v>
      </c>
      <c r="AB403" s="80">
        <f t="shared" si="61"/>
        <v>2.5652011538833303E-2</v>
      </c>
      <c r="AC403" s="88" t="s">
        <v>3339</v>
      </c>
    </row>
    <row r="404" spans="1:29" x14ac:dyDescent="0.2">
      <c r="A404" s="103">
        <v>91</v>
      </c>
      <c r="B404" s="104" t="s">
        <v>1898</v>
      </c>
      <c r="C404" s="105" t="s">
        <v>1899</v>
      </c>
      <c r="D404" s="105" t="s">
        <v>41</v>
      </c>
      <c r="E404" s="106">
        <v>0</v>
      </c>
      <c r="F404" s="106">
        <v>3</v>
      </c>
      <c r="G404" s="107">
        <v>1302.3</v>
      </c>
      <c r="H404" s="107">
        <v>1550</v>
      </c>
      <c r="I404" s="107">
        <v>3906.9</v>
      </c>
      <c r="J404" s="107">
        <v>3906.9</v>
      </c>
      <c r="K404" s="107">
        <v>0</v>
      </c>
      <c r="L404" s="107">
        <v>0</v>
      </c>
      <c r="M404" s="107">
        <v>0</v>
      </c>
      <c r="N404" s="107">
        <v>0</v>
      </c>
      <c r="O404" s="107">
        <v>0</v>
      </c>
      <c r="P404" s="107">
        <v>0</v>
      </c>
      <c r="R404" s="107">
        <v>1650</v>
      </c>
      <c r="S404" s="107">
        <v>3906.9</v>
      </c>
      <c r="T404" s="80">
        <f t="shared" si="53"/>
        <v>1.064516129032258</v>
      </c>
      <c r="U404" s="80">
        <f t="shared" si="54"/>
        <v>1.0388641174934248</v>
      </c>
      <c r="V404" s="81">
        <f t="shared" si="55"/>
        <v>1352.9127402116872</v>
      </c>
      <c r="W404" s="81">
        <f t="shared" si="56"/>
        <v>50.612740211687196</v>
      </c>
      <c r="X404" s="81">
        <f t="shared" si="57"/>
        <v>151.83822063506159</v>
      </c>
      <c r="Y404" s="80">
        <f t="shared" si="58"/>
        <v>4.5848355451969969E-2</v>
      </c>
      <c r="Z404" s="80">
        <f t="shared" si="59"/>
        <v>1.1992624151289988E-2</v>
      </c>
      <c r="AA404" s="80">
        <f t="shared" si="60"/>
        <v>1.9115055013239957E-2</v>
      </c>
      <c r="AB404" s="80">
        <f t="shared" si="61"/>
        <v>2.5652011538833303E-2</v>
      </c>
      <c r="AC404" s="88" t="s">
        <v>3335</v>
      </c>
    </row>
    <row r="405" spans="1:29" ht="15" thickBot="1" x14ac:dyDescent="0.25">
      <c r="A405" s="103">
        <v>92</v>
      </c>
      <c r="B405" s="104" t="s">
        <v>1900</v>
      </c>
      <c r="C405" s="105" t="s">
        <v>1901</v>
      </c>
      <c r="D405" s="105" t="s">
        <v>41</v>
      </c>
      <c r="E405" s="106">
        <v>0</v>
      </c>
      <c r="F405" s="106">
        <v>1</v>
      </c>
      <c r="G405" s="107">
        <v>606.04</v>
      </c>
      <c r="H405" s="107">
        <v>1550</v>
      </c>
      <c r="I405" s="107">
        <v>3906.9</v>
      </c>
      <c r="J405" s="107">
        <v>3906.9</v>
      </c>
      <c r="K405" s="107">
        <v>0</v>
      </c>
      <c r="L405" s="107">
        <v>0</v>
      </c>
      <c r="M405" s="107">
        <v>0</v>
      </c>
      <c r="N405" s="107">
        <v>0</v>
      </c>
      <c r="O405" s="107">
        <v>0</v>
      </c>
      <c r="P405" s="107">
        <v>0</v>
      </c>
      <c r="R405" s="107">
        <v>1650</v>
      </c>
      <c r="S405" s="107">
        <v>606.04</v>
      </c>
      <c r="T405" s="80">
        <f t="shared" si="53"/>
        <v>1.064516129032258</v>
      </c>
      <c r="U405" s="80">
        <f t="shared" si="54"/>
        <v>1.0388641174934248</v>
      </c>
      <c r="V405" s="81">
        <f t="shared" si="55"/>
        <v>629.59320976571507</v>
      </c>
      <c r="W405" s="81">
        <f t="shared" si="56"/>
        <v>23.55320976571511</v>
      </c>
      <c r="X405" s="81">
        <f t="shared" si="57"/>
        <v>23.55320976571511</v>
      </c>
      <c r="Y405" s="80">
        <f t="shared" ref="Y405:Y470" si="64">104.584835545197%-100%</f>
        <v>4.5848355451969969E-2</v>
      </c>
      <c r="Z405" s="80">
        <f t="shared" ref="Z405:Z470" si="65">101.199262415129%-100%</f>
        <v>1.1992624151289988E-2</v>
      </c>
      <c r="AA405" s="80">
        <f t="shared" ref="AA405:AA470" si="66">101.911505501324%-100%</f>
        <v>1.9115055013239957E-2</v>
      </c>
      <c r="AB405" s="80">
        <f t="shared" si="61"/>
        <v>2.5652011538833303E-2</v>
      </c>
      <c r="AC405" s="88" t="s">
        <v>3335</v>
      </c>
    </row>
    <row r="406" spans="1:29" ht="15" thickBot="1" x14ac:dyDescent="0.25">
      <c r="A406" s="96">
        <v>93</v>
      </c>
      <c r="B406" s="97" t="s">
        <v>1902</v>
      </c>
      <c r="C406" s="99" t="s">
        <v>1903</v>
      </c>
      <c r="D406" s="99" t="s">
        <v>41</v>
      </c>
      <c r="E406" s="100">
        <v>0</v>
      </c>
      <c r="F406" s="100">
        <v>34</v>
      </c>
      <c r="G406" s="101">
        <v>724.55</v>
      </c>
      <c r="H406" s="101">
        <v>1270.31</v>
      </c>
      <c r="I406" s="101">
        <v>43190.54</v>
      </c>
      <c r="J406" s="101">
        <v>25695.9169692</v>
      </c>
      <c r="K406" s="101">
        <v>6301.9</v>
      </c>
      <c r="L406" s="101">
        <v>0</v>
      </c>
      <c r="M406" s="101">
        <v>0</v>
      </c>
      <c r="N406" s="101">
        <v>2130.0421999999999</v>
      </c>
      <c r="O406" s="101">
        <v>6914.1926039999998</v>
      </c>
      <c r="P406" s="102">
        <v>2148.4588725600001</v>
      </c>
      <c r="R406" s="101">
        <v>1457.35</v>
      </c>
      <c r="S406" s="101">
        <v>29571.9805696</v>
      </c>
      <c r="T406" s="80"/>
      <c r="U406" s="80"/>
      <c r="V406" s="81"/>
      <c r="W406" s="81"/>
      <c r="X406" s="81"/>
      <c r="Y406" s="80"/>
      <c r="Z406" s="80"/>
      <c r="AA406" s="80"/>
      <c r="AB406" s="80"/>
    </row>
    <row r="407" spans="1:29" x14ac:dyDescent="0.2">
      <c r="A407" s="108"/>
      <c r="B407" s="109" t="s">
        <v>1882</v>
      </c>
      <c r="C407" s="110" t="s">
        <v>1883</v>
      </c>
      <c r="D407" s="110" t="s">
        <v>402</v>
      </c>
      <c r="E407" s="111">
        <v>0.28003</v>
      </c>
      <c r="F407" s="111">
        <v>9.52102</v>
      </c>
      <c r="G407" s="77">
        <v>407</v>
      </c>
      <c r="H407" s="77">
        <v>407</v>
      </c>
      <c r="I407" s="77">
        <v>3875.0551399999999</v>
      </c>
      <c r="J407" s="77">
        <v>3875.0551399999999</v>
      </c>
      <c r="K407" s="77"/>
      <c r="L407" s="77"/>
      <c r="M407" s="77"/>
      <c r="N407" s="77"/>
      <c r="O407" s="77"/>
      <c r="P407" s="77"/>
      <c r="R407" s="77">
        <v>460</v>
      </c>
      <c r="S407" s="77">
        <v>4379.6692000000003</v>
      </c>
      <c r="T407" s="80">
        <f t="shared" ref="T407:T471" si="67">R407/H407</f>
        <v>1.1302211302211302</v>
      </c>
      <c r="U407" s="80">
        <f t="shared" ref="U407:U471" si="68">T407-AB407</f>
        <v>1.104569118682297</v>
      </c>
      <c r="V407" s="81">
        <f t="shared" ref="V407:V471" si="69">G407*U407</f>
        <v>449.55963130369486</v>
      </c>
      <c r="W407" s="81">
        <f t="shared" ref="W407:W471" si="70">V407-G407</f>
        <v>42.559631303694857</v>
      </c>
      <c r="X407" s="81">
        <f t="shared" ref="X407:X471" si="71">F407*W407</f>
        <v>405.21110083510479</v>
      </c>
      <c r="Y407" s="80">
        <f t="shared" si="64"/>
        <v>4.5848355451969969E-2</v>
      </c>
      <c r="Z407" s="80">
        <f t="shared" si="65"/>
        <v>1.1992624151289988E-2</v>
      </c>
      <c r="AA407" s="80">
        <f t="shared" si="66"/>
        <v>1.9115055013239957E-2</v>
      </c>
      <c r="AB407" s="80">
        <f t="shared" ref="AB407:AB471" si="72">AVERAGE(Y407:AA407)</f>
        <v>2.5652011538833303E-2</v>
      </c>
    </row>
    <row r="408" spans="1:29" x14ac:dyDescent="0.2">
      <c r="A408" s="108"/>
      <c r="B408" s="109" t="s">
        <v>1904</v>
      </c>
      <c r="C408" s="110" t="s">
        <v>1905</v>
      </c>
      <c r="D408" s="110" t="s">
        <v>98</v>
      </c>
      <c r="E408" s="111">
        <v>2.6208900000000002</v>
      </c>
      <c r="F408" s="111">
        <v>89.110259999999997</v>
      </c>
      <c r="G408" s="77">
        <v>2.42</v>
      </c>
      <c r="H408" s="77">
        <v>2.42</v>
      </c>
      <c r="I408" s="77">
        <v>215.64682920000001</v>
      </c>
      <c r="J408" s="77">
        <v>215.64682920000001</v>
      </c>
      <c r="K408" s="77"/>
      <c r="L408" s="77"/>
      <c r="M408" s="77"/>
      <c r="N408" s="77"/>
      <c r="O408" s="77"/>
      <c r="P408" s="77"/>
      <c r="R408" s="77">
        <v>2.96</v>
      </c>
      <c r="S408" s="77">
        <v>263.76636960000002</v>
      </c>
      <c r="T408" s="80">
        <f t="shared" si="67"/>
        <v>1.2231404958677685</v>
      </c>
      <c r="U408" s="80">
        <f t="shared" si="68"/>
        <v>1.1974884843289353</v>
      </c>
      <c r="V408" s="81">
        <f t="shared" si="69"/>
        <v>2.8979221320760233</v>
      </c>
      <c r="W408" s="81">
        <f t="shared" si="70"/>
        <v>0.47792213207602341</v>
      </c>
      <c r="X408" s="81">
        <f t="shared" si="71"/>
        <v>42.587765449048781</v>
      </c>
      <c r="Y408" s="80">
        <f t="shared" si="64"/>
        <v>4.5848355451969969E-2</v>
      </c>
      <c r="Z408" s="80">
        <f t="shared" si="65"/>
        <v>1.1992624151289988E-2</v>
      </c>
      <c r="AA408" s="80">
        <f t="shared" si="66"/>
        <v>1.9115055013239957E-2</v>
      </c>
      <c r="AB408" s="80">
        <f t="shared" si="72"/>
        <v>2.5652011538833303E-2</v>
      </c>
    </row>
    <row r="409" spans="1:29" x14ac:dyDescent="0.2">
      <c r="A409" s="108"/>
      <c r="B409" s="109" t="s">
        <v>1390</v>
      </c>
      <c r="C409" s="110" t="s">
        <v>1391</v>
      </c>
      <c r="D409" s="110" t="s">
        <v>101</v>
      </c>
      <c r="E409" s="111">
        <v>2.5000000000000001E-3</v>
      </c>
      <c r="F409" s="111">
        <v>8.5000000000000006E-2</v>
      </c>
      <c r="G409" s="77">
        <v>179</v>
      </c>
      <c r="H409" s="77">
        <v>179</v>
      </c>
      <c r="I409" s="77">
        <v>15.215</v>
      </c>
      <c r="J409" s="77">
        <v>15.215</v>
      </c>
      <c r="K409" s="77"/>
      <c r="L409" s="77"/>
      <c r="M409" s="77"/>
      <c r="N409" s="77"/>
      <c r="O409" s="77"/>
      <c r="P409" s="77"/>
      <c r="R409" s="77">
        <v>277</v>
      </c>
      <c r="S409" s="77">
        <v>809.2</v>
      </c>
      <c r="T409" s="80">
        <f t="shared" si="67"/>
        <v>1.5474860335195531</v>
      </c>
      <c r="U409" s="80">
        <f t="shared" si="68"/>
        <v>1.5218340219807198</v>
      </c>
      <c r="V409" s="81">
        <f t="shared" si="69"/>
        <v>272.40828993454886</v>
      </c>
      <c r="W409" s="81">
        <f t="shared" si="70"/>
        <v>93.408289934548861</v>
      </c>
      <c r="X409" s="81">
        <f t="shared" si="71"/>
        <v>7.9397046444366541</v>
      </c>
      <c r="Y409" s="80">
        <f t="shared" si="64"/>
        <v>4.5848355451969969E-2</v>
      </c>
      <c r="Z409" s="80">
        <f t="shared" si="65"/>
        <v>1.1992624151289988E-2</v>
      </c>
      <c r="AA409" s="80">
        <f t="shared" si="66"/>
        <v>1.9115055013239957E-2</v>
      </c>
      <c r="AB409" s="80">
        <f t="shared" si="72"/>
        <v>2.5652011538833303E-2</v>
      </c>
    </row>
    <row r="410" spans="1:29" x14ac:dyDescent="0.2">
      <c r="A410" s="108"/>
      <c r="B410" s="109" t="s">
        <v>1906</v>
      </c>
      <c r="C410" s="110" t="s">
        <v>1907</v>
      </c>
      <c r="D410" s="110" t="s">
        <v>41</v>
      </c>
      <c r="E410" s="111">
        <v>1</v>
      </c>
      <c r="F410" s="111">
        <v>34</v>
      </c>
      <c r="G410" s="77">
        <v>19.399999999999999</v>
      </c>
      <c r="H410" s="77">
        <v>19.399999999999999</v>
      </c>
      <c r="I410" s="77">
        <v>659.6</v>
      </c>
      <c r="J410" s="77">
        <v>659.6</v>
      </c>
      <c r="K410" s="77"/>
      <c r="L410" s="77"/>
      <c r="M410" s="77"/>
      <c r="N410" s="77"/>
      <c r="O410" s="77"/>
      <c r="P410" s="77"/>
      <c r="R410" s="77">
        <v>23.8</v>
      </c>
      <c r="S410" s="77">
        <v>23.545000000000002</v>
      </c>
      <c r="T410" s="80">
        <f t="shared" si="67"/>
        <v>1.2268041237113403</v>
      </c>
      <c r="U410" s="80">
        <f t="shared" si="68"/>
        <v>1.2011521121725071</v>
      </c>
      <c r="V410" s="81">
        <f t="shared" si="69"/>
        <v>23.302350976146634</v>
      </c>
      <c r="W410" s="81">
        <f t="shared" si="70"/>
        <v>3.9023509761466357</v>
      </c>
      <c r="X410" s="81">
        <f t="shared" si="71"/>
        <v>132.67993318898561</v>
      </c>
      <c r="Y410" s="80">
        <f t="shared" si="64"/>
        <v>4.5848355451969969E-2</v>
      </c>
      <c r="Z410" s="80">
        <f t="shared" si="65"/>
        <v>1.1992624151289988E-2</v>
      </c>
      <c r="AA410" s="80">
        <f t="shared" si="66"/>
        <v>1.9115055013239957E-2</v>
      </c>
      <c r="AB410" s="80">
        <f t="shared" si="72"/>
        <v>2.5652011538833303E-2</v>
      </c>
    </row>
    <row r="411" spans="1:29" x14ac:dyDescent="0.2">
      <c r="A411" s="108"/>
      <c r="B411" s="109" t="s">
        <v>1908</v>
      </c>
      <c r="C411" s="110" t="s">
        <v>1909</v>
      </c>
      <c r="D411" s="110" t="s">
        <v>41</v>
      </c>
      <c r="E411" s="111">
        <v>2</v>
      </c>
      <c r="F411" s="111">
        <v>68</v>
      </c>
      <c r="G411" s="77">
        <v>28.1</v>
      </c>
      <c r="H411" s="77">
        <v>28.1</v>
      </c>
      <c r="I411" s="77">
        <v>1910.8</v>
      </c>
      <c r="J411" s="77">
        <v>1910.8</v>
      </c>
      <c r="K411" s="77"/>
      <c r="L411" s="77"/>
      <c r="M411" s="77"/>
      <c r="N411" s="77"/>
      <c r="O411" s="77"/>
      <c r="P411" s="77"/>
      <c r="R411" s="77">
        <v>31.4</v>
      </c>
      <c r="S411" s="77">
        <v>2135.1999999999998</v>
      </c>
      <c r="T411" s="80">
        <f t="shared" si="67"/>
        <v>1.1174377224199288</v>
      </c>
      <c r="U411" s="80">
        <f t="shared" si="68"/>
        <v>1.0917857108810956</v>
      </c>
      <c r="V411" s="81">
        <f t="shared" si="69"/>
        <v>30.679178475758786</v>
      </c>
      <c r="W411" s="81">
        <f t="shared" si="70"/>
        <v>2.5791784757587841</v>
      </c>
      <c r="X411" s="81">
        <f t="shared" si="71"/>
        <v>175.38413635159731</v>
      </c>
      <c r="Y411" s="80">
        <f t="shared" si="64"/>
        <v>4.5848355451969969E-2</v>
      </c>
      <c r="Z411" s="80">
        <f t="shared" si="65"/>
        <v>1.1992624151289988E-2</v>
      </c>
      <c r="AA411" s="80">
        <f t="shared" si="66"/>
        <v>1.9115055013239957E-2</v>
      </c>
      <c r="AB411" s="80">
        <f t="shared" si="72"/>
        <v>2.5652011538833303E-2</v>
      </c>
    </row>
    <row r="412" spans="1:29" x14ac:dyDescent="0.2">
      <c r="A412" s="108"/>
      <c r="B412" s="109" t="s">
        <v>1910</v>
      </c>
      <c r="C412" s="110" t="s">
        <v>1911</v>
      </c>
      <c r="D412" s="110" t="s">
        <v>41</v>
      </c>
      <c r="E412" s="111">
        <v>2</v>
      </c>
      <c r="F412" s="111">
        <v>68</v>
      </c>
      <c r="G412" s="77">
        <v>75.099999999999994</v>
      </c>
      <c r="H412" s="77">
        <v>75.099999999999994</v>
      </c>
      <c r="I412" s="77">
        <v>5106.8</v>
      </c>
      <c r="J412" s="77">
        <v>5106.8</v>
      </c>
      <c r="K412" s="77"/>
      <c r="L412" s="77"/>
      <c r="M412" s="77"/>
      <c r="N412" s="77"/>
      <c r="O412" s="77"/>
      <c r="P412" s="77"/>
      <c r="R412" s="77">
        <v>88.4</v>
      </c>
      <c r="S412" s="77">
        <v>6011.2</v>
      </c>
      <c r="T412" s="80">
        <f t="shared" si="67"/>
        <v>1.1770972037283622</v>
      </c>
      <c r="U412" s="80">
        <f t="shared" si="68"/>
        <v>1.151445192189529</v>
      </c>
      <c r="V412" s="81">
        <f t="shared" si="69"/>
        <v>86.473533933433629</v>
      </c>
      <c r="W412" s="81">
        <f t="shared" si="70"/>
        <v>11.373533933433635</v>
      </c>
      <c r="X412" s="81">
        <f t="shared" si="71"/>
        <v>773.40030747348715</v>
      </c>
      <c r="Y412" s="80">
        <f t="shared" si="64"/>
        <v>4.5848355451969969E-2</v>
      </c>
      <c r="Z412" s="80">
        <f t="shared" si="65"/>
        <v>1.1992624151289988E-2</v>
      </c>
      <c r="AA412" s="80">
        <f t="shared" si="66"/>
        <v>1.9115055013239957E-2</v>
      </c>
      <c r="AB412" s="80">
        <f t="shared" si="72"/>
        <v>2.5652011538833303E-2</v>
      </c>
    </row>
    <row r="413" spans="1:29" x14ac:dyDescent="0.2">
      <c r="A413" s="108"/>
      <c r="B413" s="109" t="s">
        <v>1912</v>
      </c>
      <c r="C413" s="110" t="s">
        <v>1913</v>
      </c>
      <c r="D413" s="110" t="s">
        <v>41</v>
      </c>
      <c r="E413" s="111">
        <v>1</v>
      </c>
      <c r="F413" s="111">
        <v>34</v>
      </c>
      <c r="G413" s="77">
        <v>144</v>
      </c>
      <c r="H413" s="77">
        <v>144</v>
      </c>
      <c r="I413" s="77">
        <v>4896</v>
      </c>
      <c r="J413" s="77">
        <v>4896</v>
      </c>
      <c r="K413" s="77"/>
      <c r="L413" s="77"/>
      <c r="M413" s="77"/>
      <c r="N413" s="77"/>
      <c r="O413" s="77"/>
      <c r="P413" s="77"/>
      <c r="R413" s="77">
        <v>167</v>
      </c>
      <c r="S413" s="77">
        <v>5678</v>
      </c>
      <c r="T413" s="80">
        <f t="shared" si="67"/>
        <v>1.1597222222222223</v>
      </c>
      <c r="U413" s="80">
        <f t="shared" si="68"/>
        <v>1.1340702106833891</v>
      </c>
      <c r="V413" s="81">
        <f t="shared" si="69"/>
        <v>163.30611033840802</v>
      </c>
      <c r="W413" s="81">
        <f t="shared" si="70"/>
        <v>19.306110338408018</v>
      </c>
      <c r="X413" s="81">
        <f t="shared" si="71"/>
        <v>656.40775150587262</v>
      </c>
      <c r="Y413" s="80">
        <f t="shared" si="64"/>
        <v>4.5848355451969969E-2</v>
      </c>
      <c r="Z413" s="80">
        <f t="shared" si="65"/>
        <v>1.1992624151289988E-2</v>
      </c>
      <c r="AA413" s="80">
        <f t="shared" si="66"/>
        <v>1.9115055013239957E-2</v>
      </c>
      <c r="AB413" s="80">
        <f t="shared" si="72"/>
        <v>2.5652011538833303E-2</v>
      </c>
    </row>
    <row r="414" spans="1:29" x14ac:dyDescent="0.2">
      <c r="A414" s="108"/>
      <c r="B414" s="109" t="s">
        <v>1914</v>
      </c>
      <c r="C414" s="110" t="s">
        <v>1915</v>
      </c>
      <c r="D414" s="110" t="s">
        <v>41</v>
      </c>
      <c r="E414" s="111">
        <v>1</v>
      </c>
      <c r="F414" s="111">
        <v>34</v>
      </c>
      <c r="G414" s="77">
        <v>205</v>
      </c>
      <c r="H414" s="77">
        <v>205</v>
      </c>
      <c r="I414" s="77">
        <v>6970</v>
      </c>
      <c r="J414" s="77">
        <v>6970</v>
      </c>
      <c r="K414" s="77"/>
      <c r="L414" s="77"/>
      <c r="M414" s="77"/>
      <c r="N414" s="77"/>
      <c r="O414" s="77"/>
      <c r="P414" s="77"/>
      <c r="R414" s="77">
        <v>239</v>
      </c>
      <c r="S414" s="77">
        <v>8126</v>
      </c>
      <c r="T414" s="80">
        <f t="shared" si="67"/>
        <v>1.1658536585365853</v>
      </c>
      <c r="U414" s="80">
        <f t="shared" si="68"/>
        <v>1.1402016469977521</v>
      </c>
      <c r="V414" s="81">
        <f t="shared" si="69"/>
        <v>233.74133763453918</v>
      </c>
      <c r="W414" s="81">
        <f t="shared" si="70"/>
        <v>28.741337634539178</v>
      </c>
      <c r="X414" s="81">
        <f t="shared" si="71"/>
        <v>977.205479574332</v>
      </c>
      <c r="Y414" s="80">
        <f t="shared" si="64"/>
        <v>4.5848355451969969E-2</v>
      </c>
      <c r="Z414" s="80">
        <f t="shared" si="65"/>
        <v>1.1992624151289988E-2</v>
      </c>
      <c r="AA414" s="80">
        <f t="shared" si="66"/>
        <v>1.9115055013239957E-2</v>
      </c>
      <c r="AB414" s="80">
        <f t="shared" si="72"/>
        <v>2.5652011538833303E-2</v>
      </c>
    </row>
    <row r="415" spans="1:29" x14ac:dyDescent="0.2">
      <c r="A415" s="108"/>
      <c r="B415" s="109" t="s">
        <v>1916</v>
      </c>
      <c r="C415" s="110" t="s">
        <v>1917</v>
      </c>
      <c r="D415" s="110" t="s">
        <v>676</v>
      </c>
      <c r="E415" s="111">
        <v>1</v>
      </c>
      <c r="F415" s="111">
        <v>34</v>
      </c>
      <c r="G415" s="77">
        <v>60.2</v>
      </c>
      <c r="H415" s="77">
        <v>60.2</v>
      </c>
      <c r="I415" s="77">
        <v>2046.8</v>
      </c>
      <c r="J415" s="77">
        <v>2046.8</v>
      </c>
      <c r="K415" s="77"/>
      <c r="L415" s="77"/>
      <c r="M415" s="77"/>
      <c r="N415" s="77"/>
      <c r="O415" s="77"/>
      <c r="P415" s="77"/>
      <c r="R415" s="77">
        <v>63.1</v>
      </c>
      <c r="S415" s="77">
        <v>2145.4</v>
      </c>
      <c r="T415" s="80">
        <f t="shared" si="67"/>
        <v>1.048172757475083</v>
      </c>
      <c r="U415" s="80">
        <f t="shared" si="68"/>
        <v>1.0225207459362498</v>
      </c>
      <c r="V415" s="81">
        <f t="shared" si="69"/>
        <v>61.555748905362236</v>
      </c>
      <c r="W415" s="81">
        <f t="shared" si="70"/>
        <v>1.3557489053622334</v>
      </c>
      <c r="X415" s="81">
        <f t="shared" si="71"/>
        <v>46.095462782315934</v>
      </c>
      <c r="Y415" s="80">
        <f t="shared" si="64"/>
        <v>4.5848355451969969E-2</v>
      </c>
      <c r="Z415" s="80">
        <f t="shared" si="65"/>
        <v>1.1992624151289988E-2</v>
      </c>
      <c r="AA415" s="80">
        <f t="shared" si="66"/>
        <v>1.9115055013239957E-2</v>
      </c>
      <c r="AB415" s="80">
        <f t="shared" si="72"/>
        <v>2.5652011538833303E-2</v>
      </c>
    </row>
    <row r="416" spans="1:29" x14ac:dyDescent="0.2">
      <c r="A416" s="103">
        <v>94</v>
      </c>
      <c r="B416" s="104">
        <v>642110300</v>
      </c>
      <c r="C416" s="105" t="s">
        <v>1918</v>
      </c>
      <c r="D416" s="105" t="s">
        <v>41</v>
      </c>
      <c r="E416" s="106">
        <v>0</v>
      </c>
      <c r="F416" s="106">
        <v>24</v>
      </c>
      <c r="G416" s="107">
        <v>1027.44</v>
      </c>
      <c r="H416" s="107">
        <v>1420</v>
      </c>
      <c r="I416" s="107">
        <v>17040</v>
      </c>
      <c r="J416" s="107">
        <v>17040</v>
      </c>
      <c r="K416" s="107">
        <v>0</v>
      </c>
      <c r="L416" s="107">
        <v>0</v>
      </c>
      <c r="M416" s="107">
        <v>0</v>
      </c>
      <c r="N416" s="107">
        <v>0</v>
      </c>
      <c r="O416" s="107">
        <v>0</v>
      </c>
      <c r="P416" s="107">
        <v>0</v>
      </c>
      <c r="R416" s="107">
        <v>1620</v>
      </c>
      <c r="S416" s="107">
        <v>24658.560000000001</v>
      </c>
      <c r="T416" s="80">
        <f t="shared" si="67"/>
        <v>1.1408450704225352</v>
      </c>
      <c r="U416" s="80">
        <f t="shared" si="68"/>
        <v>1.115193058883702</v>
      </c>
      <c r="V416" s="81">
        <f t="shared" si="69"/>
        <v>1145.7939564194708</v>
      </c>
      <c r="W416" s="81">
        <f t="shared" si="70"/>
        <v>118.35395641947071</v>
      </c>
      <c r="X416" s="81">
        <f t="shared" si="71"/>
        <v>2840.4949540672969</v>
      </c>
      <c r="Y416" s="80">
        <f t="shared" si="64"/>
        <v>4.5848355451969969E-2</v>
      </c>
      <c r="Z416" s="80">
        <f t="shared" si="65"/>
        <v>1.1992624151289988E-2</v>
      </c>
      <c r="AA416" s="80">
        <f t="shared" si="66"/>
        <v>1.9115055013239957E-2</v>
      </c>
      <c r="AB416" s="80">
        <f t="shared" si="72"/>
        <v>2.5652011538833303E-2</v>
      </c>
      <c r="AC416" s="88" t="s">
        <v>3336</v>
      </c>
    </row>
    <row r="417" spans="1:29" x14ac:dyDescent="0.2">
      <c r="A417" s="103">
        <v>95</v>
      </c>
      <c r="B417" s="104" t="s">
        <v>1919</v>
      </c>
      <c r="C417" s="105" t="s">
        <v>1920</v>
      </c>
      <c r="D417" s="105" t="s">
        <v>41</v>
      </c>
      <c r="E417" s="106">
        <v>0</v>
      </c>
      <c r="F417" s="106">
        <v>9</v>
      </c>
      <c r="G417" s="107">
        <v>1066.67</v>
      </c>
      <c r="H417" s="107">
        <v>1530</v>
      </c>
      <c r="I417" s="107">
        <v>4590</v>
      </c>
      <c r="J417" s="107">
        <v>4590</v>
      </c>
      <c r="K417" s="107">
        <v>0</v>
      </c>
      <c r="L417" s="107">
        <v>0</v>
      </c>
      <c r="M417" s="107">
        <v>0</v>
      </c>
      <c r="N417" s="107">
        <v>0</v>
      </c>
      <c r="O417" s="107">
        <v>0</v>
      </c>
      <c r="P417" s="107">
        <v>0</v>
      </c>
      <c r="R417" s="107">
        <v>1750</v>
      </c>
      <c r="S417" s="107">
        <v>9600.0300000000007</v>
      </c>
      <c r="T417" s="80">
        <f t="shared" si="67"/>
        <v>1.1437908496732025</v>
      </c>
      <c r="U417" s="80">
        <f t="shared" si="68"/>
        <v>1.1181388381343693</v>
      </c>
      <c r="V417" s="81">
        <f t="shared" si="69"/>
        <v>1192.6851544727879</v>
      </c>
      <c r="W417" s="81">
        <f t="shared" si="70"/>
        <v>126.0151544727878</v>
      </c>
      <c r="X417" s="81">
        <f t="shared" si="71"/>
        <v>1134.1363902550902</v>
      </c>
      <c r="Y417" s="80">
        <f t="shared" si="64"/>
        <v>4.5848355451969969E-2</v>
      </c>
      <c r="Z417" s="80">
        <f t="shared" si="65"/>
        <v>1.1992624151289988E-2</v>
      </c>
      <c r="AA417" s="80">
        <f t="shared" si="66"/>
        <v>1.9115055013239957E-2</v>
      </c>
      <c r="AB417" s="80">
        <f t="shared" si="72"/>
        <v>2.5652011538833303E-2</v>
      </c>
      <c r="AC417" s="88" t="s">
        <v>3340</v>
      </c>
    </row>
    <row r="418" spans="1:29" x14ac:dyDescent="0.2">
      <c r="A418" s="103">
        <v>96</v>
      </c>
      <c r="B418" s="104" t="s">
        <v>1921</v>
      </c>
      <c r="C418" s="105" t="s">
        <v>1922</v>
      </c>
      <c r="D418" s="105" t="s">
        <v>41</v>
      </c>
      <c r="E418" s="106">
        <v>0</v>
      </c>
      <c r="F418" s="106">
        <v>1</v>
      </c>
      <c r="G418" s="107">
        <v>2112.16</v>
      </c>
      <c r="H418" s="107">
        <v>1990</v>
      </c>
      <c r="I418" s="107">
        <v>1990</v>
      </c>
      <c r="J418" s="107">
        <v>1990</v>
      </c>
      <c r="K418" s="107">
        <v>0</v>
      </c>
      <c r="L418" s="107">
        <v>0</v>
      </c>
      <c r="M418" s="107">
        <v>0</v>
      </c>
      <c r="N418" s="107">
        <v>0</v>
      </c>
      <c r="O418" s="107">
        <v>0</v>
      </c>
      <c r="P418" s="107">
        <v>0</v>
      </c>
      <c r="R418" s="107">
        <v>1570</v>
      </c>
      <c r="S418" s="107">
        <v>1570</v>
      </c>
      <c r="T418" s="80">
        <f t="shared" si="67"/>
        <v>0.78894472361809043</v>
      </c>
      <c r="U418" s="80">
        <f t="shared" si="68"/>
        <v>0.76329271207925709</v>
      </c>
      <c r="V418" s="81">
        <f t="shared" si="69"/>
        <v>1612.1963347453236</v>
      </c>
      <c r="W418" s="81">
        <f t="shared" si="70"/>
        <v>-499.96366525467624</v>
      </c>
      <c r="X418" s="81">
        <f t="shared" si="71"/>
        <v>-499.96366525467624</v>
      </c>
      <c r="Y418" s="80">
        <f t="shared" si="64"/>
        <v>4.5848355451969969E-2</v>
      </c>
      <c r="Z418" s="80">
        <f t="shared" si="65"/>
        <v>1.1992624151289988E-2</v>
      </c>
      <c r="AA418" s="80">
        <f t="shared" si="66"/>
        <v>1.9115055013239957E-2</v>
      </c>
      <c r="AB418" s="80">
        <f t="shared" si="72"/>
        <v>2.5652011538833303E-2</v>
      </c>
    </row>
    <row r="419" spans="1:29" ht="15" thickBot="1" x14ac:dyDescent="0.25">
      <c r="A419" s="103">
        <v>97</v>
      </c>
      <c r="B419" s="104" t="s">
        <v>1923</v>
      </c>
      <c r="C419" s="105" t="s">
        <v>1924</v>
      </c>
      <c r="D419" s="105" t="s">
        <v>41</v>
      </c>
      <c r="E419" s="106">
        <v>0</v>
      </c>
      <c r="F419" s="106">
        <v>9</v>
      </c>
      <c r="G419" s="107">
        <v>1487.51</v>
      </c>
      <c r="H419" s="107">
        <v>1320</v>
      </c>
      <c r="I419" s="107">
        <v>3960</v>
      </c>
      <c r="J419" s="107">
        <v>3960</v>
      </c>
      <c r="K419" s="107">
        <v>0</v>
      </c>
      <c r="L419" s="107">
        <v>0</v>
      </c>
      <c r="M419" s="107">
        <v>0</v>
      </c>
      <c r="N419" s="107">
        <v>0</v>
      </c>
      <c r="O419" s="107">
        <v>0</v>
      </c>
      <c r="P419" s="107">
        <v>0</v>
      </c>
      <c r="R419" s="107">
        <v>1520</v>
      </c>
      <c r="S419" s="107">
        <v>13387.59</v>
      </c>
      <c r="T419" s="80">
        <f t="shared" si="67"/>
        <v>1.1515151515151516</v>
      </c>
      <c r="U419" s="80">
        <f t="shared" si="68"/>
        <v>1.1258631399763184</v>
      </c>
      <c r="V419" s="81">
        <f t="shared" si="69"/>
        <v>1674.7326793461734</v>
      </c>
      <c r="W419" s="81">
        <f t="shared" si="70"/>
        <v>187.22267934617344</v>
      </c>
      <c r="X419" s="81">
        <f t="shared" si="71"/>
        <v>1685.0041141155609</v>
      </c>
      <c r="Y419" s="80">
        <f t="shared" si="64"/>
        <v>4.5848355451969969E-2</v>
      </c>
      <c r="Z419" s="80">
        <f t="shared" si="65"/>
        <v>1.1992624151289988E-2</v>
      </c>
      <c r="AA419" s="80">
        <f t="shared" si="66"/>
        <v>1.9115055013239957E-2</v>
      </c>
      <c r="AB419" s="80">
        <f t="shared" si="72"/>
        <v>2.5652011538833303E-2</v>
      </c>
      <c r="AC419" s="88" t="s">
        <v>3337</v>
      </c>
    </row>
    <row r="420" spans="1:29" ht="20.5" thickBot="1" x14ac:dyDescent="0.25">
      <c r="A420" s="96">
        <v>98</v>
      </c>
      <c r="B420" s="97" t="s">
        <v>1925</v>
      </c>
      <c r="C420" s="99" t="s">
        <v>1926</v>
      </c>
      <c r="D420" s="99" t="s">
        <v>41</v>
      </c>
      <c r="E420" s="100">
        <v>0</v>
      </c>
      <c r="F420" s="100">
        <v>2</v>
      </c>
      <c r="G420" s="101">
        <v>15341.96</v>
      </c>
      <c r="H420" s="101">
        <v>10867.34</v>
      </c>
      <c r="I420" s="101">
        <v>21734.68</v>
      </c>
      <c r="J420" s="101">
        <v>17515.77</v>
      </c>
      <c r="K420" s="101">
        <v>1519.7339999999999</v>
      </c>
      <c r="L420" s="101">
        <v>0</v>
      </c>
      <c r="M420" s="101">
        <v>0</v>
      </c>
      <c r="N420" s="101">
        <v>513.67009199999995</v>
      </c>
      <c r="O420" s="101">
        <v>1667.3913554400001</v>
      </c>
      <c r="P420" s="102">
        <v>518.11136264159995</v>
      </c>
      <c r="R420" s="101">
        <v>12750.98</v>
      </c>
      <c r="S420" s="101">
        <v>20749.6116</v>
      </c>
      <c r="T420" s="80"/>
      <c r="U420" s="80"/>
      <c r="V420" s="81"/>
      <c r="W420" s="81"/>
      <c r="X420" s="81"/>
      <c r="Y420" s="80"/>
      <c r="Z420" s="80"/>
      <c r="AA420" s="80"/>
      <c r="AB420" s="80"/>
    </row>
    <row r="421" spans="1:29" x14ac:dyDescent="0.2">
      <c r="A421" s="108"/>
      <c r="B421" s="109" t="s">
        <v>1927</v>
      </c>
      <c r="C421" s="110" t="s">
        <v>1928</v>
      </c>
      <c r="D421" s="110" t="s">
        <v>402</v>
      </c>
      <c r="E421" s="111">
        <v>0.48580000000000001</v>
      </c>
      <c r="F421" s="111">
        <v>0.97160000000000002</v>
      </c>
      <c r="G421" s="77">
        <v>325</v>
      </c>
      <c r="H421" s="77">
        <v>325</v>
      </c>
      <c r="I421" s="77">
        <v>315.77</v>
      </c>
      <c r="J421" s="77">
        <v>315.77</v>
      </c>
      <c r="K421" s="77"/>
      <c r="L421" s="77"/>
      <c r="M421" s="77"/>
      <c r="N421" s="77"/>
      <c r="O421" s="77"/>
      <c r="P421" s="77"/>
      <c r="R421" s="77">
        <v>401</v>
      </c>
      <c r="S421" s="77">
        <v>389.61160000000001</v>
      </c>
      <c r="T421" s="80">
        <f t="shared" si="67"/>
        <v>1.2338461538461538</v>
      </c>
      <c r="U421" s="80">
        <f t="shared" si="68"/>
        <v>1.2081941423073206</v>
      </c>
      <c r="V421" s="81">
        <f t="shared" si="69"/>
        <v>392.66309624987917</v>
      </c>
      <c r="W421" s="81">
        <f t="shared" si="70"/>
        <v>67.663096249879175</v>
      </c>
      <c r="X421" s="81">
        <f t="shared" si="71"/>
        <v>65.741464316382604</v>
      </c>
      <c r="Y421" s="80">
        <f t="shared" si="64"/>
        <v>4.5848355451969969E-2</v>
      </c>
      <c r="Z421" s="80">
        <f t="shared" si="65"/>
        <v>1.1992624151289988E-2</v>
      </c>
      <c r="AA421" s="80">
        <f t="shared" si="66"/>
        <v>1.9115055013239957E-2</v>
      </c>
      <c r="AB421" s="80">
        <f t="shared" si="72"/>
        <v>2.5652011538833303E-2</v>
      </c>
    </row>
    <row r="422" spans="1:29" ht="18" x14ac:dyDescent="0.2">
      <c r="A422" s="108"/>
      <c r="B422" s="109" t="s">
        <v>1929</v>
      </c>
      <c r="C422" s="110" t="s">
        <v>1930</v>
      </c>
      <c r="D422" s="110" t="s">
        <v>41</v>
      </c>
      <c r="E422" s="111">
        <v>1</v>
      </c>
      <c r="F422" s="111">
        <v>2</v>
      </c>
      <c r="G422" s="77">
        <v>5620</v>
      </c>
      <c r="H422" s="77">
        <v>5620</v>
      </c>
      <c r="I422" s="77">
        <v>11240</v>
      </c>
      <c r="J422" s="77">
        <v>11240</v>
      </c>
      <c r="K422" s="77"/>
      <c r="L422" s="77"/>
      <c r="M422" s="77"/>
      <c r="N422" s="77"/>
      <c r="O422" s="77"/>
      <c r="P422" s="77"/>
      <c r="R422" s="77">
        <v>6660</v>
      </c>
      <c r="S422" s="77">
        <v>13320</v>
      </c>
      <c r="T422" s="80">
        <f t="shared" si="67"/>
        <v>1.1850533807829182</v>
      </c>
      <c r="U422" s="80">
        <f t="shared" si="68"/>
        <v>1.159401369244085</v>
      </c>
      <c r="V422" s="81">
        <f t="shared" si="69"/>
        <v>6515.835695151758</v>
      </c>
      <c r="W422" s="81">
        <f t="shared" si="70"/>
        <v>895.83569515175805</v>
      </c>
      <c r="X422" s="81">
        <f t="shared" si="71"/>
        <v>1791.6713903035161</v>
      </c>
      <c r="Y422" s="80">
        <f t="shared" si="64"/>
        <v>4.5848355451969969E-2</v>
      </c>
      <c r="Z422" s="80">
        <f t="shared" si="65"/>
        <v>1.1992624151289988E-2</v>
      </c>
      <c r="AA422" s="80">
        <f t="shared" si="66"/>
        <v>1.9115055013239957E-2</v>
      </c>
      <c r="AB422" s="80">
        <f t="shared" si="72"/>
        <v>2.5652011538833303E-2</v>
      </c>
    </row>
    <row r="423" spans="1:29" ht="18.5" thickBot="1" x14ac:dyDescent="0.25">
      <c r="A423" s="108"/>
      <c r="B423" s="109" t="s">
        <v>1931</v>
      </c>
      <c r="C423" s="110" t="s">
        <v>1932</v>
      </c>
      <c r="D423" s="110" t="s">
        <v>41</v>
      </c>
      <c r="E423" s="111">
        <v>1</v>
      </c>
      <c r="F423" s="111">
        <v>2</v>
      </c>
      <c r="G423" s="77">
        <v>2980</v>
      </c>
      <c r="H423" s="77">
        <v>2980</v>
      </c>
      <c r="I423" s="77">
        <v>5960</v>
      </c>
      <c r="J423" s="77">
        <v>5960</v>
      </c>
      <c r="K423" s="77"/>
      <c r="L423" s="77"/>
      <c r="M423" s="77"/>
      <c r="N423" s="77"/>
      <c r="O423" s="77"/>
      <c r="P423" s="77"/>
      <c r="R423" s="77">
        <v>3520</v>
      </c>
      <c r="S423" s="77">
        <v>7040</v>
      </c>
      <c r="T423" s="80">
        <f t="shared" si="67"/>
        <v>1.1812080536912752</v>
      </c>
      <c r="U423" s="80">
        <f t="shared" si="68"/>
        <v>1.155556042152442</v>
      </c>
      <c r="V423" s="81">
        <f t="shared" si="69"/>
        <v>3443.5570056142774</v>
      </c>
      <c r="W423" s="81">
        <f t="shared" si="70"/>
        <v>463.55700561427739</v>
      </c>
      <c r="X423" s="81">
        <f t="shared" si="71"/>
        <v>927.11401122855477</v>
      </c>
      <c r="Y423" s="80">
        <f t="shared" si="64"/>
        <v>4.5848355451969969E-2</v>
      </c>
      <c r="Z423" s="80">
        <f t="shared" si="65"/>
        <v>1.1992624151289988E-2</v>
      </c>
      <c r="AA423" s="80">
        <f t="shared" si="66"/>
        <v>1.9115055013239957E-2</v>
      </c>
      <c r="AB423" s="80">
        <f t="shared" si="72"/>
        <v>2.5652011538833303E-2</v>
      </c>
    </row>
    <row r="424" spans="1:29" ht="20.5" thickBot="1" x14ac:dyDescent="0.25">
      <c r="A424" s="96">
        <v>99</v>
      </c>
      <c r="B424" s="97" t="s">
        <v>1933</v>
      </c>
      <c r="C424" s="99" t="s">
        <v>1934</v>
      </c>
      <c r="D424" s="99" t="s">
        <v>41</v>
      </c>
      <c r="E424" s="100">
        <v>0</v>
      </c>
      <c r="F424" s="100">
        <v>34</v>
      </c>
      <c r="G424" s="101">
        <v>1023.53</v>
      </c>
      <c r="H424" s="101">
        <v>784.92</v>
      </c>
      <c r="I424" s="101">
        <v>26687.279999999999</v>
      </c>
      <c r="J424" s="101">
        <v>21439.040000000001</v>
      </c>
      <c r="K424" s="101">
        <v>1890.57</v>
      </c>
      <c r="L424" s="101">
        <v>0</v>
      </c>
      <c r="M424" s="101">
        <v>0</v>
      </c>
      <c r="N424" s="101">
        <v>639.01265999999998</v>
      </c>
      <c r="O424" s="101">
        <v>2074.2577812</v>
      </c>
      <c r="P424" s="102">
        <v>644.53766176800002</v>
      </c>
      <c r="R424" s="101">
        <v>994.72</v>
      </c>
      <c r="S424" s="101">
        <v>27826.959999999999</v>
      </c>
      <c r="T424" s="80"/>
      <c r="U424" s="80"/>
      <c r="V424" s="81"/>
      <c r="W424" s="81"/>
      <c r="X424" s="81"/>
      <c r="Y424" s="80"/>
      <c r="Z424" s="80"/>
      <c r="AA424" s="80"/>
      <c r="AB424" s="80"/>
    </row>
    <row r="425" spans="1:29" ht="18" x14ac:dyDescent="0.2">
      <c r="A425" s="108"/>
      <c r="B425" s="109" t="s">
        <v>887</v>
      </c>
      <c r="C425" s="110" t="s">
        <v>888</v>
      </c>
      <c r="D425" s="110" t="s">
        <v>286</v>
      </c>
      <c r="E425" s="111">
        <v>0.02</v>
      </c>
      <c r="F425" s="111">
        <v>0.68</v>
      </c>
      <c r="G425" s="77">
        <v>156</v>
      </c>
      <c r="H425" s="77">
        <v>156</v>
      </c>
      <c r="I425" s="77">
        <v>106.08</v>
      </c>
      <c r="J425" s="77">
        <v>106.08</v>
      </c>
      <c r="K425" s="77"/>
      <c r="L425" s="77"/>
      <c r="M425" s="77"/>
      <c r="N425" s="77"/>
      <c r="O425" s="77"/>
      <c r="P425" s="77"/>
      <c r="R425" s="77">
        <v>464</v>
      </c>
      <c r="S425" s="77">
        <v>315.52</v>
      </c>
      <c r="T425" s="80">
        <f t="shared" si="67"/>
        <v>2.9743589743589745</v>
      </c>
      <c r="U425" s="80">
        <f t="shared" si="68"/>
        <v>2.948706962820141</v>
      </c>
      <c r="V425" s="81">
        <f t="shared" si="69"/>
        <v>459.99828619994202</v>
      </c>
      <c r="W425" s="81">
        <f t="shared" si="70"/>
        <v>303.99828619994202</v>
      </c>
      <c r="X425" s="81">
        <f t="shared" si="71"/>
        <v>206.71883461596059</v>
      </c>
      <c r="Y425" s="80">
        <f t="shared" si="64"/>
        <v>4.5848355451969969E-2</v>
      </c>
      <c r="Z425" s="80">
        <f t="shared" si="65"/>
        <v>1.1992624151289988E-2</v>
      </c>
      <c r="AA425" s="80">
        <f t="shared" si="66"/>
        <v>1.9115055013239957E-2</v>
      </c>
      <c r="AB425" s="80">
        <f t="shared" si="72"/>
        <v>2.5652011538833303E-2</v>
      </c>
    </row>
    <row r="426" spans="1:29" x14ac:dyDescent="0.2">
      <c r="A426" s="108"/>
      <c r="B426" s="109" t="s">
        <v>1935</v>
      </c>
      <c r="C426" s="110" t="s">
        <v>1936</v>
      </c>
      <c r="D426" s="110" t="s">
        <v>41</v>
      </c>
      <c r="E426" s="111">
        <v>1</v>
      </c>
      <c r="F426" s="111">
        <v>34</v>
      </c>
      <c r="G426" s="77">
        <v>620</v>
      </c>
      <c r="H426" s="77">
        <v>620</v>
      </c>
      <c r="I426" s="77">
        <v>21080</v>
      </c>
      <c r="J426" s="77">
        <v>21080</v>
      </c>
      <c r="K426" s="77"/>
      <c r="L426" s="77"/>
      <c r="M426" s="77"/>
      <c r="N426" s="77"/>
      <c r="O426" s="77"/>
      <c r="P426" s="77"/>
      <c r="R426" s="77">
        <v>800</v>
      </c>
      <c r="S426" s="77">
        <v>27200</v>
      </c>
      <c r="T426" s="80">
        <f t="shared" si="67"/>
        <v>1.2903225806451613</v>
      </c>
      <c r="U426" s="80">
        <f t="shared" si="68"/>
        <v>1.264670569106328</v>
      </c>
      <c r="V426" s="81">
        <f t="shared" si="69"/>
        <v>784.09575284592336</v>
      </c>
      <c r="W426" s="81">
        <f t="shared" si="70"/>
        <v>164.09575284592336</v>
      </c>
      <c r="X426" s="81">
        <f t="shared" si="71"/>
        <v>5579.2555967613944</v>
      </c>
      <c r="Y426" s="80">
        <f t="shared" si="64"/>
        <v>4.5848355451969969E-2</v>
      </c>
      <c r="Z426" s="80">
        <f t="shared" si="65"/>
        <v>1.1992624151289988E-2</v>
      </c>
      <c r="AA426" s="80">
        <f t="shared" si="66"/>
        <v>1.9115055013239957E-2</v>
      </c>
      <c r="AB426" s="80">
        <f t="shared" si="72"/>
        <v>2.5652011538833303E-2</v>
      </c>
    </row>
    <row r="427" spans="1:29" ht="18.5" thickBot="1" x14ac:dyDescent="0.25">
      <c r="A427" s="108"/>
      <c r="B427" s="109" t="s">
        <v>891</v>
      </c>
      <c r="C427" s="110" t="s">
        <v>892</v>
      </c>
      <c r="D427" s="110" t="s">
        <v>286</v>
      </c>
      <c r="E427" s="111">
        <v>0.02</v>
      </c>
      <c r="F427" s="111">
        <v>0.68</v>
      </c>
      <c r="G427" s="77">
        <v>372</v>
      </c>
      <c r="H427" s="77">
        <v>372</v>
      </c>
      <c r="I427" s="77">
        <v>252.96</v>
      </c>
      <c r="J427" s="77">
        <v>252.96</v>
      </c>
      <c r="K427" s="77"/>
      <c r="L427" s="77"/>
      <c r="M427" s="77"/>
      <c r="N427" s="77"/>
      <c r="O427" s="77"/>
      <c r="P427" s="77"/>
      <c r="R427" s="77">
        <v>458</v>
      </c>
      <c r="S427" s="77">
        <v>311.44</v>
      </c>
      <c r="T427" s="80">
        <f t="shared" si="67"/>
        <v>1.2311827956989247</v>
      </c>
      <c r="U427" s="80">
        <f t="shared" si="68"/>
        <v>1.2055307841600915</v>
      </c>
      <c r="V427" s="81">
        <f t="shared" si="69"/>
        <v>448.45745170755407</v>
      </c>
      <c r="W427" s="81">
        <f t="shared" si="70"/>
        <v>76.457451707554071</v>
      </c>
      <c r="X427" s="81">
        <f t="shared" si="71"/>
        <v>51.991067161136769</v>
      </c>
      <c r="Y427" s="80">
        <f t="shared" si="64"/>
        <v>4.5848355451969969E-2</v>
      </c>
      <c r="Z427" s="80">
        <f t="shared" si="65"/>
        <v>1.1992624151289988E-2</v>
      </c>
      <c r="AA427" s="80">
        <f t="shared" si="66"/>
        <v>1.9115055013239957E-2</v>
      </c>
      <c r="AB427" s="80">
        <f t="shared" si="72"/>
        <v>2.5652011538833303E-2</v>
      </c>
    </row>
    <row r="428" spans="1:29" ht="20.5" thickBot="1" x14ac:dyDescent="0.25">
      <c r="A428" s="96">
        <v>100</v>
      </c>
      <c r="B428" s="97" t="s">
        <v>885</v>
      </c>
      <c r="C428" s="99" t="s">
        <v>1937</v>
      </c>
      <c r="D428" s="99" t="s">
        <v>41</v>
      </c>
      <c r="E428" s="100">
        <v>0</v>
      </c>
      <c r="F428" s="100">
        <v>12</v>
      </c>
      <c r="G428" s="101">
        <v>2178.88</v>
      </c>
      <c r="H428" s="101">
        <v>1604.92</v>
      </c>
      <c r="I428" s="101">
        <v>19259.04</v>
      </c>
      <c r="J428" s="101">
        <v>17406.72</v>
      </c>
      <c r="K428" s="101">
        <v>667.26</v>
      </c>
      <c r="L428" s="101">
        <v>0</v>
      </c>
      <c r="M428" s="101">
        <v>0</v>
      </c>
      <c r="N428" s="101">
        <v>225.53388000000001</v>
      </c>
      <c r="O428" s="101">
        <v>732.09098159999996</v>
      </c>
      <c r="P428" s="102">
        <v>227.48388062399999</v>
      </c>
      <c r="R428" s="101">
        <v>2054.7199999999998</v>
      </c>
      <c r="S428" s="101">
        <v>22541.279999999999</v>
      </c>
      <c r="T428" s="80"/>
      <c r="U428" s="80"/>
      <c r="V428" s="81"/>
      <c r="W428" s="81"/>
      <c r="X428" s="81"/>
      <c r="Y428" s="80"/>
      <c r="Z428" s="80"/>
      <c r="AA428" s="80"/>
      <c r="AB428" s="80"/>
    </row>
    <row r="429" spans="1:29" ht="18" x14ac:dyDescent="0.2">
      <c r="A429" s="108"/>
      <c r="B429" s="109" t="s">
        <v>887</v>
      </c>
      <c r="C429" s="110" t="s">
        <v>888</v>
      </c>
      <c r="D429" s="110" t="s">
        <v>286</v>
      </c>
      <c r="E429" s="111">
        <v>0.02</v>
      </c>
      <c r="F429" s="111">
        <v>0.24</v>
      </c>
      <c r="G429" s="77">
        <v>156</v>
      </c>
      <c r="H429" s="77">
        <v>156</v>
      </c>
      <c r="I429" s="77">
        <v>37.44</v>
      </c>
      <c r="J429" s="77">
        <v>37.44</v>
      </c>
      <c r="K429" s="77"/>
      <c r="L429" s="77"/>
      <c r="M429" s="77"/>
      <c r="N429" s="77"/>
      <c r="O429" s="77"/>
      <c r="P429" s="77"/>
      <c r="R429" s="77">
        <v>464</v>
      </c>
      <c r="S429" s="77">
        <v>111.36</v>
      </c>
      <c r="T429" s="80">
        <f t="shared" si="67"/>
        <v>2.9743589743589745</v>
      </c>
      <c r="U429" s="80">
        <f t="shared" si="68"/>
        <v>2.948706962820141</v>
      </c>
      <c r="V429" s="81">
        <f t="shared" si="69"/>
        <v>459.99828619994202</v>
      </c>
      <c r="W429" s="81">
        <f t="shared" si="70"/>
        <v>303.99828619994202</v>
      </c>
      <c r="X429" s="81">
        <f t="shared" si="71"/>
        <v>72.959588687986084</v>
      </c>
      <c r="Y429" s="80">
        <f t="shared" si="64"/>
        <v>4.5848355451969969E-2</v>
      </c>
      <c r="Z429" s="80">
        <f t="shared" si="65"/>
        <v>1.1992624151289988E-2</v>
      </c>
      <c r="AA429" s="80">
        <f t="shared" si="66"/>
        <v>1.9115055013239957E-2</v>
      </c>
      <c r="AB429" s="80">
        <f t="shared" si="72"/>
        <v>2.5652011538833303E-2</v>
      </c>
    </row>
    <row r="430" spans="1:29" x14ac:dyDescent="0.2">
      <c r="A430" s="108"/>
      <c r="B430" s="109" t="s">
        <v>889</v>
      </c>
      <c r="C430" s="110" t="s">
        <v>890</v>
      </c>
      <c r="D430" s="110" t="s">
        <v>41</v>
      </c>
      <c r="E430" s="111">
        <v>1</v>
      </c>
      <c r="F430" s="111">
        <v>12</v>
      </c>
      <c r="G430" s="77">
        <v>1440</v>
      </c>
      <c r="H430" s="77">
        <v>1440</v>
      </c>
      <c r="I430" s="77">
        <v>17280</v>
      </c>
      <c r="J430" s="77">
        <v>17280</v>
      </c>
      <c r="K430" s="77"/>
      <c r="L430" s="77"/>
      <c r="M430" s="77"/>
      <c r="N430" s="77"/>
      <c r="O430" s="77"/>
      <c r="P430" s="77"/>
      <c r="R430" s="77">
        <v>1860</v>
      </c>
      <c r="S430" s="77">
        <v>22320</v>
      </c>
      <c r="T430" s="80">
        <f t="shared" si="67"/>
        <v>1.2916666666666667</v>
      </c>
      <c r="U430" s="80">
        <f t="shared" si="68"/>
        <v>1.2660146551278335</v>
      </c>
      <c r="V430" s="81">
        <f t="shared" si="69"/>
        <v>1823.0611033840803</v>
      </c>
      <c r="W430" s="81">
        <f t="shared" si="70"/>
        <v>383.0611033840803</v>
      </c>
      <c r="X430" s="81">
        <f t="shared" si="71"/>
        <v>4596.7332406089636</v>
      </c>
      <c r="Y430" s="80">
        <f t="shared" si="64"/>
        <v>4.5848355451969969E-2</v>
      </c>
      <c r="Z430" s="80">
        <f t="shared" si="65"/>
        <v>1.1992624151289988E-2</v>
      </c>
      <c r="AA430" s="80">
        <f t="shared" si="66"/>
        <v>1.9115055013239957E-2</v>
      </c>
      <c r="AB430" s="80">
        <f t="shared" si="72"/>
        <v>2.5652011538833303E-2</v>
      </c>
    </row>
    <row r="431" spans="1:29" ht="18.5" thickBot="1" x14ac:dyDescent="0.25">
      <c r="A431" s="108"/>
      <c r="B431" s="109" t="s">
        <v>891</v>
      </c>
      <c r="C431" s="110" t="s">
        <v>892</v>
      </c>
      <c r="D431" s="110" t="s">
        <v>286</v>
      </c>
      <c r="E431" s="111">
        <v>0.02</v>
      </c>
      <c r="F431" s="111">
        <v>0.24</v>
      </c>
      <c r="G431" s="77">
        <v>372</v>
      </c>
      <c r="H431" s="77">
        <v>372</v>
      </c>
      <c r="I431" s="77">
        <v>89.28</v>
      </c>
      <c r="J431" s="77">
        <v>89.28</v>
      </c>
      <c r="K431" s="77"/>
      <c r="L431" s="77"/>
      <c r="M431" s="77"/>
      <c r="N431" s="77"/>
      <c r="O431" s="77"/>
      <c r="P431" s="77"/>
      <c r="R431" s="77">
        <v>458</v>
      </c>
      <c r="S431" s="77">
        <v>109.92</v>
      </c>
      <c r="T431" s="80">
        <f t="shared" si="67"/>
        <v>1.2311827956989247</v>
      </c>
      <c r="U431" s="80">
        <f t="shared" si="68"/>
        <v>1.2055307841600915</v>
      </c>
      <c r="V431" s="81">
        <f t="shared" si="69"/>
        <v>448.45745170755407</v>
      </c>
      <c r="W431" s="81">
        <f t="shared" si="70"/>
        <v>76.457451707554071</v>
      </c>
      <c r="X431" s="81">
        <f t="shared" si="71"/>
        <v>18.349788409812977</v>
      </c>
      <c r="Y431" s="80">
        <f t="shared" si="64"/>
        <v>4.5848355451969969E-2</v>
      </c>
      <c r="Z431" s="80">
        <f t="shared" si="65"/>
        <v>1.1992624151289988E-2</v>
      </c>
      <c r="AA431" s="80">
        <f t="shared" si="66"/>
        <v>1.9115055013239957E-2</v>
      </c>
      <c r="AB431" s="80">
        <f t="shared" si="72"/>
        <v>2.5652011538833303E-2</v>
      </c>
    </row>
    <row r="432" spans="1:29" ht="20.5" thickBot="1" x14ac:dyDescent="0.25">
      <c r="A432" s="96">
        <v>101</v>
      </c>
      <c r="B432" s="97" t="s">
        <v>893</v>
      </c>
      <c r="C432" s="99" t="s">
        <v>1938</v>
      </c>
      <c r="D432" s="99" t="s">
        <v>41</v>
      </c>
      <c r="E432" s="100">
        <v>0</v>
      </c>
      <c r="F432" s="100">
        <v>18</v>
      </c>
      <c r="G432" s="101">
        <v>2268.59</v>
      </c>
      <c r="H432" s="101">
        <v>1774.92</v>
      </c>
      <c r="I432" s="101">
        <v>31948.560000000001</v>
      </c>
      <c r="J432" s="101">
        <v>29170.080000000002</v>
      </c>
      <c r="K432" s="101">
        <v>1000.89</v>
      </c>
      <c r="L432" s="101">
        <v>0</v>
      </c>
      <c r="M432" s="101">
        <v>0</v>
      </c>
      <c r="N432" s="101">
        <v>338.30081999999999</v>
      </c>
      <c r="O432" s="101">
        <v>1098.1364724</v>
      </c>
      <c r="P432" s="102">
        <v>341.22582093599999</v>
      </c>
      <c r="R432" s="101">
        <v>2264.7199999999998</v>
      </c>
      <c r="S432" s="101">
        <v>37591.919999999998</v>
      </c>
      <c r="T432" s="80"/>
      <c r="U432" s="80"/>
      <c r="V432" s="81"/>
      <c r="W432" s="81"/>
      <c r="X432" s="81"/>
      <c r="Y432" s="80"/>
      <c r="Z432" s="80"/>
      <c r="AA432" s="80"/>
      <c r="AB432" s="80"/>
    </row>
    <row r="433" spans="1:28" ht="18" x14ac:dyDescent="0.2">
      <c r="A433" s="108"/>
      <c r="B433" s="109" t="s">
        <v>887</v>
      </c>
      <c r="C433" s="110" t="s">
        <v>888</v>
      </c>
      <c r="D433" s="110" t="s">
        <v>286</v>
      </c>
      <c r="E433" s="111">
        <v>0.02</v>
      </c>
      <c r="F433" s="111">
        <v>0.36</v>
      </c>
      <c r="G433" s="77">
        <v>156</v>
      </c>
      <c r="H433" s="77">
        <v>156</v>
      </c>
      <c r="I433" s="77">
        <v>56.16</v>
      </c>
      <c r="J433" s="77">
        <v>56.16</v>
      </c>
      <c r="K433" s="77"/>
      <c r="L433" s="77"/>
      <c r="M433" s="77"/>
      <c r="N433" s="77"/>
      <c r="O433" s="77"/>
      <c r="P433" s="77"/>
      <c r="R433" s="77">
        <v>464</v>
      </c>
      <c r="S433" s="77">
        <v>167.04</v>
      </c>
      <c r="T433" s="80">
        <f t="shared" si="67"/>
        <v>2.9743589743589745</v>
      </c>
      <c r="U433" s="80">
        <f t="shared" si="68"/>
        <v>2.948706962820141</v>
      </c>
      <c r="V433" s="81">
        <f t="shared" si="69"/>
        <v>459.99828619994202</v>
      </c>
      <c r="W433" s="81">
        <f t="shared" si="70"/>
        <v>303.99828619994202</v>
      </c>
      <c r="X433" s="81">
        <f t="shared" si="71"/>
        <v>109.43938303197912</v>
      </c>
      <c r="Y433" s="80">
        <f t="shared" si="64"/>
        <v>4.5848355451969969E-2</v>
      </c>
      <c r="Z433" s="80">
        <f t="shared" si="65"/>
        <v>1.1992624151289988E-2</v>
      </c>
      <c r="AA433" s="80">
        <f t="shared" si="66"/>
        <v>1.9115055013239957E-2</v>
      </c>
      <c r="AB433" s="80">
        <f t="shared" si="72"/>
        <v>2.5652011538833303E-2</v>
      </c>
    </row>
    <row r="434" spans="1:28" x14ac:dyDescent="0.2">
      <c r="A434" s="108"/>
      <c r="B434" s="109" t="s">
        <v>895</v>
      </c>
      <c r="C434" s="110" t="s">
        <v>896</v>
      </c>
      <c r="D434" s="110" t="s">
        <v>41</v>
      </c>
      <c r="E434" s="111">
        <v>1</v>
      </c>
      <c r="F434" s="111">
        <v>18</v>
      </c>
      <c r="G434" s="77">
        <v>1610</v>
      </c>
      <c r="H434" s="77">
        <v>1610</v>
      </c>
      <c r="I434" s="77">
        <v>28980</v>
      </c>
      <c r="J434" s="77">
        <v>28980</v>
      </c>
      <c r="K434" s="77"/>
      <c r="L434" s="77"/>
      <c r="M434" s="77"/>
      <c r="N434" s="77"/>
      <c r="O434" s="77"/>
      <c r="P434" s="77"/>
      <c r="R434" s="77">
        <v>2070</v>
      </c>
      <c r="S434" s="77">
        <v>37260</v>
      </c>
      <c r="T434" s="80">
        <f t="shared" si="67"/>
        <v>1.2857142857142858</v>
      </c>
      <c r="U434" s="80">
        <f t="shared" si="68"/>
        <v>1.2600622741754526</v>
      </c>
      <c r="V434" s="81">
        <f t="shared" si="69"/>
        <v>2028.7002614224787</v>
      </c>
      <c r="W434" s="81">
        <f t="shared" si="70"/>
        <v>418.70026142247866</v>
      </c>
      <c r="X434" s="81">
        <f t="shared" si="71"/>
        <v>7536.6047056046154</v>
      </c>
      <c r="Y434" s="80">
        <f t="shared" si="64"/>
        <v>4.5848355451969969E-2</v>
      </c>
      <c r="Z434" s="80">
        <f t="shared" si="65"/>
        <v>1.1992624151289988E-2</v>
      </c>
      <c r="AA434" s="80">
        <f t="shared" si="66"/>
        <v>1.9115055013239957E-2</v>
      </c>
      <c r="AB434" s="80">
        <f t="shared" si="72"/>
        <v>2.5652011538833303E-2</v>
      </c>
    </row>
    <row r="435" spans="1:28" ht="18.5" thickBot="1" x14ac:dyDescent="0.25">
      <c r="A435" s="108"/>
      <c r="B435" s="109" t="s">
        <v>891</v>
      </c>
      <c r="C435" s="110" t="s">
        <v>892</v>
      </c>
      <c r="D435" s="110" t="s">
        <v>286</v>
      </c>
      <c r="E435" s="111">
        <v>0.02</v>
      </c>
      <c r="F435" s="111">
        <v>0.36</v>
      </c>
      <c r="G435" s="77">
        <v>372</v>
      </c>
      <c r="H435" s="77">
        <v>372</v>
      </c>
      <c r="I435" s="77">
        <v>133.91999999999999</v>
      </c>
      <c r="J435" s="77">
        <v>133.91999999999999</v>
      </c>
      <c r="K435" s="77"/>
      <c r="L435" s="77"/>
      <c r="M435" s="77"/>
      <c r="N435" s="77"/>
      <c r="O435" s="77"/>
      <c r="P435" s="77"/>
      <c r="R435" s="77">
        <v>458</v>
      </c>
      <c r="S435" s="77">
        <v>164.88</v>
      </c>
      <c r="T435" s="80">
        <f t="shared" si="67"/>
        <v>1.2311827956989247</v>
      </c>
      <c r="U435" s="80">
        <f t="shared" si="68"/>
        <v>1.2055307841600915</v>
      </c>
      <c r="V435" s="81">
        <f t="shared" si="69"/>
        <v>448.45745170755407</v>
      </c>
      <c r="W435" s="81">
        <f t="shared" si="70"/>
        <v>76.457451707554071</v>
      </c>
      <c r="X435" s="81">
        <f t="shared" si="71"/>
        <v>27.524682614719463</v>
      </c>
      <c r="Y435" s="80">
        <f t="shared" si="64"/>
        <v>4.5848355451969969E-2</v>
      </c>
      <c r="Z435" s="80">
        <f t="shared" si="65"/>
        <v>1.1992624151289988E-2</v>
      </c>
      <c r="AA435" s="80">
        <f t="shared" si="66"/>
        <v>1.9115055013239957E-2</v>
      </c>
      <c r="AB435" s="80">
        <f t="shared" si="72"/>
        <v>2.5652011538833303E-2</v>
      </c>
    </row>
    <row r="436" spans="1:28" ht="20.5" thickBot="1" x14ac:dyDescent="0.25">
      <c r="A436" s="96">
        <v>102</v>
      </c>
      <c r="B436" s="97" t="s">
        <v>1939</v>
      </c>
      <c r="C436" s="99" t="s">
        <v>1940</v>
      </c>
      <c r="D436" s="99" t="s">
        <v>41</v>
      </c>
      <c r="E436" s="100">
        <v>0</v>
      </c>
      <c r="F436" s="100">
        <v>4</v>
      </c>
      <c r="G436" s="101">
        <v>5032.28</v>
      </c>
      <c r="H436" s="101">
        <v>1383.48</v>
      </c>
      <c r="I436" s="101">
        <v>5533.92</v>
      </c>
      <c r="J436" s="101">
        <v>5120</v>
      </c>
      <c r="K436" s="101">
        <v>149.1</v>
      </c>
      <c r="L436" s="101">
        <v>0</v>
      </c>
      <c r="M436" s="101">
        <v>0</v>
      </c>
      <c r="N436" s="101">
        <v>50.395800000000001</v>
      </c>
      <c r="O436" s="101">
        <v>163.586556</v>
      </c>
      <c r="P436" s="102">
        <v>50.831529840000002</v>
      </c>
      <c r="R436" s="101">
        <v>1516.59</v>
      </c>
      <c r="S436" s="101">
        <v>5600</v>
      </c>
      <c r="T436" s="80"/>
      <c r="U436" s="80"/>
      <c r="V436" s="81"/>
      <c r="W436" s="81"/>
      <c r="X436" s="81"/>
      <c r="Y436" s="80"/>
      <c r="Z436" s="80"/>
      <c r="AA436" s="80"/>
      <c r="AB436" s="80"/>
    </row>
    <row r="437" spans="1:28" ht="15" thickBot="1" x14ac:dyDescent="0.25">
      <c r="A437" s="108"/>
      <c r="B437" s="109" t="s">
        <v>1941</v>
      </c>
      <c r="C437" s="110" t="s">
        <v>1942</v>
      </c>
      <c r="D437" s="110" t="s">
        <v>41</v>
      </c>
      <c r="E437" s="111">
        <v>1</v>
      </c>
      <c r="F437" s="111">
        <v>4</v>
      </c>
      <c r="G437" s="77">
        <v>1280</v>
      </c>
      <c r="H437" s="77">
        <v>1280</v>
      </c>
      <c r="I437" s="77">
        <v>5120</v>
      </c>
      <c r="J437" s="77">
        <v>5120</v>
      </c>
      <c r="K437" s="77"/>
      <c r="L437" s="77"/>
      <c r="M437" s="77"/>
      <c r="N437" s="77"/>
      <c r="O437" s="77"/>
      <c r="P437" s="77"/>
      <c r="R437" s="77">
        <v>1400</v>
      </c>
      <c r="S437" s="77">
        <v>5600</v>
      </c>
      <c r="T437" s="80">
        <f t="shared" si="67"/>
        <v>1.09375</v>
      </c>
      <c r="U437" s="80">
        <f t="shared" si="68"/>
        <v>1.0680979884611668</v>
      </c>
      <c r="V437" s="81">
        <f t="shared" si="69"/>
        <v>1367.1654252302935</v>
      </c>
      <c r="W437" s="81">
        <f t="shared" si="70"/>
        <v>87.165425230293522</v>
      </c>
      <c r="X437" s="81">
        <f t="shared" si="71"/>
        <v>348.66170092117409</v>
      </c>
      <c r="Y437" s="80">
        <f t="shared" si="64"/>
        <v>4.5848355451969969E-2</v>
      </c>
      <c r="Z437" s="80">
        <f t="shared" si="65"/>
        <v>1.1992624151289988E-2</v>
      </c>
      <c r="AA437" s="80">
        <f t="shared" si="66"/>
        <v>1.9115055013239957E-2</v>
      </c>
      <c r="AB437" s="80">
        <f t="shared" si="72"/>
        <v>2.5652011538833303E-2</v>
      </c>
    </row>
    <row r="438" spans="1:28" ht="20.5" thickBot="1" x14ac:dyDescent="0.25">
      <c r="A438" s="96">
        <v>103</v>
      </c>
      <c r="B438" s="97" t="s">
        <v>1943</v>
      </c>
      <c r="C438" s="99" t="s">
        <v>1944</v>
      </c>
      <c r="D438" s="99" t="s">
        <v>41</v>
      </c>
      <c r="E438" s="100">
        <v>0</v>
      </c>
      <c r="F438" s="100">
        <v>2</v>
      </c>
      <c r="G438" s="101">
        <v>3856.19</v>
      </c>
      <c r="H438" s="101">
        <v>709.48</v>
      </c>
      <c r="I438" s="101">
        <v>1418.96</v>
      </c>
      <c r="J438" s="101">
        <v>1212</v>
      </c>
      <c r="K438" s="101">
        <v>74.55</v>
      </c>
      <c r="L438" s="101">
        <v>0</v>
      </c>
      <c r="M438" s="101">
        <v>0</v>
      </c>
      <c r="N438" s="101">
        <v>25.197900000000001</v>
      </c>
      <c r="O438" s="101">
        <v>81.793278000000001</v>
      </c>
      <c r="P438" s="102">
        <v>25.415764920000001</v>
      </c>
      <c r="R438" s="101">
        <v>784.59</v>
      </c>
      <c r="S438" s="101">
        <v>1336</v>
      </c>
      <c r="T438" s="80"/>
      <c r="U438" s="80"/>
      <c r="V438" s="81"/>
      <c r="W438" s="81"/>
      <c r="X438" s="81"/>
      <c r="Y438" s="80"/>
      <c r="Z438" s="80"/>
      <c r="AA438" s="80"/>
      <c r="AB438" s="80"/>
    </row>
    <row r="439" spans="1:28" ht="15" thickBot="1" x14ac:dyDescent="0.25">
      <c r="A439" s="108"/>
      <c r="B439" s="109" t="s">
        <v>1945</v>
      </c>
      <c r="C439" s="110" t="s">
        <v>1946</v>
      </c>
      <c r="D439" s="110" t="s">
        <v>41</v>
      </c>
      <c r="E439" s="111">
        <v>1</v>
      </c>
      <c r="F439" s="111">
        <v>2</v>
      </c>
      <c r="G439" s="77">
        <v>606</v>
      </c>
      <c r="H439" s="77">
        <v>606</v>
      </c>
      <c r="I439" s="77">
        <v>1212</v>
      </c>
      <c r="J439" s="77">
        <v>1212</v>
      </c>
      <c r="K439" s="77"/>
      <c r="L439" s="77"/>
      <c r="M439" s="77"/>
      <c r="N439" s="77"/>
      <c r="O439" s="77"/>
      <c r="P439" s="77"/>
      <c r="R439" s="77">
        <v>668</v>
      </c>
      <c r="S439" s="77">
        <v>1336</v>
      </c>
      <c r="T439" s="80">
        <f t="shared" si="67"/>
        <v>1.1023102310231023</v>
      </c>
      <c r="U439" s="80">
        <f t="shared" si="68"/>
        <v>1.0766582194842691</v>
      </c>
      <c r="V439" s="81">
        <f t="shared" si="69"/>
        <v>652.45488100746707</v>
      </c>
      <c r="W439" s="81">
        <f t="shared" si="70"/>
        <v>46.454881007467066</v>
      </c>
      <c r="X439" s="81">
        <f t="shared" si="71"/>
        <v>92.909762014934131</v>
      </c>
      <c r="Y439" s="80">
        <f t="shared" si="64"/>
        <v>4.5848355451969969E-2</v>
      </c>
      <c r="Z439" s="80">
        <f t="shared" si="65"/>
        <v>1.1992624151289988E-2</v>
      </c>
      <c r="AA439" s="80">
        <f t="shared" si="66"/>
        <v>1.9115055013239957E-2</v>
      </c>
      <c r="AB439" s="80">
        <f t="shared" si="72"/>
        <v>2.5652011538833303E-2</v>
      </c>
    </row>
    <row r="440" spans="1:28" ht="20.5" thickBot="1" x14ac:dyDescent="0.25">
      <c r="A440" s="96">
        <v>104</v>
      </c>
      <c r="B440" s="97" t="s">
        <v>1947</v>
      </c>
      <c r="C440" s="99" t="s">
        <v>1948</v>
      </c>
      <c r="D440" s="99" t="s">
        <v>41</v>
      </c>
      <c r="E440" s="100">
        <v>0</v>
      </c>
      <c r="F440" s="100">
        <v>1</v>
      </c>
      <c r="G440" s="101">
        <v>6187.93</v>
      </c>
      <c r="H440" s="101">
        <v>839.48</v>
      </c>
      <c r="I440" s="101">
        <v>839.48</v>
      </c>
      <c r="J440" s="101">
        <v>736</v>
      </c>
      <c r="K440" s="101">
        <v>37.274999999999999</v>
      </c>
      <c r="L440" s="101">
        <v>0</v>
      </c>
      <c r="M440" s="101">
        <v>0</v>
      </c>
      <c r="N440" s="101">
        <v>12.59895</v>
      </c>
      <c r="O440" s="101">
        <v>40.896639</v>
      </c>
      <c r="P440" s="102">
        <v>12.70788246</v>
      </c>
      <c r="R440" s="101">
        <v>927.59</v>
      </c>
      <c r="S440" s="101">
        <v>811</v>
      </c>
      <c r="T440" s="80"/>
      <c r="U440" s="80"/>
      <c r="V440" s="81"/>
      <c r="W440" s="81"/>
      <c r="X440" s="81"/>
      <c r="Y440" s="80"/>
      <c r="Z440" s="80"/>
      <c r="AA440" s="80"/>
      <c r="AB440" s="80"/>
    </row>
    <row r="441" spans="1:28" ht="15" thickBot="1" x14ac:dyDescent="0.25">
      <c r="A441" s="108"/>
      <c r="B441" s="109" t="s">
        <v>1949</v>
      </c>
      <c r="C441" s="110" t="s">
        <v>1950</v>
      </c>
      <c r="D441" s="110" t="s">
        <v>41</v>
      </c>
      <c r="E441" s="111">
        <v>1</v>
      </c>
      <c r="F441" s="111">
        <v>1</v>
      </c>
      <c r="G441" s="77">
        <v>736</v>
      </c>
      <c r="H441" s="77">
        <v>736</v>
      </c>
      <c r="I441" s="77">
        <v>736</v>
      </c>
      <c r="J441" s="77">
        <v>736</v>
      </c>
      <c r="K441" s="77"/>
      <c r="L441" s="77"/>
      <c r="M441" s="77"/>
      <c r="N441" s="77"/>
      <c r="O441" s="77"/>
      <c r="P441" s="77"/>
      <c r="R441" s="77">
        <v>811</v>
      </c>
      <c r="S441" s="77">
        <v>811</v>
      </c>
      <c r="T441" s="80">
        <f t="shared" si="67"/>
        <v>1.1019021739130435</v>
      </c>
      <c r="U441" s="80">
        <f t="shared" si="68"/>
        <v>1.0762501623742102</v>
      </c>
      <c r="V441" s="81">
        <f t="shared" si="69"/>
        <v>792.12011950741874</v>
      </c>
      <c r="W441" s="81">
        <f t="shared" si="70"/>
        <v>56.120119507418735</v>
      </c>
      <c r="X441" s="81">
        <f t="shared" si="71"/>
        <v>56.120119507418735</v>
      </c>
      <c r="Y441" s="80">
        <f t="shared" si="64"/>
        <v>4.5848355451969969E-2</v>
      </c>
      <c r="Z441" s="80">
        <f t="shared" si="65"/>
        <v>1.1992624151289988E-2</v>
      </c>
      <c r="AA441" s="80">
        <f t="shared" si="66"/>
        <v>1.9115055013239957E-2</v>
      </c>
      <c r="AB441" s="80">
        <f t="shared" si="72"/>
        <v>2.5652011538833303E-2</v>
      </c>
    </row>
    <row r="442" spans="1:28" ht="20.5" thickBot="1" x14ac:dyDescent="0.25">
      <c r="A442" s="96">
        <v>105</v>
      </c>
      <c r="B442" s="97" t="s">
        <v>897</v>
      </c>
      <c r="C442" s="99" t="s">
        <v>1951</v>
      </c>
      <c r="D442" s="99" t="s">
        <v>882</v>
      </c>
      <c r="E442" s="100">
        <v>0</v>
      </c>
      <c r="F442" s="100">
        <v>1</v>
      </c>
      <c r="G442" s="101">
        <v>6732.7</v>
      </c>
      <c r="H442" s="101">
        <v>1014.48</v>
      </c>
      <c r="I442" s="101">
        <v>1014.48</v>
      </c>
      <c r="J442" s="101">
        <v>911</v>
      </c>
      <c r="K442" s="101">
        <v>37.274999999999999</v>
      </c>
      <c r="L442" s="101">
        <v>0</v>
      </c>
      <c r="M442" s="101">
        <v>0</v>
      </c>
      <c r="N442" s="101">
        <v>12.59895</v>
      </c>
      <c r="O442" s="101">
        <v>40.896639</v>
      </c>
      <c r="P442" s="102">
        <v>12.70788246</v>
      </c>
      <c r="R442" s="101">
        <v>1116.5899999999999</v>
      </c>
      <c r="S442" s="101">
        <v>1000</v>
      </c>
      <c r="T442" s="80"/>
      <c r="U442" s="80"/>
      <c r="V442" s="81"/>
      <c r="W442" s="81"/>
      <c r="X442" s="81"/>
      <c r="Y442" s="80"/>
      <c r="Z442" s="80"/>
      <c r="AA442" s="80"/>
      <c r="AB442" s="80"/>
    </row>
    <row r="443" spans="1:28" ht="15" thickBot="1" x14ac:dyDescent="0.25">
      <c r="A443" s="108"/>
      <c r="B443" s="109" t="s">
        <v>899</v>
      </c>
      <c r="C443" s="110" t="s">
        <v>900</v>
      </c>
      <c r="D443" s="110" t="s">
        <v>41</v>
      </c>
      <c r="E443" s="111">
        <v>1</v>
      </c>
      <c r="F443" s="111">
        <v>1</v>
      </c>
      <c r="G443" s="77">
        <v>911</v>
      </c>
      <c r="H443" s="77">
        <v>911</v>
      </c>
      <c r="I443" s="77">
        <v>911</v>
      </c>
      <c r="J443" s="77">
        <v>911</v>
      </c>
      <c r="K443" s="77"/>
      <c r="L443" s="77"/>
      <c r="M443" s="77"/>
      <c r="N443" s="77"/>
      <c r="O443" s="77"/>
      <c r="P443" s="77"/>
      <c r="R443" s="77">
        <v>1000</v>
      </c>
      <c r="S443" s="77">
        <v>1000</v>
      </c>
      <c r="T443" s="80">
        <f t="shared" si="67"/>
        <v>1.0976948408342482</v>
      </c>
      <c r="U443" s="80">
        <f t="shared" si="68"/>
        <v>1.0720428292954149</v>
      </c>
      <c r="V443" s="81">
        <f t="shared" si="69"/>
        <v>976.63101748812301</v>
      </c>
      <c r="W443" s="81">
        <f t="shared" si="70"/>
        <v>65.631017488123007</v>
      </c>
      <c r="X443" s="81">
        <f t="shared" si="71"/>
        <v>65.631017488123007</v>
      </c>
      <c r="Y443" s="80">
        <f t="shared" si="64"/>
        <v>4.5848355451969969E-2</v>
      </c>
      <c r="Z443" s="80">
        <f t="shared" si="65"/>
        <v>1.1992624151289988E-2</v>
      </c>
      <c r="AA443" s="80">
        <f t="shared" si="66"/>
        <v>1.9115055013239957E-2</v>
      </c>
      <c r="AB443" s="80">
        <f t="shared" si="72"/>
        <v>2.5652011538833303E-2</v>
      </c>
    </row>
    <row r="444" spans="1:28" x14ac:dyDescent="0.2">
      <c r="A444" s="156">
        <v>106</v>
      </c>
      <c r="B444" s="157" t="s">
        <v>1952</v>
      </c>
      <c r="C444" s="158" t="s">
        <v>1953</v>
      </c>
      <c r="D444" s="158" t="s">
        <v>41</v>
      </c>
      <c r="E444" s="159">
        <v>0</v>
      </c>
      <c r="F444" s="159">
        <v>9</v>
      </c>
      <c r="G444" s="160">
        <v>805.06</v>
      </c>
      <c r="H444" s="160"/>
      <c r="I444" s="160">
        <v>7245.54</v>
      </c>
      <c r="J444" s="160">
        <v>0</v>
      </c>
      <c r="K444" s="160">
        <v>0</v>
      </c>
      <c r="L444" s="160">
        <v>0</v>
      </c>
      <c r="M444" s="160">
        <v>0</v>
      </c>
      <c r="N444" s="160">
        <v>0</v>
      </c>
      <c r="O444" s="160">
        <v>0</v>
      </c>
      <c r="P444" s="161">
        <v>0</v>
      </c>
      <c r="R444" s="160"/>
      <c r="S444" s="160">
        <v>0</v>
      </c>
      <c r="T444" s="80"/>
      <c r="U444" s="80"/>
      <c r="V444" s="81"/>
      <c r="W444" s="81"/>
      <c r="X444" s="81"/>
      <c r="Y444" s="80"/>
      <c r="Z444" s="80"/>
      <c r="AA444" s="80"/>
      <c r="AB444" s="80"/>
    </row>
    <row r="445" spans="1:28" ht="15" thickBot="1" x14ac:dyDescent="0.25">
      <c r="A445" s="162">
        <v>107</v>
      </c>
      <c r="B445" s="163" t="s">
        <v>1954</v>
      </c>
      <c r="C445" s="164" t="s">
        <v>1955</v>
      </c>
      <c r="D445" s="164" t="s">
        <v>41</v>
      </c>
      <c r="E445" s="165">
        <v>0</v>
      </c>
      <c r="F445" s="165">
        <v>4</v>
      </c>
      <c r="G445" s="112">
        <v>805.06</v>
      </c>
      <c r="H445" s="112">
        <v>854.3</v>
      </c>
      <c r="I445" s="112">
        <v>3417.2</v>
      </c>
      <c r="J445" s="112">
        <v>1826.77628</v>
      </c>
      <c r="K445" s="112">
        <v>572.9</v>
      </c>
      <c r="L445" s="112">
        <v>0</v>
      </c>
      <c r="M445" s="112">
        <v>0</v>
      </c>
      <c r="N445" s="112">
        <v>193.64019999999999</v>
      </c>
      <c r="O445" s="112">
        <v>628.56296399999997</v>
      </c>
      <c r="P445" s="166">
        <v>195.31444296000001</v>
      </c>
      <c r="R445" s="112">
        <v>986.75</v>
      </c>
      <c r="S445" s="112">
        <v>2130.8184000000001</v>
      </c>
      <c r="T445" s="80"/>
      <c r="U445" s="80"/>
      <c r="V445" s="81"/>
      <c r="W445" s="81"/>
      <c r="X445" s="81"/>
      <c r="Y445" s="80"/>
      <c r="Z445" s="80"/>
      <c r="AA445" s="80"/>
      <c r="AB445" s="80"/>
    </row>
    <row r="446" spans="1:28" x14ac:dyDescent="0.2">
      <c r="A446" s="108"/>
      <c r="B446" s="109" t="s">
        <v>1882</v>
      </c>
      <c r="C446" s="110" t="s">
        <v>1883</v>
      </c>
      <c r="D446" s="110" t="s">
        <v>402</v>
      </c>
      <c r="E446" s="111">
        <v>7.0010000000000003E-2</v>
      </c>
      <c r="F446" s="111">
        <v>0.28004000000000001</v>
      </c>
      <c r="G446" s="77">
        <v>407</v>
      </c>
      <c r="H446" s="77">
        <v>407</v>
      </c>
      <c r="I446" s="77">
        <v>113.97628</v>
      </c>
      <c r="J446" s="77">
        <v>113.97628</v>
      </c>
      <c r="K446" s="77"/>
      <c r="L446" s="77"/>
      <c r="M446" s="77"/>
      <c r="N446" s="77"/>
      <c r="O446" s="77"/>
      <c r="P446" s="77"/>
      <c r="R446" s="77">
        <v>460</v>
      </c>
      <c r="S446" s="77">
        <v>128.8184</v>
      </c>
      <c r="T446" s="80">
        <f t="shared" si="67"/>
        <v>1.1302211302211302</v>
      </c>
      <c r="U446" s="80">
        <f t="shared" si="68"/>
        <v>1.104569118682297</v>
      </c>
      <c r="V446" s="81">
        <f t="shared" si="69"/>
        <v>449.55963130369486</v>
      </c>
      <c r="W446" s="81">
        <f t="shared" si="70"/>
        <v>42.559631303694857</v>
      </c>
      <c r="X446" s="81">
        <f t="shared" si="71"/>
        <v>11.918399150286708</v>
      </c>
      <c r="Y446" s="80">
        <f t="shared" si="64"/>
        <v>4.5848355451969969E-2</v>
      </c>
      <c r="Z446" s="80">
        <f t="shared" si="65"/>
        <v>1.1992624151289988E-2</v>
      </c>
      <c r="AA446" s="80">
        <f t="shared" si="66"/>
        <v>1.9115055013239957E-2</v>
      </c>
      <c r="AB446" s="80">
        <f t="shared" si="72"/>
        <v>2.5652011538833303E-2</v>
      </c>
    </row>
    <row r="447" spans="1:28" x14ac:dyDescent="0.2">
      <c r="A447" s="108"/>
      <c r="B447" s="109" t="s">
        <v>1956</v>
      </c>
      <c r="C447" s="110" t="s">
        <v>1957</v>
      </c>
      <c r="D447" s="110" t="s">
        <v>41</v>
      </c>
      <c r="E447" s="111">
        <v>1</v>
      </c>
      <c r="F447" s="111">
        <v>4</v>
      </c>
      <c r="G447" s="77">
        <v>14.2</v>
      </c>
      <c r="H447" s="77">
        <v>14.2</v>
      </c>
      <c r="I447" s="77">
        <v>56.8</v>
      </c>
      <c r="J447" s="77">
        <v>56.8</v>
      </c>
      <c r="K447" s="77"/>
      <c r="L447" s="77"/>
      <c r="M447" s="77"/>
      <c r="N447" s="77"/>
      <c r="O447" s="77"/>
      <c r="P447" s="77"/>
      <c r="R447" s="77">
        <v>17.5</v>
      </c>
      <c r="S447" s="77">
        <v>70</v>
      </c>
      <c r="T447" s="80">
        <f t="shared" si="67"/>
        <v>1.2323943661971832</v>
      </c>
      <c r="U447" s="80">
        <f t="shared" si="68"/>
        <v>1.20674235465835</v>
      </c>
      <c r="V447" s="81">
        <f t="shared" si="69"/>
        <v>17.135741436148571</v>
      </c>
      <c r="W447" s="81">
        <f t="shared" si="70"/>
        <v>2.9357414361485716</v>
      </c>
      <c r="X447" s="81">
        <f t="shared" si="71"/>
        <v>11.742965744594287</v>
      </c>
      <c r="Y447" s="80">
        <f t="shared" si="64"/>
        <v>4.5848355451969969E-2</v>
      </c>
      <c r="Z447" s="80">
        <f t="shared" si="65"/>
        <v>1.1992624151289988E-2</v>
      </c>
      <c r="AA447" s="80">
        <f t="shared" si="66"/>
        <v>1.9115055013239957E-2</v>
      </c>
      <c r="AB447" s="80">
        <f t="shared" si="72"/>
        <v>2.5652011538833303E-2</v>
      </c>
    </row>
    <row r="448" spans="1:28" x14ac:dyDescent="0.2">
      <c r="A448" s="108"/>
      <c r="B448" s="109" t="s">
        <v>1958</v>
      </c>
      <c r="C448" s="110" t="s">
        <v>1959</v>
      </c>
      <c r="D448" s="110" t="s">
        <v>41</v>
      </c>
      <c r="E448" s="111">
        <v>1</v>
      </c>
      <c r="F448" s="111">
        <v>4</v>
      </c>
      <c r="G448" s="77">
        <v>166</v>
      </c>
      <c r="H448" s="77">
        <v>166</v>
      </c>
      <c r="I448" s="77">
        <v>664</v>
      </c>
      <c r="J448" s="77">
        <v>664</v>
      </c>
      <c r="K448" s="77"/>
      <c r="L448" s="77"/>
      <c r="M448" s="77"/>
      <c r="N448" s="77"/>
      <c r="O448" s="77"/>
      <c r="P448" s="77"/>
      <c r="R448" s="77">
        <v>193</v>
      </c>
      <c r="S448" s="77">
        <v>772</v>
      </c>
      <c r="T448" s="80">
        <f t="shared" si="67"/>
        <v>1.1626506024096386</v>
      </c>
      <c r="U448" s="80">
        <f t="shared" si="68"/>
        <v>1.1369985908708053</v>
      </c>
      <c r="V448" s="81">
        <f t="shared" si="69"/>
        <v>188.74176608455369</v>
      </c>
      <c r="W448" s="81">
        <f t="shared" si="70"/>
        <v>22.741766084553689</v>
      </c>
      <c r="X448" s="81">
        <f t="shared" si="71"/>
        <v>90.967064338214755</v>
      </c>
      <c r="Y448" s="80">
        <f t="shared" si="64"/>
        <v>4.5848355451969969E-2</v>
      </c>
      <c r="Z448" s="80">
        <f t="shared" si="65"/>
        <v>1.1992624151289988E-2</v>
      </c>
      <c r="AA448" s="80">
        <f t="shared" si="66"/>
        <v>1.9115055013239957E-2</v>
      </c>
      <c r="AB448" s="80">
        <f t="shared" si="72"/>
        <v>2.5652011538833303E-2</v>
      </c>
    </row>
    <row r="449" spans="1:29" x14ac:dyDescent="0.2">
      <c r="A449" s="108"/>
      <c r="B449" s="109" t="s">
        <v>1960</v>
      </c>
      <c r="C449" s="110" t="s">
        <v>1961</v>
      </c>
      <c r="D449" s="110" t="s">
        <v>41</v>
      </c>
      <c r="E449" s="111">
        <v>1</v>
      </c>
      <c r="F449" s="111">
        <v>4</v>
      </c>
      <c r="G449" s="77">
        <v>248</v>
      </c>
      <c r="H449" s="77">
        <v>248</v>
      </c>
      <c r="I449" s="77">
        <v>992</v>
      </c>
      <c r="J449" s="77">
        <v>992</v>
      </c>
      <c r="K449" s="77"/>
      <c r="L449" s="77"/>
      <c r="M449" s="77"/>
      <c r="N449" s="77"/>
      <c r="O449" s="77"/>
      <c r="P449" s="77"/>
      <c r="R449" s="77">
        <v>290</v>
      </c>
      <c r="S449" s="77">
        <v>1160</v>
      </c>
      <c r="T449" s="80">
        <f t="shared" si="67"/>
        <v>1.1693548387096775</v>
      </c>
      <c r="U449" s="80">
        <f t="shared" si="68"/>
        <v>1.1437028271708443</v>
      </c>
      <c r="V449" s="81">
        <f t="shared" si="69"/>
        <v>283.6383011383694</v>
      </c>
      <c r="W449" s="81">
        <f t="shared" si="70"/>
        <v>35.6383011383694</v>
      </c>
      <c r="X449" s="81">
        <f t="shared" si="71"/>
        <v>142.5532045534776</v>
      </c>
      <c r="Y449" s="80">
        <f t="shared" si="64"/>
        <v>4.5848355451969969E-2</v>
      </c>
      <c r="Z449" s="80">
        <f t="shared" si="65"/>
        <v>1.1992624151289988E-2</v>
      </c>
      <c r="AA449" s="80">
        <f t="shared" si="66"/>
        <v>1.9115055013239957E-2</v>
      </c>
      <c r="AB449" s="80">
        <f t="shared" si="72"/>
        <v>2.5652011538833303E-2</v>
      </c>
    </row>
    <row r="450" spans="1:29" ht="20" x14ac:dyDescent="0.2">
      <c r="A450" s="103">
        <v>108</v>
      </c>
      <c r="B450" s="104" t="s">
        <v>1962</v>
      </c>
      <c r="C450" s="105" t="s">
        <v>1963</v>
      </c>
      <c r="D450" s="105" t="s">
        <v>41</v>
      </c>
      <c r="E450" s="106">
        <v>0</v>
      </c>
      <c r="F450" s="106">
        <v>4</v>
      </c>
      <c r="G450" s="107">
        <v>14092.7</v>
      </c>
      <c r="H450" s="107"/>
      <c r="I450" s="107">
        <v>56370.8</v>
      </c>
      <c r="J450" s="107">
        <v>56370.8</v>
      </c>
      <c r="K450" s="107">
        <v>0</v>
      </c>
      <c r="L450" s="107">
        <v>0</v>
      </c>
      <c r="M450" s="107">
        <v>0</v>
      </c>
      <c r="N450" s="107">
        <v>0</v>
      </c>
      <c r="O450" s="107">
        <v>0</v>
      </c>
      <c r="P450" s="107">
        <v>0</v>
      </c>
      <c r="R450" s="107"/>
      <c r="S450" s="107">
        <v>56370.8</v>
      </c>
      <c r="T450" s="80">
        <v>1.1862745098039216</v>
      </c>
      <c r="U450" s="80">
        <v>1.1606224982650883</v>
      </c>
      <c r="V450" s="81">
        <f t="shared" si="69"/>
        <v>16356.304681300411</v>
      </c>
      <c r="W450" s="81">
        <f t="shared" si="70"/>
        <v>2263.6046813004104</v>
      </c>
      <c r="X450" s="81">
        <f t="shared" si="71"/>
        <v>9054.4187252016418</v>
      </c>
      <c r="Y450" s="80">
        <f t="shared" si="64"/>
        <v>4.5848355451969969E-2</v>
      </c>
      <c r="Z450" s="80">
        <f t="shared" si="65"/>
        <v>1.1992624151289988E-2</v>
      </c>
      <c r="AA450" s="80">
        <f t="shared" si="66"/>
        <v>1.9115055013239957E-2</v>
      </c>
      <c r="AB450" s="80">
        <f t="shared" si="72"/>
        <v>2.5652011538833303E-2</v>
      </c>
      <c r="AC450" s="88" t="s">
        <v>3342</v>
      </c>
    </row>
    <row r="451" spans="1:29" x14ac:dyDescent="0.2">
      <c r="A451" s="108"/>
      <c r="B451" s="109">
        <v>42611925</v>
      </c>
      <c r="C451" s="110" t="s">
        <v>3341</v>
      </c>
      <c r="D451" s="110" t="s">
        <v>41</v>
      </c>
      <c r="E451" s="111">
        <v>0.21479000000000001</v>
      </c>
      <c r="F451" s="111">
        <v>1</v>
      </c>
      <c r="G451" s="77"/>
      <c r="H451" s="77">
        <v>10200</v>
      </c>
      <c r="I451" s="77">
        <v>1044.845955</v>
      </c>
      <c r="J451" s="77">
        <v>1044.845955</v>
      </c>
      <c r="K451" s="77"/>
      <c r="L451" s="77"/>
      <c r="M451" s="77"/>
      <c r="N451" s="77"/>
      <c r="O451" s="77"/>
      <c r="P451" s="77"/>
      <c r="R451" s="77">
        <v>12100</v>
      </c>
      <c r="S451" s="77">
        <v>1378.3074300000001</v>
      </c>
      <c r="T451" s="80">
        <f t="shared" si="67"/>
        <v>1.1862745098039216</v>
      </c>
      <c r="U451" s="80">
        <f t="shared" si="68"/>
        <v>1.1606224982650883</v>
      </c>
      <c r="V451" s="81"/>
      <c r="W451" s="81"/>
      <c r="X451" s="81"/>
      <c r="Y451" s="80">
        <f t="shared" si="64"/>
        <v>4.5848355451969969E-2</v>
      </c>
      <c r="Z451" s="80">
        <f t="shared" si="65"/>
        <v>1.1992624151289988E-2</v>
      </c>
      <c r="AA451" s="80">
        <f t="shared" si="66"/>
        <v>1.9115055013239957E-2</v>
      </c>
      <c r="AB451" s="80">
        <f t="shared" si="72"/>
        <v>2.5652011538833303E-2</v>
      </c>
      <c r="AC451" s="88" t="s">
        <v>3597</v>
      </c>
    </row>
    <row r="452" spans="1:29" ht="15" thickBot="1" x14ac:dyDescent="0.25">
      <c r="A452" s="103">
        <v>109</v>
      </c>
      <c r="B452" s="104">
        <v>562414130</v>
      </c>
      <c r="C452" s="105" t="s">
        <v>1964</v>
      </c>
      <c r="D452" s="105" t="s">
        <v>41</v>
      </c>
      <c r="E452" s="106">
        <v>0</v>
      </c>
      <c r="F452" s="106">
        <v>4</v>
      </c>
      <c r="G452" s="107">
        <v>454.28</v>
      </c>
      <c r="H452" s="107">
        <v>83.9</v>
      </c>
      <c r="I452" s="107">
        <v>1817.12</v>
      </c>
      <c r="J452" s="107">
        <v>1817.12</v>
      </c>
      <c r="K452" s="107">
        <v>0</v>
      </c>
      <c r="L452" s="107">
        <v>0</v>
      </c>
      <c r="M452" s="107">
        <v>0</v>
      </c>
      <c r="N452" s="107">
        <v>0</v>
      </c>
      <c r="O452" s="107">
        <v>0</v>
      </c>
      <c r="P452" s="107">
        <v>0</v>
      </c>
      <c r="R452" s="107">
        <v>134</v>
      </c>
      <c r="S452" s="107">
        <v>1817.12</v>
      </c>
      <c r="T452" s="80">
        <f t="shared" si="67"/>
        <v>1.5971394517282478</v>
      </c>
      <c r="U452" s="80">
        <f t="shared" si="68"/>
        <v>1.5714874401894146</v>
      </c>
      <c r="V452" s="81">
        <f t="shared" ref="V452" si="73">G452*U452</f>
        <v>713.89531432924719</v>
      </c>
      <c r="W452" s="81">
        <f t="shared" ref="W452" si="74">V452-G452</f>
        <v>259.61531432924721</v>
      </c>
      <c r="X452" s="81">
        <f t="shared" ref="X452" si="75">F452*W452</f>
        <v>1038.4612573169888</v>
      </c>
      <c r="Y452" s="80">
        <f t="shared" si="64"/>
        <v>4.5848355451969969E-2</v>
      </c>
      <c r="Z452" s="80">
        <f t="shared" si="65"/>
        <v>1.1992624151289988E-2</v>
      </c>
      <c r="AA452" s="80">
        <f t="shared" si="66"/>
        <v>1.9115055013239957E-2</v>
      </c>
      <c r="AB452" s="80">
        <f t="shared" si="72"/>
        <v>2.5652011538833303E-2</v>
      </c>
    </row>
    <row r="453" spans="1:29" ht="15" thickBot="1" x14ac:dyDescent="0.25">
      <c r="A453" s="96">
        <v>110</v>
      </c>
      <c r="B453" s="97" t="s">
        <v>1965</v>
      </c>
      <c r="C453" s="99" t="s">
        <v>1966</v>
      </c>
      <c r="D453" s="99" t="s">
        <v>41</v>
      </c>
      <c r="E453" s="100">
        <v>0</v>
      </c>
      <c r="F453" s="100">
        <v>2</v>
      </c>
      <c r="G453" s="101">
        <v>788.96</v>
      </c>
      <c r="H453" s="101">
        <v>944.53</v>
      </c>
      <c r="I453" s="101">
        <v>1889.06</v>
      </c>
      <c r="J453" s="101">
        <v>485.74441999999999</v>
      </c>
      <c r="K453" s="101">
        <v>505.5</v>
      </c>
      <c r="L453" s="101">
        <v>0</v>
      </c>
      <c r="M453" s="101">
        <v>0</v>
      </c>
      <c r="N453" s="101">
        <v>170.85900000000001</v>
      </c>
      <c r="O453" s="101">
        <v>554.61437999999998</v>
      </c>
      <c r="P453" s="102">
        <v>172.33627319999999</v>
      </c>
      <c r="R453" s="101">
        <v>1081.56</v>
      </c>
      <c r="S453" s="101">
        <v>560.62760000000003</v>
      </c>
      <c r="T453" s="80"/>
      <c r="U453" s="80"/>
      <c r="V453" s="81"/>
      <c r="W453" s="81"/>
      <c r="X453" s="81"/>
      <c r="Y453" s="80"/>
      <c r="Z453" s="80"/>
      <c r="AA453" s="80"/>
      <c r="AB453" s="80"/>
    </row>
    <row r="454" spans="1:29" x14ac:dyDescent="0.2">
      <c r="A454" s="108"/>
      <c r="B454" s="109" t="s">
        <v>1882</v>
      </c>
      <c r="C454" s="110" t="s">
        <v>1883</v>
      </c>
      <c r="D454" s="110" t="s">
        <v>402</v>
      </c>
      <c r="E454" s="111">
        <v>0.28003</v>
      </c>
      <c r="F454" s="111">
        <v>0.56006</v>
      </c>
      <c r="G454" s="77">
        <v>407</v>
      </c>
      <c r="H454" s="77">
        <v>407</v>
      </c>
      <c r="I454" s="77">
        <v>227.94442000000001</v>
      </c>
      <c r="J454" s="77">
        <v>227.94442000000001</v>
      </c>
      <c r="K454" s="77"/>
      <c r="L454" s="77"/>
      <c r="M454" s="77"/>
      <c r="N454" s="77"/>
      <c r="O454" s="77"/>
      <c r="P454" s="77"/>
      <c r="R454" s="77">
        <v>460</v>
      </c>
      <c r="S454" s="77">
        <v>257.62759999999997</v>
      </c>
      <c r="T454" s="80">
        <f t="shared" si="67"/>
        <v>1.1302211302211302</v>
      </c>
      <c r="U454" s="80">
        <f t="shared" si="68"/>
        <v>1.104569118682297</v>
      </c>
      <c r="V454" s="81">
        <f t="shared" si="69"/>
        <v>449.55963130369486</v>
      </c>
      <c r="W454" s="81">
        <f t="shared" si="70"/>
        <v>42.559631303694857</v>
      </c>
      <c r="X454" s="81">
        <f t="shared" si="71"/>
        <v>23.835947107947341</v>
      </c>
      <c r="Y454" s="80">
        <f t="shared" si="64"/>
        <v>4.5848355451969969E-2</v>
      </c>
      <c r="Z454" s="80">
        <f t="shared" si="65"/>
        <v>1.1992624151289988E-2</v>
      </c>
      <c r="AA454" s="80">
        <f t="shared" si="66"/>
        <v>1.9115055013239957E-2</v>
      </c>
      <c r="AB454" s="80">
        <f t="shared" si="72"/>
        <v>2.5652011538833303E-2</v>
      </c>
    </row>
    <row r="455" spans="1:29" x14ac:dyDescent="0.2">
      <c r="A455" s="108"/>
      <c r="B455" s="109" t="s">
        <v>1967</v>
      </c>
      <c r="C455" s="110" t="s">
        <v>1968</v>
      </c>
      <c r="D455" s="110" t="s">
        <v>41</v>
      </c>
      <c r="E455" s="111">
        <v>1</v>
      </c>
      <c r="F455" s="111">
        <v>2</v>
      </c>
      <c r="G455" s="77">
        <v>36.700000000000003</v>
      </c>
      <c r="H455" s="77">
        <v>36.700000000000003</v>
      </c>
      <c r="I455" s="77">
        <v>73.400000000000006</v>
      </c>
      <c r="J455" s="77">
        <v>73.400000000000006</v>
      </c>
      <c r="K455" s="77"/>
      <c r="L455" s="77"/>
      <c r="M455" s="77"/>
      <c r="N455" s="77"/>
      <c r="O455" s="77"/>
      <c r="P455" s="77"/>
      <c r="R455" s="77">
        <v>50</v>
      </c>
      <c r="S455" s="77">
        <v>100</v>
      </c>
      <c r="T455" s="80">
        <f t="shared" si="67"/>
        <v>1.3623978201634876</v>
      </c>
      <c r="U455" s="80">
        <f t="shared" si="68"/>
        <v>1.3367458086246544</v>
      </c>
      <c r="V455" s="81">
        <f t="shared" si="69"/>
        <v>49.058571176524822</v>
      </c>
      <c r="W455" s="81">
        <f t="shared" si="70"/>
        <v>12.358571176524819</v>
      </c>
      <c r="X455" s="81">
        <f t="shared" si="71"/>
        <v>24.717142353049638</v>
      </c>
      <c r="Y455" s="80">
        <f t="shared" si="64"/>
        <v>4.5848355451969969E-2</v>
      </c>
      <c r="Z455" s="80">
        <f t="shared" si="65"/>
        <v>1.1992624151289988E-2</v>
      </c>
      <c r="AA455" s="80">
        <f t="shared" si="66"/>
        <v>1.9115055013239957E-2</v>
      </c>
      <c r="AB455" s="80">
        <f t="shared" si="72"/>
        <v>2.5652011538833303E-2</v>
      </c>
    </row>
    <row r="456" spans="1:29" x14ac:dyDescent="0.2">
      <c r="A456" s="108"/>
      <c r="B456" s="109" t="s">
        <v>1906</v>
      </c>
      <c r="C456" s="110" t="s">
        <v>1907</v>
      </c>
      <c r="D456" s="110" t="s">
        <v>41</v>
      </c>
      <c r="E456" s="111">
        <v>1</v>
      </c>
      <c r="F456" s="111">
        <v>2</v>
      </c>
      <c r="G456" s="77">
        <v>19.399999999999999</v>
      </c>
      <c r="H456" s="77">
        <v>19.399999999999999</v>
      </c>
      <c r="I456" s="77">
        <v>38.799999999999997</v>
      </c>
      <c r="J456" s="77">
        <v>38.799999999999997</v>
      </c>
      <c r="K456" s="77"/>
      <c r="L456" s="77"/>
      <c r="M456" s="77"/>
      <c r="N456" s="77"/>
      <c r="O456" s="77"/>
      <c r="P456" s="77"/>
      <c r="R456" s="77">
        <v>23.8</v>
      </c>
      <c r="S456" s="77">
        <v>47.6</v>
      </c>
      <c r="T456" s="80">
        <f t="shared" si="67"/>
        <v>1.2268041237113403</v>
      </c>
      <c r="U456" s="80">
        <f t="shared" si="68"/>
        <v>1.2011521121725071</v>
      </c>
      <c r="V456" s="81">
        <f t="shared" si="69"/>
        <v>23.302350976146634</v>
      </c>
      <c r="W456" s="81">
        <f t="shared" si="70"/>
        <v>3.9023509761466357</v>
      </c>
      <c r="X456" s="81">
        <f t="shared" si="71"/>
        <v>7.8047019522932715</v>
      </c>
      <c r="Y456" s="80">
        <f t="shared" si="64"/>
        <v>4.5848355451969969E-2</v>
      </c>
      <c r="Z456" s="80">
        <f t="shared" si="65"/>
        <v>1.1992624151289988E-2</v>
      </c>
      <c r="AA456" s="80">
        <f t="shared" si="66"/>
        <v>1.9115055013239957E-2</v>
      </c>
      <c r="AB456" s="80">
        <f t="shared" si="72"/>
        <v>2.5652011538833303E-2</v>
      </c>
    </row>
    <row r="457" spans="1:29" x14ac:dyDescent="0.2">
      <c r="A457" s="108"/>
      <c r="B457" s="109" t="s">
        <v>1890</v>
      </c>
      <c r="C457" s="110" t="s">
        <v>1891</v>
      </c>
      <c r="D457" s="110" t="s">
        <v>676</v>
      </c>
      <c r="E457" s="111">
        <v>1</v>
      </c>
      <c r="F457" s="111">
        <v>2</v>
      </c>
      <c r="G457" s="77">
        <v>72.8</v>
      </c>
      <c r="H457" s="77">
        <v>72.8</v>
      </c>
      <c r="I457" s="77">
        <v>145.6</v>
      </c>
      <c r="J457" s="77">
        <v>145.6</v>
      </c>
      <c r="K457" s="77"/>
      <c r="L457" s="77"/>
      <c r="M457" s="77"/>
      <c r="N457" s="77"/>
      <c r="O457" s="77"/>
      <c r="P457" s="77"/>
      <c r="R457" s="77">
        <v>77.7</v>
      </c>
      <c r="S457" s="77">
        <v>155.4</v>
      </c>
      <c r="T457" s="80">
        <f t="shared" si="67"/>
        <v>1.0673076923076923</v>
      </c>
      <c r="U457" s="80">
        <f t="shared" si="68"/>
        <v>1.0416556807688591</v>
      </c>
      <c r="V457" s="81">
        <f t="shared" si="69"/>
        <v>75.83253355997293</v>
      </c>
      <c r="W457" s="81">
        <f t="shared" si="70"/>
        <v>3.0325335599729328</v>
      </c>
      <c r="X457" s="81">
        <f t="shared" si="71"/>
        <v>6.0650671199458657</v>
      </c>
      <c r="Y457" s="80">
        <f t="shared" si="64"/>
        <v>4.5848355451969969E-2</v>
      </c>
      <c r="Z457" s="80">
        <f t="shared" si="65"/>
        <v>1.1992624151289988E-2</v>
      </c>
      <c r="AA457" s="80">
        <f t="shared" si="66"/>
        <v>1.9115055013239957E-2</v>
      </c>
      <c r="AB457" s="80">
        <f t="shared" si="72"/>
        <v>2.5652011538833303E-2</v>
      </c>
    </row>
    <row r="458" spans="1:29" ht="20" x14ac:dyDescent="0.2">
      <c r="A458" s="103">
        <v>111</v>
      </c>
      <c r="B458" s="104">
        <v>642711010</v>
      </c>
      <c r="C458" s="105" t="s">
        <v>1969</v>
      </c>
      <c r="D458" s="105" t="s">
        <v>41</v>
      </c>
      <c r="E458" s="106">
        <v>0</v>
      </c>
      <c r="F458" s="106">
        <v>2</v>
      </c>
      <c r="G458" s="107">
        <v>5053.51</v>
      </c>
      <c r="H458" s="107"/>
      <c r="I458" s="107"/>
      <c r="J458" s="107"/>
      <c r="K458" s="107"/>
      <c r="L458" s="107"/>
      <c r="M458" s="107"/>
      <c r="N458" s="107"/>
      <c r="O458" s="107"/>
      <c r="P458" s="107"/>
      <c r="R458" s="107"/>
      <c r="S458" s="107">
        <v>10107.02</v>
      </c>
      <c r="T458" s="80">
        <v>1.0698151950718686</v>
      </c>
      <c r="U458" s="80">
        <v>1.0441631835330354</v>
      </c>
      <c r="V458" s="81">
        <f t="shared" si="69"/>
        <v>5276.6890896160303</v>
      </c>
      <c r="W458" s="81">
        <f t="shared" si="70"/>
        <v>223.17908961603007</v>
      </c>
      <c r="X458" s="81">
        <f t="shared" si="71"/>
        <v>446.35817923206014</v>
      </c>
      <c r="Y458" s="80">
        <f t="shared" si="64"/>
        <v>4.5848355451969969E-2</v>
      </c>
      <c r="Z458" s="80">
        <f t="shared" si="65"/>
        <v>1.1992624151289988E-2</v>
      </c>
      <c r="AA458" s="80">
        <f t="shared" si="66"/>
        <v>1.9115055013239957E-2</v>
      </c>
      <c r="AB458" s="80">
        <f t="shared" si="72"/>
        <v>2.5652011538833303E-2</v>
      </c>
      <c r="AC458" s="88" t="s">
        <v>3595</v>
      </c>
    </row>
    <row r="459" spans="1:29" ht="15" thickBot="1" x14ac:dyDescent="0.25">
      <c r="A459" s="108"/>
      <c r="B459" s="109">
        <v>64271101</v>
      </c>
      <c r="C459" s="110" t="s">
        <v>3594</v>
      </c>
      <c r="D459" s="110" t="s">
        <v>41</v>
      </c>
      <c r="E459" s="111">
        <v>0.21479000000000001</v>
      </c>
      <c r="F459" s="111">
        <v>1</v>
      </c>
      <c r="G459" s="77"/>
      <c r="H459" s="77">
        <v>4870</v>
      </c>
      <c r="I459" s="77">
        <v>1044.845955</v>
      </c>
      <c r="J459" s="77">
        <v>1044.845955</v>
      </c>
      <c r="K459" s="77"/>
      <c r="L459" s="77"/>
      <c r="M459" s="77"/>
      <c r="N459" s="77"/>
      <c r="O459" s="77"/>
      <c r="P459" s="77"/>
      <c r="R459" s="77">
        <v>5210</v>
      </c>
      <c r="S459" s="77">
        <v>1378.3074300000001</v>
      </c>
      <c r="T459" s="80">
        <f t="shared" ref="T459" si="76">R459/H459</f>
        <v>1.0698151950718686</v>
      </c>
      <c r="U459" s="80">
        <f t="shared" ref="U459" si="77">T459-AB459</f>
        <v>1.0441631835330354</v>
      </c>
      <c r="V459" s="81"/>
      <c r="W459" s="81"/>
      <c r="X459" s="81"/>
      <c r="Y459" s="80">
        <f t="shared" si="64"/>
        <v>4.5848355451969969E-2</v>
      </c>
      <c r="Z459" s="80">
        <f t="shared" si="65"/>
        <v>1.1992624151289988E-2</v>
      </c>
      <c r="AA459" s="80">
        <f t="shared" si="66"/>
        <v>1.9115055013239957E-2</v>
      </c>
      <c r="AB459" s="80">
        <f t="shared" si="72"/>
        <v>2.5652011538833303E-2</v>
      </c>
      <c r="AC459" s="88" t="s">
        <v>3596</v>
      </c>
    </row>
    <row r="460" spans="1:29" ht="15" thickBot="1" x14ac:dyDescent="0.25">
      <c r="A460" s="96">
        <v>112</v>
      </c>
      <c r="B460" s="97" t="s">
        <v>1970</v>
      </c>
      <c r="C460" s="99" t="s">
        <v>1971</v>
      </c>
      <c r="D460" s="99" t="s">
        <v>41</v>
      </c>
      <c r="E460" s="100">
        <v>0</v>
      </c>
      <c r="F460" s="100">
        <v>118</v>
      </c>
      <c r="G460" s="101">
        <v>228.52</v>
      </c>
      <c r="H460" s="101">
        <v>220.53</v>
      </c>
      <c r="I460" s="101">
        <v>26022.54</v>
      </c>
      <c r="J460" s="101">
        <v>13493.36844</v>
      </c>
      <c r="K460" s="101">
        <v>4513.4409999999998</v>
      </c>
      <c r="L460" s="101">
        <v>0</v>
      </c>
      <c r="M460" s="101">
        <v>0</v>
      </c>
      <c r="N460" s="101">
        <v>1525.543058</v>
      </c>
      <c r="O460" s="101">
        <v>4951.9669275599999</v>
      </c>
      <c r="P460" s="102">
        <v>1538.7331379784</v>
      </c>
      <c r="R460" s="101">
        <v>254.95</v>
      </c>
      <c r="S460" s="101">
        <v>15775.349200000001</v>
      </c>
      <c r="T460" s="80"/>
      <c r="U460" s="80"/>
      <c r="V460" s="81"/>
      <c r="W460" s="81"/>
      <c r="X460" s="81"/>
      <c r="Y460" s="80"/>
      <c r="Z460" s="80"/>
      <c r="AA460" s="80"/>
      <c r="AB460" s="80"/>
    </row>
    <row r="461" spans="1:29" x14ac:dyDescent="0.2">
      <c r="A461" s="108"/>
      <c r="B461" s="109" t="s">
        <v>1580</v>
      </c>
      <c r="C461" s="110" t="s">
        <v>1581</v>
      </c>
      <c r="D461" s="110" t="s">
        <v>101</v>
      </c>
      <c r="E461" s="111">
        <v>0.02</v>
      </c>
      <c r="F461" s="111">
        <v>2.36</v>
      </c>
      <c r="G461" s="77">
        <v>131</v>
      </c>
      <c r="H461" s="77">
        <v>131</v>
      </c>
      <c r="I461" s="77">
        <v>309.16000000000003</v>
      </c>
      <c r="J461" s="77">
        <v>309.16000000000003</v>
      </c>
      <c r="K461" s="77"/>
      <c r="L461" s="77"/>
      <c r="M461" s="77"/>
      <c r="N461" s="77"/>
      <c r="O461" s="77"/>
      <c r="P461" s="77"/>
      <c r="R461" s="77">
        <v>181</v>
      </c>
      <c r="S461" s="77">
        <v>427.16</v>
      </c>
      <c r="T461" s="80">
        <f t="shared" si="67"/>
        <v>1.3816793893129771</v>
      </c>
      <c r="U461" s="80">
        <f t="shared" si="68"/>
        <v>1.3560273777741438</v>
      </c>
      <c r="V461" s="81">
        <f t="shared" si="69"/>
        <v>177.63958648841285</v>
      </c>
      <c r="W461" s="81">
        <f t="shared" si="70"/>
        <v>46.639586488412846</v>
      </c>
      <c r="X461" s="81">
        <f t="shared" si="71"/>
        <v>110.0694241126543</v>
      </c>
      <c r="Y461" s="80">
        <f t="shared" si="64"/>
        <v>4.5848355451969969E-2</v>
      </c>
      <c r="Z461" s="80">
        <f t="shared" si="65"/>
        <v>1.1992624151289988E-2</v>
      </c>
      <c r="AA461" s="80">
        <f t="shared" si="66"/>
        <v>1.9115055013239957E-2</v>
      </c>
      <c r="AB461" s="80">
        <f t="shared" si="72"/>
        <v>2.5652011538833303E-2</v>
      </c>
    </row>
    <row r="462" spans="1:29" x14ac:dyDescent="0.2">
      <c r="A462" s="108"/>
      <c r="B462" s="109" t="s">
        <v>1972</v>
      </c>
      <c r="C462" s="110" t="s">
        <v>1973</v>
      </c>
      <c r="D462" s="110" t="s">
        <v>41</v>
      </c>
      <c r="E462" s="111">
        <v>1</v>
      </c>
      <c r="F462" s="111">
        <v>118</v>
      </c>
      <c r="G462" s="77">
        <v>24.7</v>
      </c>
      <c r="H462" s="77">
        <v>24.7</v>
      </c>
      <c r="I462" s="77">
        <v>2914.6</v>
      </c>
      <c r="J462" s="77">
        <v>2914.6</v>
      </c>
      <c r="K462" s="77"/>
      <c r="L462" s="77"/>
      <c r="M462" s="77"/>
      <c r="N462" s="77"/>
      <c r="O462" s="77"/>
      <c r="P462" s="77"/>
      <c r="R462" s="77">
        <v>27.7</v>
      </c>
      <c r="S462" s="77">
        <v>3268.6</v>
      </c>
      <c r="T462" s="80">
        <f t="shared" si="67"/>
        <v>1.1214574898785425</v>
      </c>
      <c r="U462" s="80">
        <f t="shared" si="68"/>
        <v>1.0958054783397093</v>
      </c>
      <c r="V462" s="81">
        <f t="shared" si="69"/>
        <v>27.066395314990821</v>
      </c>
      <c r="W462" s="81">
        <f t="shared" si="70"/>
        <v>2.3663953149908217</v>
      </c>
      <c r="X462" s="81">
        <f t="shared" si="71"/>
        <v>279.23464716891698</v>
      </c>
      <c r="Y462" s="80">
        <f t="shared" si="64"/>
        <v>4.5848355451969969E-2</v>
      </c>
      <c r="Z462" s="80">
        <f t="shared" si="65"/>
        <v>1.1992624151289988E-2</v>
      </c>
      <c r="AA462" s="80">
        <f t="shared" si="66"/>
        <v>1.9115055013239957E-2</v>
      </c>
      <c r="AB462" s="80">
        <f t="shared" si="72"/>
        <v>2.5652011538833303E-2</v>
      </c>
    </row>
    <row r="463" spans="1:29" x14ac:dyDescent="0.2">
      <c r="A463" s="108"/>
      <c r="B463" s="109" t="s">
        <v>1910</v>
      </c>
      <c r="C463" s="110" t="s">
        <v>1911</v>
      </c>
      <c r="D463" s="110" t="s">
        <v>41</v>
      </c>
      <c r="E463" s="111">
        <v>1</v>
      </c>
      <c r="F463" s="111">
        <v>118</v>
      </c>
      <c r="G463" s="77">
        <v>75.099999999999994</v>
      </c>
      <c r="H463" s="77">
        <v>75.099999999999994</v>
      </c>
      <c r="I463" s="77">
        <v>8861.7999999999993</v>
      </c>
      <c r="J463" s="77">
        <v>8861.7999999999993</v>
      </c>
      <c r="K463" s="77"/>
      <c r="L463" s="77"/>
      <c r="M463" s="77"/>
      <c r="N463" s="77"/>
      <c r="O463" s="77"/>
      <c r="P463" s="77"/>
      <c r="R463" s="77">
        <v>88.4</v>
      </c>
      <c r="S463" s="77">
        <v>10431.200000000001</v>
      </c>
      <c r="T463" s="80">
        <f t="shared" si="67"/>
        <v>1.1770972037283622</v>
      </c>
      <c r="U463" s="80">
        <f t="shared" si="68"/>
        <v>1.151445192189529</v>
      </c>
      <c r="V463" s="81">
        <f t="shared" si="69"/>
        <v>86.473533933433629</v>
      </c>
      <c r="W463" s="81">
        <f t="shared" si="70"/>
        <v>11.373533933433635</v>
      </c>
      <c r="X463" s="81">
        <f t="shared" si="71"/>
        <v>1342.0770041451688</v>
      </c>
      <c r="Y463" s="80">
        <f t="shared" si="64"/>
        <v>4.5848355451969969E-2</v>
      </c>
      <c r="Z463" s="80">
        <f t="shared" si="65"/>
        <v>1.1992624151289988E-2</v>
      </c>
      <c r="AA463" s="80">
        <f t="shared" si="66"/>
        <v>1.9115055013239957E-2</v>
      </c>
      <c r="AB463" s="80">
        <f t="shared" si="72"/>
        <v>2.5652011538833303E-2</v>
      </c>
    </row>
    <row r="464" spans="1:29" x14ac:dyDescent="0.2">
      <c r="A464" s="108"/>
      <c r="B464" s="109" t="s">
        <v>1974</v>
      </c>
      <c r="C464" s="110" t="s">
        <v>1975</v>
      </c>
      <c r="D464" s="110" t="s">
        <v>41</v>
      </c>
      <c r="E464" s="111">
        <v>1</v>
      </c>
      <c r="F464" s="111">
        <v>118</v>
      </c>
      <c r="G464" s="77">
        <v>8.16</v>
      </c>
      <c r="H464" s="77">
        <v>8.16</v>
      </c>
      <c r="I464" s="77">
        <v>962.88</v>
      </c>
      <c r="J464" s="77">
        <v>962.88</v>
      </c>
      <c r="K464" s="77"/>
      <c r="L464" s="77"/>
      <c r="M464" s="77"/>
      <c r="N464" s="77"/>
      <c r="O464" s="77"/>
      <c r="P464" s="77"/>
      <c r="R464" s="77">
        <v>9.9499999999999993</v>
      </c>
      <c r="S464" s="77">
        <v>1174.0999999999999</v>
      </c>
      <c r="T464" s="80">
        <f t="shared" si="67"/>
        <v>1.2193627450980391</v>
      </c>
      <c r="U464" s="80">
        <f t="shared" si="68"/>
        <v>1.1937107335592059</v>
      </c>
      <c r="V464" s="81">
        <f t="shared" si="69"/>
        <v>9.7406795858431199</v>
      </c>
      <c r="W464" s="81">
        <f t="shared" si="70"/>
        <v>1.5806795858431197</v>
      </c>
      <c r="X464" s="81">
        <f t="shared" si="71"/>
        <v>186.52019112948813</v>
      </c>
      <c r="Y464" s="80">
        <f t="shared" si="64"/>
        <v>4.5848355451969969E-2</v>
      </c>
      <c r="Z464" s="80">
        <f t="shared" si="65"/>
        <v>1.1992624151289988E-2</v>
      </c>
      <c r="AA464" s="80">
        <f t="shared" si="66"/>
        <v>1.9115055013239957E-2</v>
      </c>
      <c r="AB464" s="80">
        <f t="shared" si="72"/>
        <v>2.5652011538833303E-2</v>
      </c>
    </row>
    <row r="465" spans="1:29" x14ac:dyDescent="0.2">
      <c r="A465" s="108"/>
      <c r="B465" s="109" t="s">
        <v>1602</v>
      </c>
      <c r="C465" s="110" t="s">
        <v>1603</v>
      </c>
      <c r="D465" s="110" t="s">
        <v>101</v>
      </c>
      <c r="E465" s="111">
        <v>1.9140000000000001E-2</v>
      </c>
      <c r="F465" s="111">
        <v>2.2585199999999999</v>
      </c>
      <c r="G465" s="77">
        <v>197</v>
      </c>
      <c r="H465" s="77">
        <v>197</v>
      </c>
      <c r="I465" s="77">
        <v>444.92844000000002</v>
      </c>
      <c r="J465" s="77">
        <v>444.92844000000002</v>
      </c>
      <c r="K465" s="77"/>
      <c r="L465" s="77"/>
      <c r="M465" s="77"/>
      <c r="N465" s="77"/>
      <c r="O465" s="77"/>
      <c r="P465" s="77"/>
      <c r="R465" s="77">
        <v>210</v>
      </c>
      <c r="S465" s="77">
        <v>474.28919999999999</v>
      </c>
      <c r="T465" s="80">
        <f t="shared" si="67"/>
        <v>1.0659898477157361</v>
      </c>
      <c r="U465" s="80">
        <f t="shared" si="68"/>
        <v>1.0403378361769029</v>
      </c>
      <c r="V465" s="81">
        <f t="shared" si="69"/>
        <v>204.94655372684986</v>
      </c>
      <c r="W465" s="81">
        <f t="shared" si="70"/>
        <v>7.9465537268498565</v>
      </c>
      <c r="X465" s="81">
        <f t="shared" si="71"/>
        <v>17.947450523164935</v>
      </c>
      <c r="Y465" s="80">
        <f t="shared" si="64"/>
        <v>4.5848355451969969E-2</v>
      </c>
      <c r="Z465" s="80">
        <f t="shared" si="65"/>
        <v>1.1992624151289988E-2</v>
      </c>
      <c r="AA465" s="80">
        <f t="shared" si="66"/>
        <v>1.9115055013239957E-2</v>
      </c>
      <c r="AB465" s="80">
        <f t="shared" si="72"/>
        <v>2.5652011538833303E-2</v>
      </c>
    </row>
    <row r="466" spans="1:29" ht="15" thickBot="1" x14ac:dyDescent="0.25">
      <c r="A466" s="103">
        <v>113</v>
      </c>
      <c r="B466" s="104" t="s">
        <v>1976</v>
      </c>
      <c r="C466" s="105" t="s">
        <v>1977</v>
      </c>
      <c r="D466" s="105" t="s">
        <v>41</v>
      </c>
      <c r="E466" s="106">
        <v>0</v>
      </c>
      <c r="F466" s="106">
        <v>38</v>
      </c>
      <c r="G466" s="107">
        <v>202.13</v>
      </c>
      <c r="H466" s="107">
        <v>252</v>
      </c>
      <c r="I466" s="107">
        <v>9576</v>
      </c>
      <c r="J466" s="107">
        <v>9576</v>
      </c>
      <c r="K466" s="107">
        <v>0</v>
      </c>
      <c r="L466" s="107">
        <v>0</v>
      </c>
      <c r="M466" s="107">
        <v>0</v>
      </c>
      <c r="N466" s="107">
        <v>0</v>
      </c>
      <c r="O466" s="107">
        <v>0</v>
      </c>
      <c r="P466" s="107">
        <v>0</v>
      </c>
      <c r="R466" s="107">
        <v>295</v>
      </c>
      <c r="S466" s="107">
        <v>11210</v>
      </c>
      <c r="T466" s="80">
        <f t="shared" si="67"/>
        <v>1.1706349206349207</v>
      </c>
      <c r="U466" s="80">
        <f t="shared" si="68"/>
        <v>1.1449829090960875</v>
      </c>
      <c r="V466" s="81">
        <f t="shared" si="69"/>
        <v>231.43539541559215</v>
      </c>
      <c r="W466" s="81">
        <f t="shared" si="70"/>
        <v>29.305395415592159</v>
      </c>
      <c r="X466" s="81">
        <f t="shared" si="71"/>
        <v>1113.6050257925021</v>
      </c>
      <c r="Y466" s="80">
        <f t="shared" si="64"/>
        <v>4.5848355451969969E-2</v>
      </c>
      <c r="Z466" s="80">
        <f t="shared" si="65"/>
        <v>1.1992624151289988E-2</v>
      </c>
      <c r="AA466" s="80">
        <f t="shared" si="66"/>
        <v>1.9115055013239957E-2</v>
      </c>
      <c r="AB466" s="80">
        <f t="shared" si="72"/>
        <v>2.5652011538833303E-2</v>
      </c>
    </row>
    <row r="467" spans="1:29" ht="15" thickBot="1" x14ac:dyDescent="0.25">
      <c r="A467" s="96">
        <v>114</v>
      </c>
      <c r="B467" s="97" t="s">
        <v>1978</v>
      </c>
      <c r="C467" s="99" t="s">
        <v>1979</v>
      </c>
      <c r="D467" s="99" t="s">
        <v>41</v>
      </c>
      <c r="E467" s="100">
        <v>0</v>
      </c>
      <c r="F467" s="100">
        <v>4</v>
      </c>
      <c r="G467" s="101">
        <v>389.12</v>
      </c>
      <c r="H467" s="101">
        <v>462.58</v>
      </c>
      <c r="I467" s="101">
        <v>1850.32</v>
      </c>
      <c r="J467" s="101">
        <v>1521.0023200000001</v>
      </c>
      <c r="K467" s="101">
        <v>118.624</v>
      </c>
      <c r="L467" s="101">
        <v>0</v>
      </c>
      <c r="M467" s="101">
        <v>0</v>
      </c>
      <c r="N467" s="101">
        <v>40.094912000000001</v>
      </c>
      <c r="O467" s="101">
        <v>130.14950784000001</v>
      </c>
      <c r="P467" s="102">
        <v>40.4415787776</v>
      </c>
      <c r="R467" s="101">
        <v>469.3</v>
      </c>
      <c r="S467" s="101">
        <v>1501.1576</v>
      </c>
      <c r="T467" s="80"/>
      <c r="U467" s="80"/>
      <c r="V467" s="81"/>
      <c r="W467" s="81"/>
      <c r="X467" s="81"/>
      <c r="Y467" s="80"/>
      <c r="Z467" s="80"/>
      <c r="AA467" s="80"/>
      <c r="AB467" s="80"/>
    </row>
    <row r="468" spans="1:29" x14ac:dyDescent="0.2">
      <c r="A468" s="108"/>
      <c r="B468" s="109" t="s">
        <v>1580</v>
      </c>
      <c r="C468" s="110" t="s">
        <v>1581</v>
      </c>
      <c r="D468" s="110" t="s">
        <v>101</v>
      </c>
      <c r="E468" s="111">
        <v>0.02</v>
      </c>
      <c r="F468" s="111">
        <v>0.08</v>
      </c>
      <c r="G468" s="77">
        <v>131</v>
      </c>
      <c r="H468" s="77">
        <v>131</v>
      </c>
      <c r="I468" s="77">
        <v>10.48</v>
      </c>
      <c r="J468" s="77">
        <v>10.48</v>
      </c>
      <c r="K468" s="77"/>
      <c r="L468" s="77"/>
      <c r="M468" s="77"/>
      <c r="N468" s="77"/>
      <c r="O468" s="77"/>
      <c r="P468" s="77"/>
      <c r="R468" s="77">
        <v>181</v>
      </c>
      <c r="S468" s="77">
        <v>14.48</v>
      </c>
      <c r="T468" s="80">
        <f t="shared" si="67"/>
        <v>1.3816793893129771</v>
      </c>
      <c r="U468" s="80">
        <f t="shared" si="68"/>
        <v>1.3560273777741438</v>
      </c>
      <c r="V468" s="81">
        <f t="shared" si="69"/>
        <v>177.63958648841285</v>
      </c>
      <c r="W468" s="81">
        <f t="shared" si="70"/>
        <v>46.639586488412846</v>
      </c>
      <c r="X468" s="81">
        <f t="shared" si="71"/>
        <v>3.7311669190730279</v>
      </c>
      <c r="Y468" s="80">
        <f t="shared" si="64"/>
        <v>4.5848355451969969E-2</v>
      </c>
      <c r="Z468" s="80">
        <f t="shared" si="65"/>
        <v>1.1992624151289988E-2</v>
      </c>
      <c r="AA468" s="80">
        <f t="shared" si="66"/>
        <v>1.9115055013239957E-2</v>
      </c>
      <c r="AB468" s="80">
        <f t="shared" si="72"/>
        <v>2.5652011538833303E-2</v>
      </c>
    </row>
    <row r="469" spans="1:29" x14ac:dyDescent="0.2">
      <c r="A469" s="108"/>
      <c r="B469" s="109" t="s">
        <v>1980</v>
      </c>
      <c r="C469" s="110" t="s">
        <v>1981</v>
      </c>
      <c r="D469" s="110" t="s">
        <v>41</v>
      </c>
      <c r="E469" s="111">
        <v>1</v>
      </c>
      <c r="F469" s="111">
        <v>4</v>
      </c>
      <c r="G469" s="77">
        <v>341</v>
      </c>
      <c r="H469" s="77">
        <v>341</v>
      </c>
      <c r="I469" s="77">
        <v>1364</v>
      </c>
      <c r="J469" s="77">
        <v>1364</v>
      </c>
      <c r="K469" s="77"/>
      <c r="L469" s="77"/>
      <c r="M469" s="77"/>
      <c r="N469" s="77"/>
      <c r="O469" s="77"/>
      <c r="P469" s="77"/>
      <c r="R469" s="77">
        <v>330</v>
      </c>
      <c r="S469" s="77">
        <v>1320</v>
      </c>
      <c r="T469" s="80">
        <f t="shared" si="67"/>
        <v>0.967741935483871</v>
      </c>
      <c r="U469" s="80">
        <f t="shared" si="68"/>
        <v>0.94208992394503765</v>
      </c>
      <c r="V469" s="81">
        <f t="shared" si="69"/>
        <v>321.25266406525782</v>
      </c>
      <c r="W469" s="81">
        <f t="shared" si="70"/>
        <v>-19.747335934742182</v>
      </c>
      <c r="X469" s="81">
        <f t="shared" si="71"/>
        <v>-78.989343738968728</v>
      </c>
      <c r="Y469" s="80">
        <f t="shared" si="64"/>
        <v>4.5848355451969969E-2</v>
      </c>
      <c r="Z469" s="80">
        <f t="shared" si="65"/>
        <v>1.1992624151289988E-2</v>
      </c>
      <c r="AA469" s="80">
        <f t="shared" si="66"/>
        <v>1.9115055013239957E-2</v>
      </c>
      <c r="AB469" s="80">
        <f t="shared" si="72"/>
        <v>2.5652011538833303E-2</v>
      </c>
    </row>
    <row r="470" spans="1:29" x14ac:dyDescent="0.2">
      <c r="A470" s="108"/>
      <c r="B470" s="109" t="s">
        <v>1972</v>
      </c>
      <c r="C470" s="110" t="s">
        <v>1973</v>
      </c>
      <c r="D470" s="110" t="s">
        <v>41</v>
      </c>
      <c r="E470" s="111">
        <v>1</v>
      </c>
      <c r="F470" s="111">
        <v>4</v>
      </c>
      <c r="G470" s="77">
        <v>24.7</v>
      </c>
      <c r="H470" s="77">
        <v>24.7</v>
      </c>
      <c r="I470" s="77">
        <v>98.8</v>
      </c>
      <c r="J470" s="77">
        <v>98.8</v>
      </c>
      <c r="K470" s="77"/>
      <c r="L470" s="77"/>
      <c r="M470" s="77"/>
      <c r="N470" s="77"/>
      <c r="O470" s="77"/>
      <c r="P470" s="77"/>
      <c r="R470" s="77">
        <v>27.7</v>
      </c>
      <c r="S470" s="77">
        <v>110.8</v>
      </c>
      <c r="T470" s="80">
        <f t="shared" si="67"/>
        <v>1.1214574898785425</v>
      </c>
      <c r="U470" s="80">
        <f t="shared" si="68"/>
        <v>1.0958054783397093</v>
      </c>
      <c r="V470" s="81">
        <f t="shared" si="69"/>
        <v>27.066395314990821</v>
      </c>
      <c r="W470" s="81">
        <f t="shared" si="70"/>
        <v>2.3663953149908217</v>
      </c>
      <c r="X470" s="81">
        <f t="shared" si="71"/>
        <v>9.4655812599632867</v>
      </c>
      <c r="Y470" s="80">
        <f t="shared" si="64"/>
        <v>4.5848355451969969E-2</v>
      </c>
      <c r="Z470" s="80">
        <f t="shared" si="65"/>
        <v>1.1992624151289988E-2</v>
      </c>
      <c r="AA470" s="80">
        <f t="shared" si="66"/>
        <v>1.9115055013239957E-2</v>
      </c>
      <c r="AB470" s="80">
        <f t="shared" si="72"/>
        <v>2.5652011538833303E-2</v>
      </c>
    </row>
    <row r="471" spans="1:29" x14ac:dyDescent="0.2">
      <c r="A471" s="108"/>
      <c r="B471" s="109" t="s">
        <v>1974</v>
      </c>
      <c r="C471" s="110" t="s">
        <v>1975</v>
      </c>
      <c r="D471" s="110" t="s">
        <v>41</v>
      </c>
      <c r="E471" s="111">
        <v>1</v>
      </c>
      <c r="F471" s="111">
        <v>4</v>
      </c>
      <c r="G471" s="77">
        <v>8.16</v>
      </c>
      <c r="H471" s="77">
        <v>8.16</v>
      </c>
      <c r="I471" s="77">
        <v>32.64</v>
      </c>
      <c r="J471" s="77">
        <v>32.64</v>
      </c>
      <c r="K471" s="77"/>
      <c r="L471" s="77"/>
      <c r="M471" s="77"/>
      <c r="N471" s="77"/>
      <c r="O471" s="77"/>
      <c r="P471" s="77"/>
      <c r="R471" s="77">
        <v>9.9499999999999993</v>
      </c>
      <c r="S471" s="77">
        <v>39.799999999999997</v>
      </c>
      <c r="T471" s="80">
        <f t="shared" si="67"/>
        <v>1.2193627450980391</v>
      </c>
      <c r="U471" s="80">
        <f t="shared" si="68"/>
        <v>1.1937107335592059</v>
      </c>
      <c r="V471" s="81">
        <f t="shared" si="69"/>
        <v>9.7406795858431199</v>
      </c>
      <c r="W471" s="81">
        <f t="shared" si="70"/>
        <v>1.5806795858431197</v>
      </c>
      <c r="X471" s="81">
        <f t="shared" si="71"/>
        <v>6.322718343372479</v>
      </c>
      <c r="Y471" s="80">
        <f t="shared" ref="Y471:Y532" si="78">104.584835545197%-100%</f>
        <v>4.5848355451969969E-2</v>
      </c>
      <c r="Z471" s="80">
        <f t="shared" ref="Z471:Z532" si="79">101.199262415129%-100%</f>
        <v>1.1992624151289988E-2</v>
      </c>
      <c r="AA471" s="80">
        <f t="shared" ref="AA471:AA532" si="80">101.911505501324%-100%</f>
        <v>1.9115055013239957E-2</v>
      </c>
      <c r="AB471" s="80">
        <f t="shared" si="72"/>
        <v>2.5652011538833303E-2</v>
      </c>
    </row>
    <row r="472" spans="1:29" ht="15" thickBot="1" x14ac:dyDescent="0.25">
      <c r="A472" s="108"/>
      <c r="B472" s="109" t="s">
        <v>1602</v>
      </c>
      <c r="C472" s="110" t="s">
        <v>1603</v>
      </c>
      <c r="D472" s="110" t="s">
        <v>101</v>
      </c>
      <c r="E472" s="111">
        <v>1.9140000000000001E-2</v>
      </c>
      <c r="F472" s="111">
        <v>7.6560000000000003E-2</v>
      </c>
      <c r="G472" s="77">
        <v>197</v>
      </c>
      <c r="H472" s="77">
        <v>197</v>
      </c>
      <c r="I472" s="77">
        <v>15.082319999999999</v>
      </c>
      <c r="J472" s="77">
        <v>15.082319999999999</v>
      </c>
      <c r="K472" s="77"/>
      <c r="L472" s="77"/>
      <c r="M472" s="77"/>
      <c r="N472" s="77"/>
      <c r="O472" s="77"/>
      <c r="P472" s="77"/>
      <c r="R472" s="77">
        <v>210</v>
      </c>
      <c r="S472" s="77">
        <v>16.0776</v>
      </c>
      <c r="T472" s="80">
        <f t="shared" ref="T472:T532" si="81">R472/H472</f>
        <v>1.0659898477157361</v>
      </c>
      <c r="U472" s="80">
        <f t="shared" ref="U472:U532" si="82">T472-AB472</f>
        <v>1.0403378361769029</v>
      </c>
      <c r="V472" s="81">
        <f t="shared" ref="V472:V532" si="83">G472*U472</f>
        <v>204.94655372684986</v>
      </c>
      <c r="W472" s="81">
        <f t="shared" ref="W472:W532" si="84">V472-G472</f>
        <v>7.9465537268498565</v>
      </c>
      <c r="X472" s="81">
        <f t="shared" ref="X472:X532" si="85">F472*W472</f>
        <v>0.60838815332762508</v>
      </c>
      <c r="Y472" s="80">
        <f t="shared" si="78"/>
        <v>4.5848355451969969E-2</v>
      </c>
      <c r="Z472" s="80">
        <f t="shared" si="79"/>
        <v>1.1992624151289988E-2</v>
      </c>
      <c r="AA472" s="80">
        <f t="shared" si="80"/>
        <v>1.9115055013239957E-2</v>
      </c>
      <c r="AB472" s="80">
        <f t="shared" ref="AB472:AB532" si="86">AVERAGE(Y472:AA472)</f>
        <v>2.5652011538833303E-2</v>
      </c>
    </row>
    <row r="473" spans="1:29" ht="15" thickBot="1" x14ac:dyDescent="0.25">
      <c r="A473" s="96">
        <v>115</v>
      </c>
      <c r="B473" s="97" t="s">
        <v>1982</v>
      </c>
      <c r="C473" s="99" t="s">
        <v>1983</v>
      </c>
      <c r="D473" s="99" t="s">
        <v>41</v>
      </c>
      <c r="E473" s="100">
        <v>0</v>
      </c>
      <c r="F473" s="100">
        <v>4</v>
      </c>
      <c r="G473" s="101">
        <v>322.02</v>
      </c>
      <c r="H473" s="101">
        <v>256.25</v>
      </c>
      <c r="I473" s="101">
        <v>1025</v>
      </c>
      <c r="J473" s="101">
        <v>250.36232000000001</v>
      </c>
      <c r="K473" s="101">
        <v>279.036</v>
      </c>
      <c r="L473" s="101">
        <v>0</v>
      </c>
      <c r="M473" s="101">
        <v>0</v>
      </c>
      <c r="N473" s="101">
        <v>94.314167999999995</v>
      </c>
      <c r="O473" s="101">
        <v>306.14713776000002</v>
      </c>
      <c r="P473" s="102">
        <v>95.129622806399993</v>
      </c>
      <c r="R473" s="101">
        <v>291.58</v>
      </c>
      <c r="S473" s="101">
        <v>281.75760000000002</v>
      </c>
      <c r="T473" s="80"/>
      <c r="U473" s="80"/>
      <c r="V473" s="81"/>
      <c r="W473" s="81"/>
      <c r="X473" s="81"/>
      <c r="Y473" s="80"/>
      <c r="Z473" s="80"/>
      <c r="AA473" s="80"/>
      <c r="AB473" s="80"/>
    </row>
    <row r="474" spans="1:29" x14ac:dyDescent="0.2">
      <c r="A474" s="108"/>
      <c r="B474" s="109" t="s">
        <v>1580</v>
      </c>
      <c r="C474" s="110" t="s">
        <v>1581</v>
      </c>
      <c r="D474" s="110" t="s">
        <v>101</v>
      </c>
      <c r="E474" s="111">
        <v>0.02</v>
      </c>
      <c r="F474" s="111">
        <v>0.08</v>
      </c>
      <c r="G474" s="77">
        <v>131</v>
      </c>
      <c r="H474" s="77">
        <v>131</v>
      </c>
      <c r="I474" s="77">
        <v>10.48</v>
      </c>
      <c r="J474" s="77">
        <v>10.48</v>
      </c>
      <c r="K474" s="77"/>
      <c r="L474" s="77"/>
      <c r="M474" s="77"/>
      <c r="N474" s="77"/>
      <c r="O474" s="77"/>
      <c r="P474" s="77"/>
      <c r="R474" s="77">
        <v>181</v>
      </c>
      <c r="S474" s="77">
        <v>14.48</v>
      </c>
      <c r="T474" s="80">
        <f t="shared" si="81"/>
        <v>1.3816793893129771</v>
      </c>
      <c r="U474" s="80">
        <f t="shared" si="82"/>
        <v>1.3560273777741438</v>
      </c>
      <c r="V474" s="81">
        <f t="shared" si="83"/>
        <v>177.63958648841285</v>
      </c>
      <c r="W474" s="81">
        <f t="shared" si="84"/>
        <v>46.639586488412846</v>
      </c>
      <c r="X474" s="81">
        <f t="shared" si="85"/>
        <v>3.7311669190730279</v>
      </c>
      <c r="Y474" s="80">
        <f t="shared" si="78"/>
        <v>4.5848355451969969E-2</v>
      </c>
      <c r="Z474" s="80">
        <f t="shared" si="79"/>
        <v>1.1992624151289988E-2</v>
      </c>
      <c r="AA474" s="80">
        <f t="shared" si="80"/>
        <v>1.9115055013239957E-2</v>
      </c>
      <c r="AB474" s="80">
        <f t="shared" si="86"/>
        <v>2.5652011538833303E-2</v>
      </c>
    </row>
    <row r="475" spans="1:29" x14ac:dyDescent="0.2">
      <c r="A475" s="108"/>
      <c r="B475" s="109" t="s">
        <v>1908</v>
      </c>
      <c r="C475" s="110" t="s">
        <v>1909</v>
      </c>
      <c r="D475" s="110" t="s">
        <v>41</v>
      </c>
      <c r="E475" s="111">
        <v>2</v>
      </c>
      <c r="F475" s="111">
        <v>8</v>
      </c>
      <c r="G475" s="77">
        <v>28.1</v>
      </c>
      <c r="H475" s="77">
        <v>28.1</v>
      </c>
      <c r="I475" s="77">
        <v>224.8</v>
      </c>
      <c r="J475" s="77">
        <v>224.8</v>
      </c>
      <c r="K475" s="77"/>
      <c r="L475" s="77"/>
      <c r="M475" s="77"/>
      <c r="N475" s="77"/>
      <c r="O475" s="77"/>
      <c r="P475" s="77"/>
      <c r="R475" s="77">
        <v>31.4</v>
      </c>
      <c r="S475" s="77">
        <v>251.2</v>
      </c>
      <c r="T475" s="80">
        <f t="shared" si="81"/>
        <v>1.1174377224199288</v>
      </c>
      <c r="U475" s="80">
        <f t="shared" si="82"/>
        <v>1.0917857108810956</v>
      </c>
      <c r="V475" s="81">
        <f t="shared" si="83"/>
        <v>30.679178475758786</v>
      </c>
      <c r="W475" s="81">
        <f t="shared" si="84"/>
        <v>2.5791784757587841</v>
      </c>
      <c r="X475" s="81">
        <f t="shared" si="85"/>
        <v>20.633427806070273</v>
      </c>
      <c r="Y475" s="80">
        <f t="shared" si="78"/>
        <v>4.5848355451969969E-2</v>
      </c>
      <c r="Z475" s="80">
        <f t="shared" si="79"/>
        <v>1.1992624151289988E-2</v>
      </c>
      <c r="AA475" s="80">
        <f t="shared" si="80"/>
        <v>1.9115055013239957E-2</v>
      </c>
      <c r="AB475" s="80">
        <f t="shared" si="86"/>
        <v>2.5652011538833303E-2</v>
      </c>
    </row>
    <row r="476" spans="1:29" x14ac:dyDescent="0.2">
      <c r="A476" s="108"/>
      <c r="B476" s="109" t="s">
        <v>1602</v>
      </c>
      <c r="C476" s="110" t="s">
        <v>1603</v>
      </c>
      <c r="D476" s="110" t="s">
        <v>101</v>
      </c>
      <c r="E476" s="111">
        <v>1.9140000000000001E-2</v>
      </c>
      <c r="F476" s="111">
        <v>7.6560000000000003E-2</v>
      </c>
      <c r="G476" s="77">
        <v>197</v>
      </c>
      <c r="H476" s="77">
        <v>197</v>
      </c>
      <c r="I476" s="77">
        <v>15.082319999999999</v>
      </c>
      <c r="J476" s="77">
        <v>15.082319999999999</v>
      </c>
      <c r="K476" s="77"/>
      <c r="L476" s="77"/>
      <c r="M476" s="77"/>
      <c r="N476" s="77"/>
      <c r="O476" s="77"/>
      <c r="P476" s="77"/>
      <c r="R476" s="77">
        <v>210</v>
      </c>
      <c r="S476" s="77">
        <v>16.0776</v>
      </c>
      <c r="T476" s="80">
        <f t="shared" si="81"/>
        <v>1.0659898477157361</v>
      </c>
      <c r="U476" s="80">
        <f t="shared" si="82"/>
        <v>1.0403378361769029</v>
      </c>
      <c r="V476" s="81">
        <f t="shared" si="83"/>
        <v>204.94655372684986</v>
      </c>
      <c r="W476" s="81">
        <f t="shared" si="84"/>
        <v>7.9465537268498565</v>
      </c>
      <c r="X476" s="81">
        <f t="shared" si="85"/>
        <v>0.60838815332762508</v>
      </c>
      <c r="Y476" s="80">
        <f t="shared" si="78"/>
        <v>4.5848355451969969E-2</v>
      </c>
      <c r="Z476" s="80">
        <f t="shared" si="79"/>
        <v>1.1992624151289988E-2</v>
      </c>
      <c r="AA476" s="80">
        <f t="shared" si="80"/>
        <v>1.9115055013239957E-2</v>
      </c>
      <c r="AB476" s="80">
        <f t="shared" si="86"/>
        <v>2.5652011538833303E-2</v>
      </c>
    </row>
    <row r="477" spans="1:29" ht="15" thickBot="1" x14ac:dyDescent="0.25">
      <c r="A477" s="103">
        <v>116</v>
      </c>
      <c r="B477" s="104">
        <v>551439760</v>
      </c>
      <c r="C477" s="105" t="s">
        <v>1984</v>
      </c>
      <c r="D477" s="105" t="s">
        <v>41</v>
      </c>
      <c r="E477" s="106">
        <v>0</v>
      </c>
      <c r="F477" s="106">
        <v>4</v>
      </c>
      <c r="G477" s="107">
        <v>2015.75</v>
      </c>
      <c r="H477" s="107">
        <v>1430</v>
      </c>
      <c r="I477" s="107"/>
      <c r="J477" s="107"/>
      <c r="K477" s="107"/>
      <c r="L477" s="107"/>
      <c r="M477" s="107"/>
      <c r="N477" s="107"/>
      <c r="O477" s="107"/>
      <c r="P477" s="107"/>
      <c r="R477" s="107">
        <v>1280</v>
      </c>
      <c r="S477" s="107">
        <v>8063</v>
      </c>
      <c r="T477" s="80">
        <f t="shared" si="81"/>
        <v>0.8951048951048951</v>
      </c>
      <c r="U477" s="80">
        <f t="shared" si="82"/>
        <v>0.86945288356606176</v>
      </c>
      <c r="V477" s="81">
        <f t="shared" si="83"/>
        <v>1752.599650048289</v>
      </c>
      <c r="W477" s="81">
        <f t="shared" si="84"/>
        <v>-263.15034995171095</v>
      </c>
      <c r="X477" s="81">
        <f t="shared" si="85"/>
        <v>-1052.6013998068438</v>
      </c>
      <c r="Y477" s="80">
        <f t="shared" si="78"/>
        <v>4.5848355451969969E-2</v>
      </c>
      <c r="Z477" s="80">
        <f t="shared" si="79"/>
        <v>1.1992624151289988E-2</v>
      </c>
      <c r="AA477" s="80">
        <f t="shared" si="80"/>
        <v>1.9115055013239957E-2</v>
      </c>
      <c r="AB477" s="80">
        <f t="shared" si="86"/>
        <v>2.5652011538833303E-2</v>
      </c>
      <c r="AC477" s="88" t="s">
        <v>3612</v>
      </c>
    </row>
    <row r="478" spans="1:29" ht="15" thickBot="1" x14ac:dyDescent="0.25">
      <c r="A478" s="96">
        <v>117</v>
      </c>
      <c r="B478" s="97" t="s">
        <v>1985</v>
      </c>
      <c r="C478" s="99" t="s">
        <v>1986</v>
      </c>
      <c r="D478" s="99" t="s">
        <v>41</v>
      </c>
      <c r="E478" s="100">
        <v>0</v>
      </c>
      <c r="F478" s="100">
        <v>4</v>
      </c>
      <c r="G478" s="101">
        <v>322.02</v>
      </c>
      <c r="H478" s="101">
        <v>208.16</v>
      </c>
      <c r="I478" s="101">
        <v>832.64</v>
      </c>
      <c r="J478" s="101">
        <v>0</v>
      </c>
      <c r="K478" s="101">
        <v>299.93</v>
      </c>
      <c r="L478" s="101">
        <v>0</v>
      </c>
      <c r="M478" s="101">
        <v>0</v>
      </c>
      <c r="N478" s="101">
        <v>101.37634</v>
      </c>
      <c r="O478" s="101">
        <v>329.07119879999999</v>
      </c>
      <c r="P478" s="102">
        <v>102.252855432</v>
      </c>
      <c r="R478" s="101">
        <v>237.7</v>
      </c>
      <c r="S478" s="101">
        <v>0</v>
      </c>
      <c r="T478" s="80"/>
      <c r="U478" s="80"/>
      <c r="V478" s="81"/>
      <c r="W478" s="81"/>
      <c r="X478" s="81"/>
      <c r="Y478" s="80"/>
      <c r="Z478" s="80"/>
      <c r="AA478" s="80"/>
      <c r="AB478" s="80"/>
    </row>
    <row r="479" spans="1:29" ht="20.5" thickBot="1" x14ac:dyDescent="0.25">
      <c r="A479" s="103">
        <v>118</v>
      </c>
      <c r="B479" s="104" t="s">
        <v>1987</v>
      </c>
      <c r="C479" s="105" t="s">
        <v>1988</v>
      </c>
      <c r="D479" s="105" t="s">
        <v>41</v>
      </c>
      <c r="E479" s="106">
        <v>0</v>
      </c>
      <c r="F479" s="106">
        <v>4</v>
      </c>
      <c r="G479" s="107">
        <v>1703.4</v>
      </c>
      <c r="H479" s="107">
        <v>1410</v>
      </c>
      <c r="I479" s="107">
        <v>5640</v>
      </c>
      <c r="J479" s="107">
        <v>5640</v>
      </c>
      <c r="K479" s="107">
        <v>0</v>
      </c>
      <c r="L479" s="107">
        <v>0</v>
      </c>
      <c r="M479" s="107">
        <v>0</v>
      </c>
      <c r="N479" s="107">
        <v>0</v>
      </c>
      <c r="O479" s="107">
        <v>0</v>
      </c>
      <c r="P479" s="107">
        <v>0</v>
      </c>
      <c r="R479" s="107">
        <v>1700</v>
      </c>
      <c r="S479" s="107">
        <v>6800</v>
      </c>
      <c r="T479" s="80">
        <f t="shared" si="81"/>
        <v>1.2056737588652482</v>
      </c>
      <c r="U479" s="80">
        <f t="shared" si="82"/>
        <v>1.180021747326415</v>
      </c>
      <c r="V479" s="81">
        <f t="shared" si="83"/>
        <v>2010.0490443958154</v>
      </c>
      <c r="W479" s="81">
        <f t="shared" si="84"/>
        <v>306.64904439581528</v>
      </c>
      <c r="X479" s="81">
        <f t="shared" si="85"/>
        <v>1226.5961775832611</v>
      </c>
      <c r="Y479" s="80">
        <f t="shared" si="78"/>
        <v>4.5848355451969969E-2</v>
      </c>
      <c r="Z479" s="80">
        <f t="shared" si="79"/>
        <v>1.1992624151289988E-2</v>
      </c>
      <c r="AA479" s="80">
        <f t="shared" si="80"/>
        <v>1.9115055013239957E-2</v>
      </c>
      <c r="AB479" s="80">
        <f t="shared" si="86"/>
        <v>2.5652011538833303E-2</v>
      </c>
    </row>
    <row r="480" spans="1:29" ht="15" thickBot="1" x14ac:dyDescent="0.25">
      <c r="A480" s="96">
        <v>119</v>
      </c>
      <c r="B480" s="97" t="s">
        <v>1989</v>
      </c>
      <c r="C480" s="99" t="s">
        <v>1990</v>
      </c>
      <c r="D480" s="99" t="s">
        <v>41</v>
      </c>
      <c r="E480" s="100">
        <v>0</v>
      </c>
      <c r="F480" s="100">
        <v>14</v>
      </c>
      <c r="G480" s="101">
        <v>402.53</v>
      </c>
      <c r="H480" s="101">
        <v>156.08000000000001</v>
      </c>
      <c r="I480" s="101">
        <v>2185.12</v>
      </c>
      <c r="J480" s="101">
        <v>89.468119999999999</v>
      </c>
      <c r="K480" s="101">
        <v>754.88</v>
      </c>
      <c r="L480" s="101">
        <v>0</v>
      </c>
      <c r="M480" s="101">
        <v>0</v>
      </c>
      <c r="N480" s="101">
        <v>255.14944</v>
      </c>
      <c r="O480" s="101">
        <v>828.22414079999999</v>
      </c>
      <c r="P480" s="102">
        <v>257.355501312</v>
      </c>
      <c r="R480" s="101">
        <v>178.57</v>
      </c>
      <c r="S480" s="101">
        <v>106.9516</v>
      </c>
      <c r="T480" s="80"/>
      <c r="U480" s="80"/>
      <c r="V480" s="81"/>
      <c r="W480" s="81"/>
      <c r="X480" s="81"/>
      <c r="Y480" s="80"/>
      <c r="Z480" s="80"/>
      <c r="AA480" s="80"/>
      <c r="AB480" s="80"/>
    </row>
    <row r="481" spans="1:29" x14ac:dyDescent="0.2">
      <c r="A481" s="108"/>
      <c r="B481" s="109" t="s">
        <v>1580</v>
      </c>
      <c r="C481" s="110" t="s">
        <v>1581</v>
      </c>
      <c r="D481" s="110" t="s">
        <v>101</v>
      </c>
      <c r="E481" s="111">
        <v>0.02</v>
      </c>
      <c r="F481" s="111">
        <v>0.28000000000000003</v>
      </c>
      <c r="G481" s="77">
        <v>131</v>
      </c>
      <c r="H481" s="77">
        <v>131</v>
      </c>
      <c r="I481" s="77">
        <v>36.68</v>
      </c>
      <c r="J481" s="77">
        <v>36.68</v>
      </c>
      <c r="K481" s="77"/>
      <c r="L481" s="77"/>
      <c r="M481" s="77"/>
      <c r="N481" s="77"/>
      <c r="O481" s="77"/>
      <c r="P481" s="77"/>
      <c r="R481" s="77">
        <v>181</v>
      </c>
      <c r="S481" s="77">
        <v>50.68</v>
      </c>
      <c r="T481" s="80">
        <f t="shared" si="81"/>
        <v>1.3816793893129771</v>
      </c>
      <c r="U481" s="80">
        <f t="shared" si="82"/>
        <v>1.3560273777741438</v>
      </c>
      <c r="V481" s="81">
        <f t="shared" si="83"/>
        <v>177.63958648841285</v>
      </c>
      <c r="W481" s="81">
        <f t="shared" si="84"/>
        <v>46.639586488412846</v>
      </c>
      <c r="X481" s="81">
        <f t="shared" si="85"/>
        <v>13.059084216755599</v>
      </c>
      <c r="Y481" s="80">
        <f t="shared" si="78"/>
        <v>4.5848355451969969E-2</v>
      </c>
      <c r="Z481" s="80">
        <f t="shared" si="79"/>
        <v>1.1992624151289988E-2</v>
      </c>
      <c r="AA481" s="80">
        <f t="shared" si="80"/>
        <v>1.9115055013239957E-2</v>
      </c>
      <c r="AB481" s="80">
        <f t="shared" si="86"/>
        <v>2.5652011538833303E-2</v>
      </c>
    </row>
    <row r="482" spans="1:29" x14ac:dyDescent="0.2">
      <c r="A482" s="108"/>
      <c r="B482" s="109" t="s">
        <v>1602</v>
      </c>
      <c r="C482" s="110" t="s">
        <v>1603</v>
      </c>
      <c r="D482" s="110" t="s">
        <v>101</v>
      </c>
      <c r="E482" s="111">
        <v>1.9140000000000001E-2</v>
      </c>
      <c r="F482" s="111">
        <v>0.26795999999999998</v>
      </c>
      <c r="G482" s="77">
        <v>197</v>
      </c>
      <c r="H482" s="77">
        <v>197</v>
      </c>
      <c r="I482" s="77">
        <v>52.788119999999999</v>
      </c>
      <c r="J482" s="77">
        <v>52.788119999999999</v>
      </c>
      <c r="K482" s="77"/>
      <c r="L482" s="77"/>
      <c r="M482" s="77"/>
      <c r="N482" s="77"/>
      <c r="O482" s="77"/>
      <c r="P482" s="77"/>
      <c r="R482" s="77">
        <v>210</v>
      </c>
      <c r="S482" s="77">
        <v>56.271599999999999</v>
      </c>
      <c r="T482" s="80">
        <f t="shared" si="81"/>
        <v>1.0659898477157361</v>
      </c>
      <c r="U482" s="80">
        <f t="shared" si="82"/>
        <v>1.0403378361769029</v>
      </c>
      <c r="V482" s="81">
        <f t="shared" si="83"/>
        <v>204.94655372684986</v>
      </c>
      <c r="W482" s="81">
        <f t="shared" si="84"/>
        <v>7.9465537268498565</v>
      </c>
      <c r="X482" s="81">
        <f t="shared" si="85"/>
        <v>2.1293585366466874</v>
      </c>
      <c r="Y482" s="80">
        <f t="shared" si="78"/>
        <v>4.5848355451969969E-2</v>
      </c>
      <c r="Z482" s="80">
        <f t="shared" si="79"/>
        <v>1.1992624151289988E-2</v>
      </c>
      <c r="AA482" s="80">
        <f t="shared" si="80"/>
        <v>1.9115055013239957E-2</v>
      </c>
      <c r="AB482" s="80">
        <f t="shared" si="86"/>
        <v>2.5652011538833303E-2</v>
      </c>
    </row>
    <row r="483" spans="1:29" ht="15" thickBot="1" x14ac:dyDescent="0.25">
      <c r="A483" s="103">
        <v>120</v>
      </c>
      <c r="B483" s="104" t="s">
        <v>1991</v>
      </c>
      <c r="C483" s="105" t="s">
        <v>1992</v>
      </c>
      <c r="D483" s="105" t="s">
        <v>41</v>
      </c>
      <c r="E483" s="106">
        <v>0</v>
      </c>
      <c r="F483" s="106">
        <v>14</v>
      </c>
      <c r="G483" s="107">
        <v>2843.93</v>
      </c>
      <c r="H483" s="107">
        <v>2400</v>
      </c>
      <c r="I483" s="107"/>
      <c r="J483" s="107"/>
      <c r="K483" s="107"/>
      <c r="L483" s="107"/>
      <c r="M483" s="107"/>
      <c r="N483" s="107"/>
      <c r="O483" s="107"/>
      <c r="P483" s="107"/>
      <c r="R483" s="107">
        <v>2140</v>
      </c>
      <c r="S483" s="107">
        <v>29960</v>
      </c>
      <c r="T483" s="80">
        <f t="shared" si="81"/>
        <v>0.89166666666666672</v>
      </c>
      <c r="U483" s="80">
        <f t="shared" si="82"/>
        <v>0.86601465512783338</v>
      </c>
      <c r="V483" s="81">
        <f t="shared" si="83"/>
        <v>2462.8850581576989</v>
      </c>
      <c r="W483" s="81">
        <f t="shared" si="84"/>
        <v>-381.04494184230089</v>
      </c>
      <c r="X483" s="81">
        <f t="shared" si="85"/>
        <v>-5334.6291857922124</v>
      </c>
      <c r="Y483" s="80">
        <f t="shared" si="78"/>
        <v>4.5848355451969969E-2</v>
      </c>
      <c r="Z483" s="80">
        <f t="shared" si="79"/>
        <v>1.1992624151289988E-2</v>
      </c>
      <c r="AA483" s="80">
        <f t="shared" si="80"/>
        <v>1.9115055013239957E-2</v>
      </c>
      <c r="AB483" s="80">
        <f t="shared" si="86"/>
        <v>2.5652011538833303E-2</v>
      </c>
    </row>
    <row r="484" spans="1:29" ht="15" thickBot="1" x14ac:dyDescent="0.25">
      <c r="A484" s="96">
        <v>121</v>
      </c>
      <c r="B484" s="97" t="s">
        <v>1993</v>
      </c>
      <c r="C484" s="99" t="s">
        <v>1990</v>
      </c>
      <c r="D484" s="99" t="s">
        <v>41</v>
      </c>
      <c r="E484" s="100">
        <v>0</v>
      </c>
      <c r="F484" s="100">
        <v>24</v>
      </c>
      <c r="G484" s="101">
        <v>483.03</v>
      </c>
      <c r="H484" s="101"/>
      <c r="I484" s="101">
        <v>11592.72</v>
      </c>
      <c r="J484" s="101">
        <v>0</v>
      </c>
      <c r="K484" s="101">
        <v>0</v>
      </c>
      <c r="L484" s="101">
        <v>0</v>
      </c>
      <c r="M484" s="101">
        <v>0</v>
      </c>
      <c r="N484" s="101">
        <v>0</v>
      </c>
      <c r="O484" s="101">
        <v>0</v>
      </c>
      <c r="P484" s="102">
        <v>0</v>
      </c>
      <c r="R484" s="101"/>
      <c r="S484" s="101">
        <v>0</v>
      </c>
      <c r="T484" s="80"/>
      <c r="U484" s="80"/>
      <c r="V484" s="81"/>
      <c r="W484" s="81"/>
      <c r="X484" s="81"/>
      <c r="Y484" s="80"/>
      <c r="Z484" s="80"/>
      <c r="AA484" s="80"/>
      <c r="AB484" s="80"/>
    </row>
    <row r="485" spans="1:29" ht="15" thickBot="1" x14ac:dyDescent="0.25">
      <c r="A485" s="103">
        <v>122</v>
      </c>
      <c r="B485" s="104">
        <v>551456860</v>
      </c>
      <c r="C485" s="105" t="s">
        <v>1994</v>
      </c>
      <c r="D485" s="105" t="s">
        <v>41</v>
      </c>
      <c r="E485" s="106">
        <v>0</v>
      </c>
      <c r="F485" s="106">
        <v>24</v>
      </c>
      <c r="G485" s="107">
        <v>7015.93</v>
      </c>
      <c r="H485" s="107">
        <v>4410</v>
      </c>
      <c r="I485" s="107">
        <v>11592.72</v>
      </c>
      <c r="J485" s="107">
        <v>0</v>
      </c>
      <c r="K485" s="107">
        <v>0</v>
      </c>
      <c r="L485" s="107">
        <v>0</v>
      </c>
      <c r="M485" s="107">
        <v>0</v>
      </c>
      <c r="N485" s="107">
        <v>0</v>
      </c>
      <c r="O485" s="107">
        <v>0</v>
      </c>
      <c r="P485" s="107">
        <v>0</v>
      </c>
      <c r="Q485" s="107"/>
      <c r="R485" s="107">
        <v>5380</v>
      </c>
      <c r="S485" s="107">
        <v>168382.32</v>
      </c>
      <c r="T485" s="80">
        <f t="shared" ref="T485" si="87">R485/H485</f>
        <v>1.219954648526077</v>
      </c>
      <c r="U485" s="80">
        <f t="shared" ref="U485" si="88">T485-AB485</f>
        <v>1.1943026369872438</v>
      </c>
      <c r="V485" s="81">
        <f t="shared" ref="V485" si="89">G485*U485</f>
        <v>8379.1436999179132</v>
      </c>
      <c r="W485" s="81">
        <f t="shared" ref="W485" si="90">V485-G485</f>
        <v>1363.2136999179129</v>
      </c>
      <c r="X485" s="81">
        <f t="shared" ref="X485" si="91">F485*W485</f>
        <v>32717.128798029909</v>
      </c>
      <c r="Y485" s="80">
        <f t="shared" si="78"/>
        <v>4.5848355451969969E-2</v>
      </c>
      <c r="Z485" s="80">
        <f t="shared" si="79"/>
        <v>1.1992624151289988E-2</v>
      </c>
      <c r="AA485" s="80">
        <f t="shared" si="80"/>
        <v>1.9115055013239957E-2</v>
      </c>
      <c r="AB485" s="80">
        <f t="shared" ref="AB485" si="92">AVERAGE(Y485:AA485)</f>
        <v>2.5652011538833303E-2</v>
      </c>
      <c r="AC485" s="88" t="s">
        <v>3614</v>
      </c>
    </row>
    <row r="486" spans="1:29" ht="15" thickBot="1" x14ac:dyDescent="0.25">
      <c r="A486" s="96">
        <v>123</v>
      </c>
      <c r="B486" s="97" t="s">
        <v>1995</v>
      </c>
      <c r="C486" s="99" t="s">
        <v>1996</v>
      </c>
      <c r="D486" s="99" t="s">
        <v>41</v>
      </c>
      <c r="E486" s="100">
        <v>0</v>
      </c>
      <c r="F486" s="100">
        <v>6</v>
      </c>
      <c r="G486" s="101">
        <v>1207.58</v>
      </c>
      <c r="H486" s="101">
        <v>368.9</v>
      </c>
      <c r="I486" s="101">
        <v>2213.4</v>
      </c>
      <c r="J486" s="101">
        <v>387.01548000000003</v>
      </c>
      <c r="K486" s="101">
        <v>657.89819999999997</v>
      </c>
      <c r="L486" s="101">
        <v>0</v>
      </c>
      <c r="M486" s="101">
        <v>0</v>
      </c>
      <c r="N486" s="101">
        <v>222.36959160000001</v>
      </c>
      <c r="O486" s="101">
        <v>721.81958911200002</v>
      </c>
      <c r="P486" s="102">
        <v>224.29223329967999</v>
      </c>
      <c r="R486" s="101">
        <v>421.71</v>
      </c>
      <c r="S486" s="101">
        <v>446.03640000000001</v>
      </c>
      <c r="T486" s="80"/>
      <c r="U486" s="80"/>
      <c r="V486" s="81"/>
      <c r="W486" s="81"/>
      <c r="X486" s="81"/>
      <c r="Y486" s="80"/>
      <c r="Z486" s="80"/>
      <c r="AA486" s="80"/>
      <c r="AB486" s="80"/>
    </row>
    <row r="487" spans="1:29" x14ac:dyDescent="0.2">
      <c r="A487" s="108"/>
      <c r="B487" s="109" t="s">
        <v>1580</v>
      </c>
      <c r="C487" s="110" t="s">
        <v>1581</v>
      </c>
      <c r="D487" s="110" t="s">
        <v>101</v>
      </c>
      <c r="E487" s="111">
        <v>0.02</v>
      </c>
      <c r="F487" s="111">
        <v>0.12</v>
      </c>
      <c r="G487" s="77">
        <v>131</v>
      </c>
      <c r="H487" s="77">
        <v>131</v>
      </c>
      <c r="I487" s="77">
        <v>15.72</v>
      </c>
      <c r="J487" s="77">
        <v>15.72</v>
      </c>
      <c r="K487" s="77"/>
      <c r="L487" s="77"/>
      <c r="M487" s="77"/>
      <c r="N487" s="77"/>
      <c r="O487" s="77"/>
      <c r="P487" s="77"/>
      <c r="R487" s="77">
        <v>181</v>
      </c>
      <c r="S487" s="77">
        <v>21.72</v>
      </c>
      <c r="T487" s="80">
        <f t="shared" si="81"/>
        <v>1.3816793893129771</v>
      </c>
      <c r="U487" s="80">
        <f t="shared" si="82"/>
        <v>1.3560273777741438</v>
      </c>
      <c r="V487" s="81">
        <f t="shared" si="83"/>
        <v>177.63958648841285</v>
      </c>
      <c r="W487" s="81">
        <f t="shared" si="84"/>
        <v>46.639586488412846</v>
      </c>
      <c r="X487" s="81">
        <f t="shared" si="85"/>
        <v>5.5967503786095412</v>
      </c>
      <c r="Y487" s="80">
        <f t="shared" si="78"/>
        <v>4.5848355451969969E-2</v>
      </c>
      <c r="Z487" s="80">
        <f t="shared" si="79"/>
        <v>1.1992624151289988E-2</v>
      </c>
      <c r="AA487" s="80">
        <f t="shared" si="80"/>
        <v>1.9115055013239957E-2</v>
      </c>
      <c r="AB487" s="80">
        <f t="shared" si="86"/>
        <v>2.5652011538833303E-2</v>
      </c>
    </row>
    <row r="488" spans="1:29" ht="18" x14ac:dyDescent="0.2">
      <c r="A488" s="108"/>
      <c r="B488" s="109" t="s">
        <v>1997</v>
      </c>
      <c r="C488" s="110" t="s">
        <v>1998</v>
      </c>
      <c r="D488" s="110" t="s">
        <v>286</v>
      </c>
      <c r="E488" s="111">
        <v>0.02</v>
      </c>
      <c r="F488" s="111">
        <v>0.12</v>
      </c>
      <c r="G488" s="77">
        <v>63.6</v>
      </c>
      <c r="H488" s="77">
        <v>63.6</v>
      </c>
      <c r="I488" s="77">
        <v>7.6319999999999997</v>
      </c>
      <c r="J488" s="77">
        <v>7.6319999999999997</v>
      </c>
      <c r="K488" s="77"/>
      <c r="L488" s="77"/>
      <c r="M488" s="77"/>
      <c r="N488" s="77"/>
      <c r="O488" s="77"/>
      <c r="P488" s="77"/>
      <c r="R488" s="77">
        <v>107</v>
      </c>
      <c r="S488" s="77">
        <v>12.84</v>
      </c>
      <c r="T488" s="80">
        <f t="shared" si="81"/>
        <v>1.6823899371069182</v>
      </c>
      <c r="U488" s="80">
        <f t="shared" si="82"/>
        <v>1.656737925568085</v>
      </c>
      <c r="V488" s="81">
        <f t="shared" si="83"/>
        <v>105.3685320661302</v>
      </c>
      <c r="W488" s="81">
        <f t="shared" si="84"/>
        <v>41.768532066130199</v>
      </c>
      <c r="X488" s="81">
        <f t="shared" si="85"/>
        <v>5.0122238479356236</v>
      </c>
      <c r="Y488" s="80">
        <f t="shared" si="78"/>
        <v>4.5848355451969969E-2</v>
      </c>
      <c r="Z488" s="80">
        <f t="shared" si="79"/>
        <v>1.1992624151289988E-2</v>
      </c>
      <c r="AA488" s="80">
        <f t="shared" si="80"/>
        <v>1.9115055013239957E-2</v>
      </c>
      <c r="AB488" s="80">
        <f t="shared" si="86"/>
        <v>2.5652011538833303E-2</v>
      </c>
    </row>
    <row r="489" spans="1:29" x14ac:dyDescent="0.2">
      <c r="A489" s="108"/>
      <c r="B489" s="109" t="s">
        <v>1972</v>
      </c>
      <c r="C489" s="110" t="s">
        <v>1973</v>
      </c>
      <c r="D489" s="110" t="s">
        <v>41</v>
      </c>
      <c r="E489" s="111">
        <v>2</v>
      </c>
      <c r="F489" s="111">
        <v>12</v>
      </c>
      <c r="G489" s="77">
        <v>24.7</v>
      </c>
      <c r="H489" s="77">
        <v>24.7</v>
      </c>
      <c r="I489" s="77">
        <v>296.39999999999998</v>
      </c>
      <c r="J489" s="77">
        <v>296.39999999999998</v>
      </c>
      <c r="K489" s="77"/>
      <c r="L489" s="77"/>
      <c r="M489" s="77"/>
      <c r="N489" s="77"/>
      <c r="O489" s="77"/>
      <c r="P489" s="77"/>
      <c r="R489" s="77">
        <v>27.7</v>
      </c>
      <c r="S489" s="77">
        <v>332.4</v>
      </c>
      <c r="T489" s="80">
        <f t="shared" si="81"/>
        <v>1.1214574898785425</v>
      </c>
      <c r="U489" s="80">
        <f t="shared" si="82"/>
        <v>1.0958054783397093</v>
      </c>
      <c r="V489" s="81">
        <f t="shared" si="83"/>
        <v>27.066395314990821</v>
      </c>
      <c r="W489" s="81">
        <f t="shared" si="84"/>
        <v>2.3663953149908217</v>
      </c>
      <c r="X489" s="81">
        <f t="shared" si="85"/>
        <v>28.39674377988986</v>
      </c>
      <c r="Y489" s="80">
        <f t="shared" si="78"/>
        <v>4.5848355451969969E-2</v>
      </c>
      <c r="Z489" s="80">
        <f t="shared" si="79"/>
        <v>1.1992624151289988E-2</v>
      </c>
      <c r="AA489" s="80">
        <f t="shared" si="80"/>
        <v>1.9115055013239957E-2</v>
      </c>
      <c r="AB489" s="80">
        <f t="shared" si="86"/>
        <v>2.5652011538833303E-2</v>
      </c>
    </row>
    <row r="490" spans="1:29" ht="18" x14ac:dyDescent="0.2">
      <c r="A490" s="108"/>
      <c r="B490" s="109" t="s">
        <v>891</v>
      </c>
      <c r="C490" s="110" t="s">
        <v>892</v>
      </c>
      <c r="D490" s="110" t="s">
        <v>286</v>
      </c>
      <c r="E490" s="111">
        <v>0.02</v>
      </c>
      <c r="F490" s="111">
        <v>0.12</v>
      </c>
      <c r="G490" s="77">
        <v>372</v>
      </c>
      <c r="H490" s="77">
        <v>372</v>
      </c>
      <c r="I490" s="77">
        <v>44.64</v>
      </c>
      <c r="J490" s="77">
        <v>44.64</v>
      </c>
      <c r="K490" s="77"/>
      <c r="L490" s="77"/>
      <c r="M490" s="77"/>
      <c r="N490" s="77"/>
      <c r="O490" s="77"/>
      <c r="P490" s="77"/>
      <c r="R490" s="77">
        <v>458</v>
      </c>
      <c r="S490" s="77">
        <v>54.96</v>
      </c>
      <c r="T490" s="80">
        <f t="shared" si="81"/>
        <v>1.2311827956989247</v>
      </c>
      <c r="U490" s="80">
        <f t="shared" si="82"/>
        <v>1.2055307841600915</v>
      </c>
      <c r="V490" s="81">
        <f t="shared" si="83"/>
        <v>448.45745170755407</v>
      </c>
      <c r="W490" s="81">
        <f t="shared" si="84"/>
        <v>76.457451707554071</v>
      </c>
      <c r="X490" s="81">
        <f t="shared" si="85"/>
        <v>9.1748942049064883</v>
      </c>
      <c r="Y490" s="80">
        <f t="shared" si="78"/>
        <v>4.5848355451969969E-2</v>
      </c>
      <c r="Z490" s="80">
        <f t="shared" si="79"/>
        <v>1.1992624151289988E-2</v>
      </c>
      <c r="AA490" s="80">
        <f t="shared" si="80"/>
        <v>1.9115055013239957E-2</v>
      </c>
      <c r="AB490" s="80">
        <f t="shared" si="86"/>
        <v>2.5652011538833303E-2</v>
      </c>
    </row>
    <row r="491" spans="1:29" x14ac:dyDescent="0.2">
      <c r="A491" s="108"/>
      <c r="B491" s="109" t="s">
        <v>1602</v>
      </c>
      <c r="C491" s="110" t="s">
        <v>1603</v>
      </c>
      <c r="D491" s="110" t="s">
        <v>101</v>
      </c>
      <c r="E491" s="111">
        <v>1.9140000000000001E-2</v>
      </c>
      <c r="F491" s="111">
        <v>0.11484</v>
      </c>
      <c r="G491" s="77">
        <v>197</v>
      </c>
      <c r="H491" s="77">
        <v>197</v>
      </c>
      <c r="I491" s="77">
        <v>22.623480000000001</v>
      </c>
      <c r="J491" s="77">
        <v>22.623480000000001</v>
      </c>
      <c r="K491" s="77"/>
      <c r="L491" s="77"/>
      <c r="M491" s="77"/>
      <c r="N491" s="77"/>
      <c r="O491" s="77"/>
      <c r="P491" s="77"/>
      <c r="R491" s="77">
        <v>210</v>
      </c>
      <c r="S491" s="77">
        <v>24.116399999999999</v>
      </c>
      <c r="T491" s="80">
        <f t="shared" si="81"/>
        <v>1.0659898477157361</v>
      </c>
      <c r="U491" s="80">
        <f t="shared" si="82"/>
        <v>1.0403378361769029</v>
      </c>
      <c r="V491" s="81">
        <f t="shared" si="83"/>
        <v>204.94655372684986</v>
      </c>
      <c r="W491" s="81">
        <f t="shared" si="84"/>
        <v>7.9465537268498565</v>
      </c>
      <c r="X491" s="81">
        <f t="shared" si="85"/>
        <v>0.91258222999143745</v>
      </c>
      <c r="Y491" s="80">
        <f t="shared" si="78"/>
        <v>4.5848355451969969E-2</v>
      </c>
      <c r="Z491" s="80">
        <f t="shared" si="79"/>
        <v>1.1992624151289988E-2</v>
      </c>
      <c r="AA491" s="80">
        <f t="shared" si="80"/>
        <v>1.9115055013239957E-2</v>
      </c>
      <c r="AB491" s="80">
        <f t="shared" si="86"/>
        <v>2.5652011538833303E-2</v>
      </c>
    </row>
    <row r="492" spans="1:29" x14ac:dyDescent="0.2">
      <c r="A492" s="103">
        <v>124</v>
      </c>
      <c r="B492" s="104" t="s">
        <v>1999</v>
      </c>
      <c r="C492" s="105" t="s">
        <v>2000</v>
      </c>
      <c r="D492" s="105" t="s">
        <v>41</v>
      </c>
      <c r="E492" s="106">
        <v>0</v>
      </c>
      <c r="F492" s="106">
        <v>4</v>
      </c>
      <c r="G492" s="107">
        <v>5519.15</v>
      </c>
      <c r="H492" s="107">
        <v>3900</v>
      </c>
      <c r="I492" s="107">
        <v>15600</v>
      </c>
      <c r="J492" s="107">
        <v>15600</v>
      </c>
      <c r="K492" s="107">
        <v>0</v>
      </c>
      <c r="L492" s="107">
        <v>0</v>
      </c>
      <c r="M492" s="107">
        <v>0</v>
      </c>
      <c r="N492" s="107">
        <v>0</v>
      </c>
      <c r="O492" s="107">
        <v>0</v>
      </c>
      <c r="P492" s="107">
        <v>0</v>
      </c>
      <c r="R492" s="107">
        <v>6020</v>
      </c>
      <c r="S492" s="107">
        <v>24080</v>
      </c>
      <c r="T492" s="80">
        <f t="shared" si="81"/>
        <v>1.5435897435897437</v>
      </c>
      <c r="U492" s="80">
        <f t="shared" si="82"/>
        <v>1.5179377320509104</v>
      </c>
      <c r="V492" s="81">
        <f t="shared" si="83"/>
        <v>8377.7260338487813</v>
      </c>
      <c r="W492" s="81">
        <f t="shared" si="84"/>
        <v>2858.5760338487817</v>
      </c>
      <c r="X492" s="81">
        <f t="shared" si="85"/>
        <v>11434.304135395127</v>
      </c>
      <c r="Y492" s="80">
        <f t="shared" si="78"/>
        <v>4.5848355451969969E-2</v>
      </c>
      <c r="Z492" s="80">
        <f t="shared" si="79"/>
        <v>1.1992624151289988E-2</v>
      </c>
      <c r="AA492" s="80">
        <f t="shared" si="80"/>
        <v>1.9115055013239957E-2</v>
      </c>
      <c r="AB492" s="80">
        <f t="shared" si="86"/>
        <v>2.5652011538833303E-2</v>
      </c>
    </row>
    <row r="493" spans="1:29" x14ac:dyDescent="0.2">
      <c r="A493" s="103">
        <v>125</v>
      </c>
      <c r="B493" s="104" t="s">
        <v>2001</v>
      </c>
      <c r="C493" s="105" t="s">
        <v>2002</v>
      </c>
      <c r="D493" s="105" t="s">
        <v>41</v>
      </c>
      <c r="E493" s="106">
        <v>0</v>
      </c>
      <c r="F493" s="106">
        <v>2</v>
      </c>
      <c r="G493" s="107">
        <v>3827.54</v>
      </c>
      <c r="H493" s="107">
        <v>3780</v>
      </c>
      <c r="I493" s="107">
        <v>7560</v>
      </c>
      <c r="J493" s="107">
        <v>7560</v>
      </c>
      <c r="K493" s="107">
        <v>0</v>
      </c>
      <c r="L493" s="107">
        <v>0</v>
      </c>
      <c r="M493" s="107">
        <v>0</v>
      </c>
      <c r="N493" s="107">
        <v>0</v>
      </c>
      <c r="O493" s="107">
        <v>0</v>
      </c>
      <c r="P493" s="107">
        <v>0</v>
      </c>
      <c r="R493" s="107">
        <v>3380</v>
      </c>
      <c r="S493" s="107">
        <v>6760</v>
      </c>
      <c r="T493" s="80">
        <f t="shared" si="81"/>
        <v>0.89417989417989419</v>
      </c>
      <c r="U493" s="80">
        <f t="shared" si="82"/>
        <v>0.86852788264106084</v>
      </c>
      <c r="V493" s="81">
        <f t="shared" si="83"/>
        <v>3324.325211923966</v>
      </c>
      <c r="W493" s="81">
        <f t="shared" si="84"/>
        <v>-503.21478807603398</v>
      </c>
      <c r="X493" s="81">
        <f t="shared" si="85"/>
        <v>-1006.429576152068</v>
      </c>
      <c r="Y493" s="80">
        <f t="shared" si="78"/>
        <v>4.5848355451969969E-2</v>
      </c>
      <c r="Z493" s="80">
        <f t="shared" si="79"/>
        <v>1.1992624151289988E-2</v>
      </c>
      <c r="AA493" s="80">
        <f t="shared" si="80"/>
        <v>1.9115055013239957E-2</v>
      </c>
      <c r="AB493" s="80">
        <f t="shared" si="86"/>
        <v>2.5652011538833303E-2</v>
      </c>
    </row>
    <row r="494" spans="1:29" ht="15" thickBot="1" x14ac:dyDescent="0.25">
      <c r="A494" s="103">
        <v>126</v>
      </c>
      <c r="B494" s="104" t="s">
        <v>2003</v>
      </c>
      <c r="C494" s="105" t="s">
        <v>2004</v>
      </c>
      <c r="D494" s="105" t="s">
        <v>41</v>
      </c>
      <c r="E494" s="106">
        <v>0</v>
      </c>
      <c r="F494" s="106">
        <v>6</v>
      </c>
      <c r="G494" s="107">
        <v>2007.33</v>
      </c>
      <c r="H494" s="107">
        <v>1010</v>
      </c>
      <c r="I494" s="107">
        <v>6060</v>
      </c>
      <c r="J494" s="107">
        <v>6060</v>
      </c>
      <c r="K494" s="107">
        <v>0</v>
      </c>
      <c r="L494" s="107">
        <v>0</v>
      </c>
      <c r="M494" s="107">
        <v>0</v>
      </c>
      <c r="N494" s="107">
        <v>0</v>
      </c>
      <c r="O494" s="107">
        <v>0</v>
      </c>
      <c r="P494" s="107">
        <v>0</v>
      </c>
      <c r="R494" s="107">
        <v>1250</v>
      </c>
      <c r="S494" s="107">
        <v>7500</v>
      </c>
      <c r="T494" s="80">
        <f t="shared" si="81"/>
        <v>1.2376237623762376</v>
      </c>
      <c r="U494" s="80">
        <f t="shared" si="82"/>
        <v>1.2119717508374044</v>
      </c>
      <c r="V494" s="81">
        <f t="shared" si="83"/>
        <v>2432.8272546084468</v>
      </c>
      <c r="W494" s="81">
        <f t="shared" si="84"/>
        <v>425.49725460844684</v>
      </c>
      <c r="X494" s="81">
        <f t="shared" si="85"/>
        <v>2552.983527650681</v>
      </c>
      <c r="Y494" s="80">
        <f t="shared" si="78"/>
        <v>4.5848355451969969E-2</v>
      </c>
      <c r="Z494" s="80">
        <f t="shared" si="79"/>
        <v>1.1992624151289988E-2</v>
      </c>
      <c r="AA494" s="80">
        <f t="shared" si="80"/>
        <v>1.9115055013239957E-2</v>
      </c>
      <c r="AB494" s="80">
        <f t="shared" si="86"/>
        <v>2.5652011538833303E-2</v>
      </c>
    </row>
    <row r="495" spans="1:29" ht="15" thickBot="1" x14ac:dyDescent="0.25">
      <c r="A495" s="96">
        <v>127</v>
      </c>
      <c r="B495" s="97" t="s">
        <v>2005</v>
      </c>
      <c r="C495" s="99" t="s">
        <v>2006</v>
      </c>
      <c r="D495" s="99" t="s">
        <v>41</v>
      </c>
      <c r="E495" s="100">
        <v>0</v>
      </c>
      <c r="F495" s="100">
        <v>9</v>
      </c>
      <c r="G495" s="101">
        <v>435.48</v>
      </c>
      <c r="H495" s="101">
        <v>474.34</v>
      </c>
      <c r="I495" s="101">
        <v>4269.0600000000004</v>
      </c>
      <c r="J495" s="101">
        <v>3300.768</v>
      </c>
      <c r="K495" s="101">
        <v>348.79500000000002</v>
      </c>
      <c r="L495" s="101">
        <v>0</v>
      </c>
      <c r="M495" s="101">
        <v>0</v>
      </c>
      <c r="N495" s="101">
        <v>117.89270999999999</v>
      </c>
      <c r="O495" s="101">
        <v>382.68392219999998</v>
      </c>
      <c r="P495" s="102">
        <v>118.91202850800001</v>
      </c>
      <c r="R495" s="101">
        <v>551.30999999999995</v>
      </c>
      <c r="S495" s="101">
        <v>3856.0320000000002</v>
      </c>
      <c r="T495" s="80"/>
      <c r="U495" s="80"/>
      <c r="V495" s="81"/>
      <c r="W495" s="81"/>
      <c r="X495" s="81"/>
      <c r="Y495" s="80"/>
      <c r="Z495" s="80"/>
      <c r="AA495" s="80"/>
      <c r="AB495" s="80"/>
    </row>
    <row r="496" spans="1:29" x14ac:dyDescent="0.2">
      <c r="A496" s="108"/>
      <c r="B496" s="109" t="s">
        <v>2007</v>
      </c>
      <c r="C496" s="110" t="s">
        <v>2008</v>
      </c>
      <c r="D496" s="110" t="s">
        <v>101</v>
      </c>
      <c r="E496" s="111">
        <v>0.06</v>
      </c>
      <c r="F496" s="111">
        <v>0.54</v>
      </c>
      <c r="G496" s="77">
        <v>29.2</v>
      </c>
      <c r="H496" s="77">
        <v>29.2</v>
      </c>
      <c r="I496" s="77">
        <v>15.768000000000001</v>
      </c>
      <c r="J496" s="77">
        <v>15.768000000000001</v>
      </c>
      <c r="K496" s="77"/>
      <c r="L496" s="77"/>
      <c r="M496" s="77"/>
      <c r="N496" s="77"/>
      <c r="O496" s="77"/>
      <c r="P496" s="77"/>
      <c r="R496" s="77">
        <v>40.799999999999997</v>
      </c>
      <c r="S496" s="77">
        <v>22.032</v>
      </c>
      <c r="T496" s="80">
        <f t="shared" si="81"/>
        <v>1.3972602739726028</v>
      </c>
      <c r="U496" s="80">
        <f t="shared" si="82"/>
        <v>1.3716082624337695</v>
      </c>
      <c r="V496" s="81">
        <f t="shared" si="83"/>
        <v>40.050961263066071</v>
      </c>
      <c r="W496" s="81">
        <f t="shared" si="84"/>
        <v>10.850961263066072</v>
      </c>
      <c r="X496" s="81">
        <f t="shared" si="85"/>
        <v>5.8595190820556793</v>
      </c>
      <c r="Y496" s="80">
        <f t="shared" si="78"/>
        <v>4.5848355451969969E-2</v>
      </c>
      <c r="Z496" s="80">
        <f t="shared" si="79"/>
        <v>1.1992624151289988E-2</v>
      </c>
      <c r="AA496" s="80">
        <f t="shared" si="80"/>
        <v>1.9115055013239957E-2</v>
      </c>
      <c r="AB496" s="80">
        <f t="shared" si="86"/>
        <v>2.5652011538833303E-2</v>
      </c>
    </row>
    <row r="497" spans="1:28" ht="15" thickBot="1" x14ac:dyDescent="0.25">
      <c r="A497" s="108"/>
      <c r="B497" s="109" t="s">
        <v>2009</v>
      </c>
      <c r="C497" s="110" t="s">
        <v>2010</v>
      </c>
      <c r="D497" s="110" t="s">
        <v>41</v>
      </c>
      <c r="E497" s="111">
        <v>1</v>
      </c>
      <c r="F497" s="111">
        <v>9</v>
      </c>
      <c r="G497" s="77">
        <v>365</v>
      </c>
      <c r="H497" s="77">
        <v>365</v>
      </c>
      <c r="I497" s="77">
        <v>3285</v>
      </c>
      <c r="J497" s="77">
        <v>3285</v>
      </c>
      <c r="K497" s="77"/>
      <c r="L497" s="77"/>
      <c r="M497" s="77"/>
      <c r="N497" s="77"/>
      <c r="O497" s="77"/>
      <c r="P497" s="77"/>
      <c r="R497" s="77">
        <v>426</v>
      </c>
      <c r="S497" s="77">
        <v>3834</v>
      </c>
      <c r="T497" s="80">
        <f t="shared" si="81"/>
        <v>1.167123287671233</v>
      </c>
      <c r="U497" s="80">
        <f t="shared" si="82"/>
        <v>1.1414712761323997</v>
      </c>
      <c r="V497" s="81">
        <f t="shared" si="83"/>
        <v>416.63701578832593</v>
      </c>
      <c r="W497" s="81">
        <f t="shared" si="84"/>
        <v>51.637015788325925</v>
      </c>
      <c r="X497" s="81">
        <f t="shared" si="85"/>
        <v>464.73314209493333</v>
      </c>
      <c r="Y497" s="80">
        <f t="shared" si="78"/>
        <v>4.5848355451969969E-2</v>
      </c>
      <c r="Z497" s="80">
        <f t="shared" si="79"/>
        <v>1.1992624151289988E-2</v>
      </c>
      <c r="AA497" s="80">
        <f t="shared" si="80"/>
        <v>1.9115055013239957E-2</v>
      </c>
      <c r="AB497" s="80">
        <f t="shared" si="86"/>
        <v>2.5652011538833303E-2</v>
      </c>
    </row>
    <row r="498" spans="1:28" ht="15" thickBot="1" x14ac:dyDescent="0.25">
      <c r="A498" s="96">
        <v>128</v>
      </c>
      <c r="B498" s="97" t="s">
        <v>2011</v>
      </c>
      <c r="C498" s="99" t="s">
        <v>2012</v>
      </c>
      <c r="D498" s="99" t="s">
        <v>41</v>
      </c>
      <c r="E498" s="100">
        <v>0</v>
      </c>
      <c r="F498" s="100">
        <v>33</v>
      </c>
      <c r="G498" s="101">
        <v>1348.65</v>
      </c>
      <c r="H498" s="101">
        <v>274.19</v>
      </c>
      <c r="I498" s="101">
        <v>9048.27</v>
      </c>
      <c r="J498" s="101">
        <v>7303.9724999999999</v>
      </c>
      <c r="K498" s="101">
        <v>628.3365</v>
      </c>
      <c r="L498" s="101">
        <v>0</v>
      </c>
      <c r="M498" s="101">
        <v>0</v>
      </c>
      <c r="N498" s="101">
        <v>212.377737</v>
      </c>
      <c r="O498" s="101">
        <v>689.38567434000004</v>
      </c>
      <c r="P498" s="102">
        <v>214.2139875876</v>
      </c>
      <c r="R498" s="101">
        <v>320.51</v>
      </c>
      <c r="S498" s="101">
        <v>8584.8675000000003</v>
      </c>
      <c r="T498" s="80"/>
      <c r="U498" s="80"/>
      <c r="V498" s="81"/>
      <c r="W498" s="81"/>
      <c r="X498" s="81"/>
      <c r="Y498" s="80"/>
      <c r="Z498" s="80"/>
      <c r="AA498" s="80"/>
      <c r="AB498" s="80"/>
    </row>
    <row r="499" spans="1:28" x14ac:dyDescent="0.2">
      <c r="A499" s="108"/>
      <c r="B499" s="109" t="s">
        <v>1390</v>
      </c>
      <c r="C499" s="110" t="s">
        <v>1391</v>
      </c>
      <c r="D499" s="110" t="s">
        <v>101</v>
      </c>
      <c r="E499" s="111">
        <v>1.7500000000000002E-2</v>
      </c>
      <c r="F499" s="111">
        <v>0.57750000000000001</v>
      </c>
      <c r="G499" s="77">
        <v>179</v>
      </c>
      <c r="H499" s="77">
        <v>179</v>
      </c>
      <c r="I499" s="77">
        <v>103.3725</v>
      </c>
      <c r="J499" s="77">
        <v>103.3725</v>
      </c>
      <c r="K499" s="77"/>
      <c r="L499" s="77"/>
      <c r="M499" s="77"/>
      <c r="N499" s="77"/>
      <c r="O499" s="77"/>
      <c r="P499" s="77"/>
      <c r="R499" s="77">
        <v>277</v>
      </c>
      <c r="S499" s="77">
        <v>537.9</v>
      </c>
      <c r="T499" s="80">
        <f t="shared" si="81"/>
        <v>1.5474860335195531</v>
      </c>
      <c r="U499" s="80">
        <f t="shared" si="82"/>
        <v>1.5218340219807198</v>
      </c>
      <c r="V499" s="81">
        <f t="shared" si="83"/>
        <v>272.40828993454886</v>
      </c>
      <c r="W499" s="81">
        <f t="shared" si="84"/>
        <v>93.408289934548861</v>
      </c>
      <c r="X499" s="81">
        <f t="shared" si="85"/>
        <v>53.943287437201967</v>
      </c>
      <c r="Y499" s="80">
        <f t="shared" si="78"/>
        <v>4.5848355451969969E-2</v>
      </c>
      <c r="Z499" s="80">
        <f t="shared" si="79"/>
        <v>1.1992624151289988E-2</v>
      </c>
      <c r="AA499" s="80">
        <f t="shared" si="80"/>
        <v>1.9115055013239957E-2</v>
      </c>
      <c r="AB499" s="80">
        <f t="shared" si="86"/>
        <v>2.5652011538833303E-2</v>
      </c>
    </row>
    <row r="500" spans="1:28" ht="18" x14ac:dyDescent="0.2">
      <c r="A500" s="108"/>
      <c r="B500" s="109" t="s">
        <v>2013</v>
      </c>
      <c r="C500" s="110" t="s">
        <v>2014</v>
      </c>
      <c r="D500" s="110" t="s">
        <v>41</v>
      </c>
      <c r="E500" s="111">
        <v>1</v>
      </c>
      <c r="F500" s="111">
        <v>33</v>
      </c>
      <c r="G500" s="77">
        <v>13.2</v>
      </c>
      <c r="H500" s="77">
        <v>13.2</v>
      </c>
      <c r="I500" s="77">
        <v>435.6</v>
      </c>
      <c r="J500" s="77">
        <v>435.6</v>
      </c>
      <c r="K500" s="77"/>
      <c r="L500" s="77"/>
      <c r="M500" s="77"/>
      <c r="N500" s="77"/>
      <c r="O500" s="77"/>
      <c r="P500" s="77"/>
      <c r="R500" s="77">
        <v>16.3</v>
      </c>
      <c r="S500" s="77">
        <v>159.9675</v>
      </c>
      <c r="T500" s="80">
        <f t="shared" si="81"/>
        <v>1.2348484848484849</v>
      </c>
      <c r="U500" s="80">
        <f t="shared" si="82"/>
        <v>1.2091964733096516</v>
      </c>
      <c r="V500" s="81">
        <f t="shared" si="83"/>
        <v>15.961393447687401</v>
      </c>
      <c r="W500" s="81">
        <f t="shared" si="84"/>
        <v>2.7613934476874018</v>
      </c>
      <c r="X500" s="81">
        <f t="shared" si="85"/>
        <v>91.125983773684254</v>
      </c>
      <c r="Y500" s="80">
        <f t="shared" si="78"/>
        <v>4.5848355451969969E-2</v>
      </c>
      <c r="Z500" s="80">
        <f t="shared" si="79"/>
        <v>1.1992624151289988E-2</v>
      </c>
      <c r="AA500" s="80">
        <f t="shared" si="80"/>
        <v>1.9115055013239957E-2</v>
      </c>
      <c r="AB500" s="80">
        <f t="shared" si="86"/>
        <v>2.5652011538833303E-2</v>
      </c>
    </row>
    <row r="501" spans="1:28" ht="15" thickBot="1" x14ac:dyDescent="0.25">
      <c r="A501" s="108"/>
      <c r="B501" s="109" t="s">
        <v>1914</v>
      </c>
      <c r="C501" s="110" t="s">
        <v>1915</v>
      </c>
      <c r="D501" s="110" t="s">
        <v>41</v>
      </c>
      <c r="E501" s="111">
        <v>1</v>
      </c>
      <c r="F501" s="111">
        <v>33</v>
      </c>
      <c r="G501" s="77">
        <v>205</v>
      </c>
      <c r="H501" s="77">
        <v>205</v>
      </c>
      <c r="I501" s="77">
        <v>6765</v>
      </c>
      <c r="J501" s="77">
        <v>6765</v>
      </c>
      <c r="K501" s="77"/>
      <c r="L501" s="77"/>
      <c r="M501" s="77"/>
      <c r="N501" s="77"/>
      <c r="O501" s="77"/>
      <c r="P501" s="77"/>
      <c r="R501" s="77">
        <v>239</v>
      </c>
      <c r="S501" s="77">
        <v>7887</v>
      </c>
      <c r="T501" s="80">
        <f t="shared" si="81"/>
        <v>1.1658536585365853</v>
      </c>
      <c r="U501" s="80">
        <f t="shared" si="82"/>
        <v>1.1402016469977521</v>
      </c>
      <c r="V501" s="81">
        <f t="shared" si="83"/>
        <v>233.74133763453918</v>
      </c>
      <c r="W501" s="81">
        <f t="shared" si="84"/>
        <v>28.741337634539178</v>
      </c>
      <c r="X501" s="81">
        <f t="shared" si="85"/>
        <v>948.46414193979285</v>
      </c>
      <c r="Y501" s="80">
        <f t="shared" si="78"/>
        <v>4.5848355451969969E-2</v>
      </c>
      <c r="Z501" s="80">
        <f t="shared" si="79"/>
        <v>1.1992624151289988E-2</v>
      </c>
      <c r="AA501" s="80">
        <f t="shared" si="80"/>
        <v>1.9115055013239957E-2</v>
      </c>
      <c r="AB501" s="80">
        <f t="shared" si="86"/>
        <v>2.5652011538833303E-2</v>
      </c>
    </row>
    <row r="502" spans="1:28" ht="15" thickBot="1" x14ac:dyDescent="0.25">
      <c r="A502" s="96">
        <v>129</v>
      </c>
      <c r="B502" s="97" t="s">
        <v>2015</v>
      </c>
      <c r="C502" s="99" t="s">
        <v>2016</v>
      </c>
      <c r="D502" s="99" t="s">
        <v>41</v>
      </c>
      <c r="E502" s="100">
        <v>0</v>
      </c>
      <c r="F502" s="100">
        <v>1</v>
      </c>
      <c r="G502" s="101">
        <v>1357.03</v>
      </c>
      <c r="H502" s="101">
        <v>559.15</v>
      </c>
      <c r="I502" s="101">
        <v>559.15</v>
      </c>
      <c r="J502" s="101">
        <v>444.08026000000001</v>
      </c>
      <c r="K502" s="101">
        <v>41.451000000000001</v>
      </c>
      <c r="L502" s="101">
        <v>0</v>
      </c>
      <c r="M502" s="101">
        <v>0</v>
      </c>
      <c r="N502" s="101">
        <v>14.010438000000001</v>
      </c>
      <c r="O502" s="101">
        <v>45.478379160000003</v>
      </c>
      <c r="P502" s="102">
        <v>14.1315744024</v>
      </c>
      <c r="R502" s="101">
        <v>656.37</v>
      </c>
      <c r="S502" s="101">
        <v>524.96207500000003</v>
      </c>
      <c r="T502" s="80"/>
      <c r="U502" s="80"/>
      <c r="V502" s="81"/>
      <c r="W502" s="81"/>
      <c r="X502" s="81"/>
      <c r="Y502" s="80"/>
      <c r="Z502" s="80"/>
      <c r="AA502" s="80"/>
      <c r="AB502" s="80"/>
    </row>
    <row r="503" spans="1:28" x14ac:dyDescent="0.2">
      <c r="A503" s="108"/>
      <c r="B503" s="109" t="s">
        <v>2007</v>
      </c>
      <c r="C503" s="110" t="s">
        <v>2008</v>
      </c>
      <c r="D503" s="110" t="s">
        <v>101</v>
      </c>
      <c r="E503" s="111">
        <v>0.08</v>
      </c>
      <c r="F503" s="111">
        <v>0.08</v>
      </c>
      <c r="G503" s="77">
        <v>29.2</v>
      </c>
      <c r="H503" s="77">
        <v>29.2</v>
      </c>
      <c r="I503" s="77">
        <v>2.3359999999999999</v>
      </c>
      <c r="J503" s="77">
        <v>2.3359999999999999</v>
      </c>
      <c r="K503" s="77"/>
      <c r="L503" s="77"/>
      <c r="M503" s="77"/>
      <c r="N503" s="77"/>
      <c r="O503" s="77"/>
      <c r="P503" s="77"/>
      <c r="R503" s="77">
        <v>40.799999999999997</v>
      </c>
      <c r="S503" s="77">
        <v>3.2639999999999998</v>
      </c>
      <c r="T503" s="80">
        <f t="shared" si="81"/>
        <v>1.3972602739726028</v>
      </c>
      <c r="U503" s="80">
        <f t="shared" si="82"/>
        <v>1.3716082624337695</v>
      </c>
      <c r="V503" s="81">
        <f t="shared" si="83"/>
        <v>40.050961263066071</v>
      </c>
      <c r="W503" s="81">
        <f t="shared" si="84"/>
        <v>10.850961263066072</v>
      </c>
      <c r="X503" s="81">
        <f t="shared" si="85"/>
        <v>0.86807690104528579</v>
      </c>
      <c r="Y503" s="80">
        <f t="shared" si="78"/>
        <v>4.5848355451969969E-2</v>
      </c>
      <c r="Z503" s="80">
        <f t="shared" si="79"/>
        <v>1.1992624151289988E-2</v>
      </c>
      <c r="AA503" s="80">
        <f t="shared" si="80"/>
        <v>1.9115055013239957E-2</v>
      </c>
      <c r="AB503" s="80">
        <f t="shared" si="86"/>
        <v>2.5652011538833303E-2</v>
      </c>
    </row>
    <row r="504" spans="1:28" x14ac:dyDescent="0.2">
      <c r="A504" s="108"/>
      <c r="B504" s="109" t="s">
        <v>2017</v>
      </c>
      <c r="C504" s="110" t="s">
        <v>2018</v>
      </c>
      <c r="D504" s="110" t="s">
        <v>402</v>
      </c>
      <c r="E504" s="111">
        <v>8.1300000000000001E-3</v>
      </c>
      <c r="F504" s="111">
        <v>8.1300000000000001E-3</v>
      </c>
      <c r="G504" s="77">
        <v>367</v>
      </c>
      <c r="H504" s="77">
        <v>367</v>
      </c>
      <c r="I504" s="77">
        <v>2.9837099999999999</v>
      </c>
      <c r="J504" s="77">
        <v>2.9837099999999999</v>
      </c>
      <c r="K504" s="77"/>
      <c r="L504" s="77"/>
      <c r="M504" s="77"/>
      <c r="N504" s="77"/>
      <c r="O504" s="77"/>
      <c r="P504" s="77"/>
      <c r="R504" s="77">
        <v>456</v>
      </c>
      <c r="S504" s="77">
        <v>6.84</v>
      </c>
      <c r="T504" s="80">
        <f t="shared" si="81"/>
        <v>1.2425068119891007</v>
      </c>
      <c r="U504" s="80">
        <f t="shared" si="82"/>
        <v>1.2168548004502675</v>
      </c>
      <c r="V504" s="81">
        <f t="shared" si="83"/>
        <v>446.58571176524816</v>
      </c>
      <c r="W504" s="81">
        <f t="shared" si="84"/>
        <v>79.585711765248163</v>
      </c>
      <c r="X504" s="81">
        <f t="shared" si="85"/>
        <v>0.64703183665146757</v>
      </c>
      <c r="Y504" s="80">
        <f t="shared" si="78"/>
        <v>4.5848355451969969E-2</v>
      </c>
      <c r="Z504" s="80">
        <f t="shared" si="79"/>
        <v>1.1992624151289988E-2</v>
      </c>
      <c r="AA504" s="80">
        <f t="shared" si="80"/>
        <v>1.9115055013239957E-2</v>
      </c>
      <c r="AB504" s="80">
        <f t="shared" si="86"/>
        <v>2.5652011538833303E-2</v>
      </c>
    </row>
    <row r="505" spans="1:28" x14ac:dyDescent="0.2">
      <c r="A505" s="108"/>
      <c r="B505" s="109" t="s">
        <v>2019</v>
      </c>
      <c r="C505" s="110" t="s">
        <v>2020</v>
      </c>
      <c r="D505" s="110" t="s">
        <v>41</v>
      </c>
      <c r="E505" s="111">
        <v>0.46975</v>
      </c>
      <c r="F505" s="111">
        <v>0.46975</v>
      </c>
      <c r="G505" s="77">
        <v>14.6</v>
      </c>
      <c r="H505" s="77">
        <v>14.6</v>
      </c>
      <c r="I505" s="77">
        <v>6.8583499999999997</v>
      </c>
      <c r="J505" s="77">
        <v>6.8583499999999997</v>
      </c>
      <c r="K505" s="77"/>
      <c r="L505" s="77"/>
      <c r="M505" s="77"/>
      <c r="N505" s="77"/>
      <c r="O505" s="77"/>
      <c r="P505" s="77"/>
      <c r="R505" s="77">
        <v>20.100000000000001</v>
      </c>
      <c r="S505" s="77">
        <v>9.4419749999999993</v>
      </c>
      <c r="T505" s="80">
        <f t="shared" si="81"/>
        <v>1.3767123287671235</v>
      </c>
      <c r="U505" s="80">
        <f t="shared" si="82"/>
        <v>1.3510603172282902</v>
      </c>
      <c r="V505" s="81">
        <f t="shared" si="83"/>
        <v>19.725480631533038</v>
      </c>
      <c r="W505" s="81">
        <f t="shared" si="84"/>
        <v>5.1254806315330388</v>
      </c>
      <c r="X505" s="81">
        <f t="shared" si="85"/>
        <v>2.4076945266626448</v>
      </c>
      <c r="Y505" s="80">
        <f t="shared" si="78"/>
        <v>4.5848355451969969E-2</v>
      </c>
      <c r="Z505" s="80">
        <f t="shared" si="79"/>
        <v>1.1992624151289988E-2</v>
      </c>
      <c r="AA505" s="80">
        <f t="shared" si="80"/>
        <v>1.9115055013239957E-2</v>
      </c>
      <c r="AB505" s="80">
        <f t="shared" si="86"/>
        <v>2.5652011538833303E-2</v>
      </c>
    </row>
    <row r="506" spans="1:28" x14ac:dyDescent="0.2">
      <c r="A506" s="108"/>
      <c r="B506" s="109" t="s">
        <v>2021</v>
      </c>
      <c r="C506" s="110" t="s">
        <v>2022</v>
      </c>
      <c r="D506" s="110" t="s">
        <v>98</v>
      </c>
      <c r="E506" s="111">
        <v>0.21859999999999999</v>
      </c>
      <c r="F506" s="111">
        <v>0.21859999999999999</v>
      </c>
      <c r="G506" s="77">
        <v>27</v>
      </c>
      <c r="H506" s="77">
        <v>27</v>
      </c>
      <c r="I506" s="77">
        <v>5.9021999999999997</v>
      </c>
      <c r="J506" s="77">
        <v>5.9021999999999997</v>
      </c>
      <c r="K506" s="77"/>
      <c r="L506" s="77"/>
      <c r="M506" s="77"/>
      <c r="N506" s="77"/>
      <c r="O506" s="77"/>
      <c r="P506" s="77"/>
      <c r="R506" s="77">
        <v>38.5</v>
      </c>
      <c r="S506" s="77">
        <v>8.4161000000000001</v>
      </c>
      <c r="T506" s="80">
        <f t="shared" si="81"/>
        <v>1.4259259259259258</v>
      </c>
      <c r="U506" s="80">
        <f t="shared" si="82"/>
        <v>1.4002739143870926</v>
      </c>
      <c r="V506" s="81">
        <f t="shared" si="83"/>
        <v>37.8073956884515</v>
      </c>
      <c r="W506" s="81">
        <f t="shared" si="84"/>
        <v>10.8073956884515</v>
      </c>
      <c r="X506" s="81">
        <f t="shared" si="85"/>
        <v>2.362496697495498</v>
      </c>
      <c r="Y506" s="80">
        <f t="shared" si="78"/>
        <v>4.5848355451969969E-2</v>
      </c>
      <c r="Z506" s="80">
        <f t="shared" si="79"/>
        <v>1.1992624151289988E-2</v>
      </c>
      <c r="AA506" s="80">
        <f t="shared" si="80"/>
        <v>1.9115055013239957E-2</v>
      </c>
      <c r="AB506" s="80">
        <f t="shared" si="86"/>
        <v>2.5652011538833303E-2</v>
      </c>
    </row>
    <row r="507" spans="1:28" ht="15" thickBot="1" x14ac:dyDescent="0.25">
      <c r="A507" s="108"/>
      <c r="B507" s="109" t="s">
        <v>2023</v>
      </c>
      <c r="C507" s="110" t="s">
        <v>2024</v>
      </c>
      <c r="D507" s="110" t="s">
        <v>41</v>
      </c>
      <c r="E507" s="111">
        <v>1</v>
      </c>
      <c r="F507" s="111">
        <v>1</v>
      </c>
      <c r="G507" s="77">
        <v>426</v>
      </c>
      <c r="H507" s="77">
        <v>426</v>
      </c>
      <c r="I507" s="77">
        <v>426</v>
      </c>
      <c r="J507" s="77">
        <v>426</v>
      </c>
      <c r="K507" s="77"/>
      <c r="L507" s="77"/>
      <c r="M507" s="77"/>
      <c r="N507" s="77"/>
      <c r="O507" s="77"/>
      <c r="P507" s="77"/>
      <c r="R507" s="77">
        <v>497</v>
      </c>
      <c r="S507" s="77">
        <v>497</v>
      </c>
      <c r="T507" s="80">
        <f t="shared" si="81"/>
        <v>1.1666666666666667</v>
      </c>
      <c r="U507" s="80">
        <f t="shared" si="82"/>
        <v>1.1410146551278335</v>
      </c>
      <c r="V507" s="81">
        <f t="shared" si="83"/>
        <v>486.07224308445706</v>
      </c>
      <c r="W507" s="81">
        <f t="shared" si="84"/>
        <v>60.072243084457057</v>
      </c>
      <c r="X507" s="81">
        <f t="shared" si="85"/>
        <v>60.072243084457057</v>
      </c>
      <c r="Y507" s="80">
        <f t="shared" si="78"/>
        <v>4.5848355451969969E-2</v>
      </c>
      <c r="Z507" s="80">
        <f t="shared" si="79"/>
        <v>1.1992624151289988E-2</v>
      </c>
      <c r="AA507" s="80">
        <f t="shared" si="80"/>
        <v>1.9115055013239957E-2</v>
      </c>
      <c r="AB507" s="80">
        <f t="shared" si="86"/>
        <v>2.5652011538833303E-2</v>
      </c>
    </row>
    <row r="508" spans="1:28" ht="20.5" thickBot="1" x14ac:dyDescent="0.25">
      <c r="A508" s="96">
        <v>130</v>
      </c>
      <c r="B508" s="97" t="s">
        <v>2025</v>
      </c>
      <c r="C508" s="99" t="s">
        <v>2026</v>
      </c>
      <c r="D508" s="99" t="s">
        <v>41</v>
      </c>
      <c r="E508" s="100">
        <v>0</v>
      </c>
      <c r="F508" s="100">
        <v>4</v>
      </c>
      <c r="G508" s="101">
        <v>513.05999999999995</v>
      </c>
      <c r="H508" s="101">
        <v>548.16999999999996</v>
      </c>
      <c r="I508" s="101">
        <v>2192.6799999999998</v>
      </c>
      <c r="J508" s="101">
        <v>1981.25</v>
      </c>
      <c r="K508" s="101">
        <v>76.162000000000006</v>
      </c>
      <c r="L508" s="101">
        <v>0</v>
      </c>
      <c r="M508" s="101">
        <v>0</v>
      </c>
      <c r="N508" s="101">
        <v>25.742756</v>
      </c>
      <c r="O508" s="101">
        <v>83.561899920000002</v>
      </c>
      <c r="P508" s="102">
        <v>25.9653318288</v>
      </c>
      <c r="R508" s="101">
        <v>639.48</v>
      </c>
      <c r="S508" s="101">
        <v>2316.4699999999998</v>
      </c>
      <c r="T508" s="80"/>
      <c r="U508" s="80"/>
      <c r="V508" s="81"/>
      <c r="W508" s="81"/>
      <c r="X508" s="81"/>
      <c r="Y508" s="80"/>
      <c r="Z508" s="80"/>
      <c r="AA508" s="80"/>
      <c r="AB508" s="80"/>
    </row>
    <row r="509" spans="1:28" x14ac:dyDescent="0.2">
      <c r="A509" s="108"/>
      <c r="B509" s="109" t="s">
        <v>1390</v>
      </c>
      <c r="C509" s="110" t="s">
        <v>1391</v>
      </c>
      <c r="D509" s="110" t="s">
        <v>101</v>
      </c>
      <c r="E509" s="111">
        <v>1.7500000000000002E-2</v>
      </c>
      <c r="F509" s="111">
        <v>7.0000000000000007E-2</v>
      </c>
      <c r="G509" s="77">
        <v>179</v>
      </c>
      <c r="H509" s="77">
        <v>179</v>
      </c>
      <c r="I509" s="77">
        <v>12.53</v>
      </c>
      <c r="J509" s="77">
        <v>12.53</v>
      </c>
      <c r="K509" s="77"/>
      <c r="L509" s="77"/>
      <c r="M509" s="77"/>
      <c r="N509" s="77"/>
      <c r="O509" s="77"/>
      <c r="P509" s="77"/>
      <c r="R509" s="77">
        <v>277</v>
      </c>
      <c r="S509" s="77">
        <v>95.2</v>
      </c>
      <c r="T509" s="80">
        <f t="shared" si="81"/>
        <v>1.5474860335195531</v>
      </c>
      <c r="U509" s="80">
        <f t="shared" si="82"/>
        <v>1.5218340219807198</v>
      </c>
      <c r="V509" s="81">
        <f t="shared" si="83"/>
        <v>272.40828993454886</v>
      </c>
      <c r="W509" s="81">
        <f t="shared" si="84"/>
        <v>93.408289934548861</v>
      </c>
      <c r="X509" s="81">
        <f t="shared" si="85"/>
        <v>6.5385802954184209</v>
      </c>
      <c r="Y509" s="80">
        <f t="shared" si="78"/>
        <v>4.5848355451969969E-2</v>
      </c>
      <c r="Z509" s="80">
        <f t="shared" si="79"/>
        <v>1.1992624151289988E-2</v>
      </c>
      <c r="AA509" s="80">
        <f t="shared" si="80"/>
        <v>1.9115055013239957E-2</v>
      </c>
      <c r="AB509" s="80">
        <f t="shared" si="86"/>
        <v>2.5652011538833303E-2</v>
      </c>
    </row>
    <row r="510" spans="1:28" x14ac:dyDescent="0.2">
      <c r="A510" s="108"/>
      <c r="B510" s="109" t="s">
        <v>1906</v>
      </c>
      <c r="C510" s="110" t="s">
        <v>1907</v>
      </c>
      <c r="D510" s="110" t="s">
        <v>41</v>
      </c>
      <c r="E510" s="111">
        <v>1</v>
      </c>
      <c r="F510" s="111">
        <v>4</v>
      </c>
      <c r="G510" s="77">
        <v>19.399999999999999</v>
      </c>
      <c r="H510" s="77">
        <v>19.399999999999999</v>
      </c>
      <c r="I510" s="77">
        <v>77.599999999999994</v>
      </c>
      <c r="J510" s="77">
        <v>77.599999999999994</v>
      </c>
      <c r="K510" s="77"/>
      <c r="L510" s="77"/>
      <c r="M510" s="77"/>
      <c r="N510" s="77"/>
      <c r="O510" s="77"/>
      <c r="P510" s="77"/>
      <c r="R510" s="77">
        <v>23.8</v>
      </c>
      <c r="S510" s="77">
        <v>19.39</v>
      </c>
      <c r="T510" s="80">
        <f t="shared" si="81"/>
        <v>1.2268041237113403</v>
      </c>
      <c r="U510" s="80">
        <f t="shared" si="82"/>
        <v>1.2011521121725071</v>
      </c>
      <c r="V510" s="81">
        <f t="shared" si="83"/>
        <v>23.302350976146634</v>
      </c>
      <c r="W510" s="81">
        <f t="shared" si="84"/>
        <v>3.9023509761466357</v>
      </c>
      <c r="X510" s="81">
        <f t="shared" si="85"/>
        <v>15.609403904586543</v>
      </c>
      <c r="Y510" s="80">
        <f t="shared" si="78"/>
        <v>4.5848355451969969E-2</v>
      </c>
      <c r="Z510" s="80">
        <f t="shared" si="79"/>
        <v>1.1992624151289988E-2</v>
      </c>
      <c r="AA510" s="80">
        <f t="shared" si="80"/>
        <v>1.9115055013239957E-2</v>
      </c>
      <c r="AB510" s="80">
        <f t="shared" si="86"/>
        <v>2.5652011538833303E-2</v>
      </c>
    </row>
    <row r="511" spans="1:28" x14ac:dyDescent="0.2">
      <c r="A511" s="108"/>
      <c r="B511" s="109" t="s">
        <v>2027</v>
      </c>
      <c r="C511" s="110" t="s">
        <v>2028</v>
      </c>
      <c r="D511" s="110" t="s">
        <v>41</v>
      </c>
      <c r="E511" s="111">
        <v>1</v>
      </c>
      <c r="F511" s="111">
        <v>4</v>
      </c>
      <c r="G511" s="77">
        <v>7.78</v>
      </c>
      <c r="H511" s="77">
        <v>7.78</v>
      </c>
      <c r="I511" s="77">
        <v>31.12</v>
      </c>
      <c r="J511" s="77">
        <v>31.12</v>
      </c>
      <c r="K511" s="77"/>
      <c r="L511" s="77"/>
      <c r="M511" s="77"/>
      <c r="N511" s="77"/>
      <c r="O511" s="77"/>
      <c r="P511" s="77"/>
      <c r="R511" s="77">
        <v>8.4700000000000006</v>
      </c>
      <c r="S511" s="77">
        <v>33.880000000000003</v>
      </c>
      <c r="T511" s="80">
        <f t="shared" si="81"/>
        <v>1.0886889460154243</v>
      </c>
      <c r="U511" s="80">
        <f t="shared" si="82"/>
        <v>1.0630369344765911</v>
      </c>
      <c r="V511" s="81">
        <f t="shared" si="83"/>
        <v>8.2704273502278784</v>
      </c>
      <c r="W511" s="81">
        <f t="shared" si="84"/>
        <v>0.4904273502278782</v>
      </c>
      <c r="X511" s="81">
        <f t="shared" si="85"/>
        <v>1.9617094009115128</v>
      </c>
      <c r="Y511" s="80">
        <f t="shared" si="78"/>
        <v>4.5848355451969969E-2</v>
      </c>
      <c r="Z511" s="80">
        <f t="shared" si="79"/>
        <v>1.1992624151289988E-2</v>
      </c>
      <c r="AA511" s="80">
        <f t="shared" si="80"/>
        <v>1.9115055013239957E-2</v>
      </c>
      <c r="AB511" s="80">
        <f t="shared" si="86"/>
        <v>2.5652011538833303E-2</v>
      </c>
    </row>
    <row r="512" spans="1:28" ht="15" thickBot="1" x14ac:dyDescent="0.25">
      <c r="A512" s="108"/>
      <c r="B512" s="109" t="s">
        <v>2029</v>
      </c>
      <c r="C512" s="110" t="s">
        <v>2030</v>
      </c>
      <c r="D512" s="110" t="s">
        <v>41</v>
      </c>
      <c r="E512" s="111">
        <v>1</v>
      </c>
      <c r="F512" s="111">
        <v>4</v>
      </c>
      <c r="G512" s="77">
        <v>465</v>
      </c>
      <c r="H512" s="77">
        <v>465</v>
      </c>
      <c r="I512" s="77">
        <v>1860</v>
      </c>
      <c r="J512" s="77">
        <v>1860</v>
      </c>
      <c r="K512" s="77"/>
      <c r="L512" s="77"/>
      <c r="M512" s="77"/>
      <c r="N512" s="77"/>
      <c r="O512" s="77"/>
      <c r="P512" s="77"/>
      <c r="R512" s="77">
        <v>542</v>
      </c>
      <c r="S512" s="77">
        <v>2168</v>
      </c>
      <c r="T512" s="80">
        <f t="shared" si="81"/>
        <v>1.1655913978494623</v>
      </c>
      <c r="U512" s="80">
        <f t="shared" si="82"/>
        <v>1.1399393863106291</v>
      </c>
      <c r="V512" s="81">
        <f t="shared" si="83"/>
        <v>530.07181463444249</v>
      </c>
      <c r="W512" s="81">
        <f t="shared" si="84"/>
        <v>65.071814634442489</v>
      </c>
      <c r="X512" s="81">
        <f t="shared" si="85"/>
        <v>260.28725853776996</v>
      </c>
      <c r="Y512" s="80">
        <f t="shared" si="78"/>
        <v>4.5848355451969969E-2</v>
      </c>
      <c r="Z512" s="80">
        <f t="shared" si="79"/>
        <v>1.1992624151289988E-2</v>
      </c>
      <c r="AA512" s="80">
        <f t="shared" si="80"/>
        <v>1.9115055013239957E-2</v>
      </c>
      <c r="AB512" s="80">
        <f t="shared" si="86"/>
        <v>2.5652011538833303E-2</v>
      </c>
    </row>
    <row r="513" spans="1:28" x14ac:dyDescent="0.2">
      <c r="A513" s="156">
        <v>131</v>
      </c>
      <c r="B513" s="157" t="s">
        <v>2031</v>
      </c>
      <c r="C513" s="158" t="s">
        <v>2032</v>
      </c>
      <c r="D513" s="158" t="s">
        <v>114</v>
      </c>
      <c r="E513" s="159">
        <v>0</v>
      </c>
      <c r="F513" s="159">
        <v>1.756</v>
      </c>
      <c r="G513" s="160">
        <v>966.07</v>
      </c>
      <c r="H513" s="160">
        <v>720.37</v>
      </c>
      <c r="I513" s="160">
        <v>1264.97</v>
      </c>
      <c r="J513" s="160">
        <v>0</v>
      </c>
      <c r="K513" s="160">
        <v>375.01469639999999</v>
      </c>
      <c r="L513" s="160">
        <v>107.91399663999999</v>
      </c>
      <c r="M513" s="160">
        <v>0</v>
      </c>
      <c r="N513" s="160">
        <v>126.7549673832</v>
      </c>
      <c r="O513" s="160">
        <v>499.94060154702402</v>
      </c>
      <c r="P513" s="161">
        <v>155.34739667583099</v>
      </c>
      <c r="R513" s="160">
        <v>834.39</v>
      </c>
      <c r="S513" s="160">
        <v>0</v>
      </c>
      <c r="T513" s="80"/>
      <c r="U513" s="80"/>
      <c r="V513" s="81"/>
      <c r="W513" s="81"/>
      <c r="X513" s="81"/>
      <c r="Y513" s="80"/>
      <c r="Z513" s="80"/>
      <c r="AA513" s="80"/>
      <c r="AB513" s="80"/>
    </row>
    <row r="514" spans="1:28" ht="20.5" thickBot="1" x14ac:dyDescent="0.25">
      <c r="A514" s="162">
        <v>132</v>
      </c>
      <c r="B514" s="163" t="s">
        <v>2033</v>
      </c>
      <c r="C514" s="164" t="s">
        <v>2034</v>
      </c>
      <c r="D514" s="164" t="s">
        <v>114</v>
      </c>
      <c r="E514" s="165">
        <v>0</v>
      </c>
      <c r="F514" s="165">
        <v>1.756</v>
      </c>
      <c r="G514" s="112">
        <v>241.52</v>
      </c>
      <c r="H514" s="112">
        <v>511.84</v>
      </c>
      <c r="I514" s="112">
        <v>898.79</v>
      </c>
      <c r="J514" s="112">
        <v>0</v>
      </c>
      <c r="K514" s="112">
        <v>323.76249999999999</v>
      </c>
      <c r="L514" s="112">
        <v>0</v>
      </c>
      <c r="M514" s="112">
        <v>0</v>
      </c>
      <c r="N514" s="112">
        <v>109.431725</v>
      </c>
      <c r="O514" s="112">
        <v>355.21926450000001</v>
      </c>
      <c r="P514" s="166">
        <v>110.37788853000001</v>
      </c>
      <c r="R514" s="112">
        <v>571.66999999999996</v>
      </c>
      <c r="S514" s="112">
        <v>0</v>
      </c>
      <c r="T514" s="80"/>
      <c r="U514" s="80"/>
      <c r="V514" s="81"/>
      <c r="W514" s="81"/>
      <c r="X514" s="81"/>
      <c r="Y514" s="80"/>
      <c r="Z514" s="80"/>
      <c r="AA514" s="80"/>
      <c r="AB514" s="80"/>
    </row>
    <row r="515" spans="1:28" ht="15" thickBot="1" x14ac:dyDescent="0.35">
      <c r="A515" s="151"/>
      <c r="B515" s="152" t="s">
        <v>2035</v>
      </c>
      <c r="C515" s="153" t="s">
        <v>2036</v>
      </c>
      <c r="D515" s="153"/>
      <c r="E515" s="154"/>
      <c r="F515" s="154"/>
      <c r="G515" s="155"/>
      <c r="H515" s="155"/>
      <c r="I515" s="155">
        <v>558343.80000000005</v>
      </c>
      <c r="J515" s="155">
        <v>467668</v>
      </c>
      <c r="K515" s="155">
        <v>32615.356123599999</v>
      </c>
      <c r="L515" s="155">
        <v>64.158435359999999</v>
      </c>
      <c r="M515" s="155">
        <v>0</v>
      </c>
      <c r="N515" s="155">
        <v>11023.9903697768</v>
      </c>
      <c r="O515" s="155">
        <v>35836.874041564202</v>
      </c>
      <c r="P515" s="155">
        <v>11135.6530558421</v>
      </c>
      <c r="R515" s="155"/>
      <c r="S515" s="155">
        <v>528158</v>
      </c>
      <c r="T515" s="80"/>
      <c r="U515" s="80"/>
      <c r="V515" s="81"/>
      <c r="W515" s="81"/>
      <c r="X515" s="81"/>
      <c r="Y515" s="80"/>
      <c r="Z515" s="80"/>
      <c r="AA515" s="80"/>
      <c r="AB515" s="80"/>
    </row>
    <row r="516" spans="1:28" ht="20.5" thickBot="1" x14ac:dyDescent="0.25">
      <c r="A516" s="96">
        <v>133</v>
      </c>
      <c r="B516" s="97" t="s">
        <v>2037</v>
      </c>
      <c r="C516" s="99" t="s">
        <v>2038</v>
      </c>
      <c r="D516" s="99" t="s">
        <v>41</v>
      </c>
      <c r="E516" s="100">
        <v>0</v>
      </c>
      <c r="F516" s="100">
        <v>24</v>
      </c>
      <c r="G516" s="101">
        <v>4431.24</v>
      </c>
      <c r="H516" s="101">
        <v>3902.99</v>
      </c>
      <c r="I516" s="101">
        <v>93671.76</v>
      </c>
      <c r="J516" s="101">
        <v>72480</v>
      </c>
      <c r="K516" s="101">
        <v>7633.68</v>
      </c>
      <c r="L516" s="101">
        <v>0</v>
      </c>
      <c r="M516" s="101">
        <v>0</v>
      </c>
      <c r="N516" s="101">
        <v>2580.1838400000001</v>
      </c>
      <c r="O516" s="101">
        <v>8375.3683488000006</v>
      </c>
      <c r="P516" s="102">
        <v>2602.492506432</v>
      </c>
      <c r="R516" s="101">
        <v>4414.5200000000004</v>
      </c>
      <c r="S516" s="101">
        <v>82080</v>
      </c>
      <c r="T516" s="80"/>
      <c r="U516" s="80"/>
      <c r="V516" s="81"/>
      <c r="W516" s="81"/>
      <c r="X516" s="81"/>
      <c r="Y516" s="80"/>
      <c r="Z516" s="80"/>
      <c r="AA516" s="80"/>
      <c r="AB516" s="80"/>
    </row>
    <row r="517" spans="1:28" ht="18.5" thickBot="1" x14ac:dyDescent="0.25">
      <c r="A517" s="108"/>
      <c r="B517" s="109" t="s">
        <v>2039</v>
      </c>
      <c r="C517" s="110" t="s">
        <v>2040</v>
      </c>
      <c r="D517" s="110" t="s">
        <v>41</v>
      </c>
      <c r="E517" s="111">
        <v>1</v>
      </c>
      <c r="F517" s="111">
        <v>24</v>
      </c>
      <c r="G517" s="77">
        <v>3020</v>
      </c>
      <c r="H517" s="77">
        <v>3020</v>
      </c>
      <c r="I517" s="77">
        <v>72480</v>
      </c>
      <c r="J517" s="77">
        <v>72480</v>
      </c>
      <c r="K517" s="77"/>
      <c r="L517" s="77"/>
      <c r="M517" s="77"/>
      <c r="N517" s="77"/>
      <c r="O517" s="77"/>
      <c r="P517" s="77"/>
      <c r="R517" s="77">
        <v>3420</v>
      </c>
      <c r="S517" s="77">
        <v>82080</v>
      </c>
      <c r="T517" s="80">
        <f t="shared" si="81"/>
        <v>1.1324503311258278</v>
      </c>
      <c r="U517" s="80">
        <f t="shared" si="82"/>
        <v>1.1067983195869946</v>
      </c>
      <c r="V517" s="81">
        <f t="shared" si="83"/>
        <v>3342.5309251527237</v>
      </c>
      <c r="W517" s="81">
        <f t="shared" si="84"/>
        <v>322.53092515272374</v>
      </c>
      <c r="X517" s="81">
        <f t="shared" si="85"/>
        <v>7740.7422036653697</v>
      </c>
      <c r="Y517" s="80">
        <f t="shared" si="78"/>
        <v>4.5848355451969969E-2</v>
      </c>
      <c r="Z517" s="80">
        <f t="shared" si="79"/>
        <v>1.1992624151289988E-2</v>
      </c>
      <c r="AA517" s="80">
        <f t="shared" si="80"/>
        <v>1.9115055013239957E-2</v>
      </c>
      <c r="AB517" s="80">
        <f t="shared" si="86"/>
        <v>2.5652011538833303E-2</v>
      </c>
    </row>
    <row r="518" spans="1:28" ht="20.5" thickBot="1" x14ac:dyDescent="0.25">
      <c r="A518" s="96">
        <v>134</v>
      </c>
      <c r="B518" s="97" t="s">
        <v>2041</v>
      </c>
      <c r="C518" s="99" t="s">
        <v>2042</v>
      </c>
      <c r="D518" s="99" t="s">
        <v>41</v>
      </c>
      <c r="E518" s="100">
        <v>0</v>
      </c>
      <c r="F518" s="100">
        <v>1</v>
      </c>
      <c r="G518" s="101">
        <v>6926.15</v>
      </c>
      <c r="H518" s="101">
        <v>4132.99</v>
      </c>
      <c r="I518" s="101">
        <v>4132.99</v>
      </c>
      <c r="J518" s="101">
        <v>3250</v>
      </c>
      <c r="K518" s="101">
        <v>318.07</v>
      </c>
      <c r="L518" s="101">
        <v>0</v>
      </c>
      <c r="M518" s="101">
        <v>0</v>
      </c>
      <c r="N518" s="101">
        <v>107.50766</v>
      </c>
      <c r="O518" s="101">
        <v>348.97368119999999</v>
      </c>
      <c r="P518" s="102">
        <v>108.437187768</v>
      </c>
      <c r="R518" s="101">
        <v>4694.5200000000004</v>
      </c>
      <c r="S518" s="101">
        <v>3700</v>
      </c>
      <c r="T518" s="80"/>
      <c r="U518" s="80"/>
      <c r="V518" s="81"/>
      <c r="W518" s="81"/>
      <c r="X518" s="81"/>
      <c r="Y518" s="80"/>
      <c r="Z518" s="80"/>
      <c r="AA518" s="80"/>
      <c r="AB518" s="80"/>
    </row>
    <row r="519" spans="1:28" ht="15" thickBot="1" x14ac:dyDescent="0.25">
      <c r="A519" s="108"/>
      <c r="B519" s="109" t="s">
        <v>2043</v>
      </c>
      <c r="C519" s="110" t="s">
        <v>2044</v>
      </c>
      <c r="D519" s="110" t="s">
        <v>41</v>
      </c>
      <c r="E519" s="111">
        <v>1</v>
      </c>
      <c r="F519" s="111">
        <v>1</v>
      </c>
      <c r="G519" s="77">
        <v>3250</v>
      </c>
      <c r="H519" s="77">
        <v>3250</v>
      </c>
      <c r="I519" s="77">
        <v>3250</v>
      </c>
      <c r="J519" s="77">
        <v>3250</v>
      </c>
      <c r="K519" s="77"/>
      <c r="L519" s="77"/>
      <c r="M519" s="77"/>
      <c r="N519" s="77"/>
      <c r="O519" s="77"/>
      <c r="P519" s="77"/>
      <c r="R519" s="77">
        <v>3700</v>
      </c>
      <c r="S519" s="77">
        <v>3700</v>
      </c>
      <c r="T519" s="80">
        <f t="shared" si="81"/>
        <v>1.1384615384615384</v>
      </c>
      <c r="U519" s="80">
        <f t="shared" si="82"/>
        <v>1.1128095269227052</v>
      </c>
      <c r="V519" s="81">
        <f t="shared" si="83"/>
        <v>3616.6309624987916</v>
      </c>
      <c r="W519" s="81">
        <f t="shared" si="84"/>
        <v>366.63096249879163</v>
      </c>
      <c r="X519" s="81">
        <f t="shared" si="85"/>
        <v>366.63096249879163</v>
      </c>
      <c r="Y519" s="80">
        <f t="shared" si="78"/>
        <v>4.5848355451969969E-2</v>
      </c>
      <c r="Z519" s="80">
        <f t="shared" si="79"/>
        <v>1.1992624151289988E-2</v>
      </c>
      <c r="AA519" s="80">
        <f t="shared" si="80"/>
        <v>1.9115055013239957E-2</v>
      </c>
      <c r="AB519" s="80">
        <f t="shared" si="86"/>
        <v>2.5652011538833303E-2</v>
      </c>
    </row>
    <row r="520" spans="1:28" ht="20.5" thickBot="1" x14ac:dyDescent="0.25">
      <c r="A520" s="96">
        <v>135</v>
      </c>
      <c r="B520" s="97" t="s">
        <v>2045</v>
      </c>
      <c r="C520" s="99" t="s">
        <v>2046</v>
      </c>
      <c r="D520" s="99" t="s">
        <v>41</v>
      </c>
      <c r="E520" s="100">
        <v>0</v>
      </c>
      <c r="F520" s="100">
        <v>37</v>
      </c>
      <c r="G520" s="101">
        <v>8497.57</v>
      </c>
      <c r="H520" s="101">
        <v>10334.51</v>
      </c>
      <c r="I520" s="101">
        <v>382376.87</v>
      </c>
      <c r="J520" s="101">
        <v>334332</v>
      </c>
      <c r="K520" s="101">
        <v>17306.75</v>
      </c>
      <c r="L520" s="101">
        <v>0</v>
      </c>
      <c r="M520" s="101">
        <v>0</v>
      </c>
      <c r="N520" s="101">
        <v>5849.6814999999997</v>
      </c>
      <c r="O520" s="101">
        <v>18988.273829999998</v>
      </c>
      <c r="P520" s="102">
        <v>5900.2587462000001</v>
      </c>
      <c r="R520" s="101">
        <v>11691.53</v>
      </c>
      <c r="S520" s="101">
        <v>378473</v>
      </c>
      <c r="T520" s="80"/>
      <c r="U520" s="80"/>
      <c r="V520" s="81"/>
      <c r="W520" s="81"/>
      <c r="X520" s="81"/>
      <c r="Y520" s="80"/>
      <c r="Z520" s="80"/>
      <c r="AA520" s="80"/>
      <c r="AB520" s="80"/>
    </row>
    <row r="521" spans="1:28" x14ac:dyDescent="0.2">
      <c r="A521" s="108"/>
      <c r="B521" s="109" t="s">
        <v>1888</v>
      </c>
      <c r="C521" s="110" t="s">
        <v>1889</v>
      </c>
      <c r="D521" s="110" t="s">
        <v>676</v>
      </c>
      <c r="E521" s="111">
        <v>1</v>
      </c>
      <c r="F521" s="111">
        <v>37</v>
      </c>
      <c r="G521" s="77">
        <v>196</v>
      </c>
      <c r="H521" s="77">
        <v>196</v>
      </c>
      <c r="I521" s="77">
        <v>7252</v>
      </c>
      <c r="J521" s="77">
        <v>7252</v>
      </c>
      <c r="K521" s="77"/>
      <c r="L521" s="77"/>
      <c r="M521" s="77"/>
      <c r="N521" s="77"/>
      <c r="O521" s="77"/>
      <c r="P521" s="77"/>
      <c r="R521" s="77">
        <v>219</v>
      </c>
      <c r="S521" s="77">
        <v>8103</v>
      </c>
      <c r="T521" s="80">
        <f t="shared" si="81"/>
        <v>1.1173469387755102</v>
      </c>
      <c r="U521" s="80">
        <f t="shared" si="82"/>
        <v>1.0916949272366769</v>
      </c>
      <c r="V521" s="81">
        <f t="shared" si="83"/>
        <v>213.97220573838868</v>
      </c>
      <c r="W521" s="81">
        <f t="shared" si="84"/>
        <v>17.972205738388681</v>
      </c>
      <c r="X521" s="81">
        <f t="shared" si="85"/>
        <v>664.97161232038115</v>
      </c>
      <c r="Y521" s="80">
        <f t="shared" si="78"/>
        <v>4.5848355451969969E-2</v>
      </c>
      <c r="Z521" s="80">
        <f t="shared" si="79"/>
        <v>1.1992624151289988E-2</v>
      </c>
      <c r="AA521" s="80">
        <f t="shared" si="80"/>
        <v>1.9115055013239957E-2</v>
      </c>
      <c r="AB521" s="80">
        <f t="shared" si="86"/>
        <v>2.5652011538833303E-2</v>
      </c>
    </row>
    <row r="522" spans="1:28" ht="18" x14ac:dyDescent="0.2">
      <c r="A522" s="108"/>
      <c r="B522" s="109" t="s">
        <v>2047</v>
      </c>
      <c r="C522" s="110" t="s">
        <v>2048</v>
      </c>
      <c r="D522" s="110" t="s">
        <v>41</v>
      </c>
      <c r="E522" s="111">
        <v>1</v>
      </c>
      <c r="F522" s="111">
        <v>37</v>
      </c>
      <c r="G522" s="77">
        <v>6910</v>
      </c>
      <c r="H522" s="77">
        <v>6910</v>
      </c>
      <c r="I522" s="77">
        <v>255670</v>
      </c>
      <c r="J522" s="77">
        <v>255670</v>
      </c>
      <c r="K522" s="77"/>
      <c r="L522" s="77"/>
      <c r="M522" s="77"/>
      <c r="N522" s="77"/>
      <c r="O522" s="77"/>
      <c r="P522" s="77"/>
      <c r="R522" s="77">
        <v>7870</v>
      </c>
      <c r="S522" s="77">
        <v>291190</v>
      </c>
      <c r="T522" s="80">
        <f t="shared" si="81"/>
        <v>1.1389290882778582</v>
      </c>
      <c r="U522" s="80">
        <f t="shared" si="82"/>
        <v>1.113277076739025</v>
      </c>
      <c r="V522" s="81">
        <f t="shared" si="83"/>
        <v>7692.7446002666629</v>
      </c>
      <c r="W522" s="81">
        <f t="shared" si="84"/>
        <v>782.74460026666293</v>
      </c>
      <c r="X522" s="81">
        <f t="shared" si="85"/>
        <v>28961.550209866527</v>
      </c>
      <c r="Y522" s="80">
        <f t="shared" si="78"/>
        <v>4.5848355451969969E-2</v>
      </c>
      <c r="Z522" s="80">
        <f t="shared" si="79"/>
        <v>1.1992624151289988E-2</v>
      </c>
      <c r="AA522" s="80">
        <f t="shared" si="80"/>
        <v>1.9115055013239957E-2</v>
      </c>
      <c r="AB522" s="80">
        <f t="shared" si="86"/>
        <v>2.5652011538833303E-2</v>
      </c>
    </row>
    <row r="523" spans="1:28" ht="15" thickBot="1" x14ac:dyDescent="0.25">
      <c r="A523" s="108"/>
      <c r="B523" s="109" t="s">
        <v>2049</v>
      </c>
      <c r="C523" s="110" t="s">
        <v>2050</v>
      </c>
      <c r="D523" s="110" t="s">
        <v>41</v>
      </c>
      <c r="E523" s="111">
        <v>1</v>
      </c>
      <c r="F523" s="111">
        <v>37</v>
      </c>
      <c r="G523" s="77">
        <v>1930</v>
      </c>
      <c r="H523" s="77">
        <v>1930</v>
      </c>
      <c r="I523" s="77">
        <v>71410</v>
      </c>
      <c r="J523" s="77">
        <v>71410</v>
      </c>
      <c r="K523" s="77"/>
      <c r="L523" s="77"/>
      <c r="M523" s="77"/>
      <c r="N523" s="77"/>
      <c r="O523" s="77"/>
      <c r="P523" s="77"/>
      <c r="R523" s="77">
        <v>2140</v>
      </c>
      <c r="S523" s="77">
        <v>79180</v>
      </c>
      <c r="T523" s="80">
        <f t="shared" si="81"/>
        <v>1.1088082901554404</v>
      </c>
      <c r="U523" s="80">
        <f t="shared" si="82"/>
        <v>1.0831562786166071</v>
      </c>
      <c r="V523" s="81">
        <f t="shared" si="83"/>
        <v>2090.4916177300515</v>
      </c>
      <c r="W523" s="81">
        <f t="shared" si="84"/>
        <v>160.49161773005153</v>
      </c>
      <c r="X523" s="81">
        <f t="shared" si="85"/>
        <v>5938.1898560119062</v>
      </c>
      <c r="Y523" s="80">
        <f t="shared" si="78"/>
        <v>4.5848355451969969E-2</v>
      </c>
      <c r="Z523" s="80">
        <f t="shared" si="79"/>
        <v>1.1992624151289988E-2</v>
      </c>
      <c r="AA523" s="80">
        <f t="shared" si="80"/>
        <v>1.9115055013239957E-2</v>
      </c>
      <c r="AB523" s="80">
        <f t="shared" si="86"/>
        <v>2.5652011538833303E-2</v>
      </c>
    </row>
    <row r="524" spans="1:28" ht="20.5" thickBot="1" x14ac:dyDescent="0.25">
      <c r="A524" s="96">
        <v>136</v>
      </c>
      <c r="B524" s="97" t="s">
        <v>2051</v>
      </c>
      <c r="C524" s="99" t="s">
        <v>2052</v>
      </c>
      <c r="D524" s="99" t="s">
        <v>41</v>
      </c>
      <c r="E524" s="100">
        <v>0</v>
      </c>
      <c r="F524" s="100">
        <v>1</v>
      </c>
      <c r="G524" s="101">
        <v>10524.29</v>
      </c>
      <c r="H524" s="101">
        <v>17004.509999999998</v>
      </c>
      <c r="I524" s="101">
        <v>17004.509999999998</v>
      </c>
      <c r="J524" s="101">
        <v>15706</v>
      </c>
      <c r="K524" s="101">
        <v>467.75</v>
      </c>
      <c r="L524" s="101">
        <v>0</v>
      </c>
      <c r="M524" s="101">
        <v>0</v>
      </c>
      <c r="N524" s="101">
        <v>158.09950000000001</v>
      </c>
      <c r="O524" s="101">
        <v>513.19659000000001</v>
      </c>
      <c r="P524" s="102">
        <v>159.4664526</v>
      </c>
      <c r="R524" s="101">
        <v>18671.53</v>
      </c>
      <c r="S524" s="101">
        <v>17209</v>
      </c>
      <c r="T524" s="80"/>
      <c r="U524" s="80"/>
      <c r="V524" s="81"/>
      <c r="W524" s="81"/>
      <c r="X524" s="81"/>
      <c r="Y524" s="80"/>
      <c r="Z524" s="80"/>
      <c r="AA524" s="80"/>
      <c r="AB524" s="80"/>
    </row>
    <row r="525" spans="1:28" x14ac:dyDescent="0.2">
      <c r="A525" s="108"/>
      <c r="B525" s="109" t="s">
        <v>1888</v>
      </c>
      <c r="C525" s="110" t="s">
        <v>1889</v>
      </c>
      <c r="D525" s="110" t="s">
        <v>676</v>
      </c>
      <c r="E525" s="111">
        <v>1</v>
      </c>
      <c r="F525" s="111">
        <v>1</v>
      </c>
      <c r="G525" s="77">
        <v>196</v>
      </c>
      <c r="H525" s="77">
        <v>196</v>
      </c>
      <c r="I525" s="77">
        <v>196</v>
      </c>
      <c r="J525" s="77">
        <v>196</v>
      </c>
      <c r="K525" s="77"/>
      <c r="L525" s="77"/>
      <c r="M525" s="77"/>
      <c r="N525" s="77"/>
      <c r="O525" s="77"/>
      <c r="P525" s="77"/>
      <c r="R525" s="77">
        <v>219</v>
      </c>
      <c r="S525" s="77">
        <v>219</v>
      </c>
      <c r="T525" s="80">
        <f t="shared" si="81"/>
        <v>1.1173469387755102</v>
      </c>
      <c r="U525" s="80">
        <f t="shared" si="82"/>
        <v>1.0916949272366769</v>
      </c>
      <c r="V525" s="81">
        <f t="shared" si="83"/>
        <v>213.97220573838868</v>
      </c>
      <c r="W525" s="81">
        <f t="shared" si="84"/>
        <v>17.972205738388681</v>
      </c>
      <c r="X525" s="81">
        <f t="shared" si="85"/>
        <v>17.972205738388681</v>
      </c>
      <c r="Y525" s="80">
        <f t="shared" si="78"/>
        <v>4.5848355451969969E-2</v>
      </c>
      <c r="Z525" s="80">
        <f t="shared" si="79"/>
        <v>1.1992624151289988E-2</v>
      </c>
      <c r="AA525" s="80">
        <f t="shared" si="80"/>
        <v>1.9115055013239957E-2</v>
      </c>
      <c r="AB525" s="80">
        <f t="shared" si="86"/>
        <v>2.5652011538833303E-2</v>
      </c>
    </row>
    <row r="526" spans="1:28" ht="18" x14ac:dyDescent="0.2">
      <c r="A526" s="108"/>
      <c r="B526" s="109" t="s">
        <v>2053</v>
      </c>
      <c r="C526" s="110" t="s">
        <v>2054</v>
      </c>
      <c r="D526" s="110" t="s">
        <v>41</v>
      </c>
      <c r="E526" s="111">
        <v>1</v>
      </c>
      <c r="F526" s="111">
        <v>1</v>
      </c>
      <c r="G526" s="77">
        <v>11200</v>
      </c>
      <c r="H526" s="77">
        <v>11200</v>
      </c>
      <c r="I526" s="77">
        <v>11200</v>
      </c>
      <c r="J526" s="77">
        <v>11200</v>
      </c>
      <c r="K526" s="77"/>
      <c r="L526" s="77"/>
      <c r="M526" s="77"/>
      <c r="N526" s="77"/>
      <c r="O526" s="77"/>
      <c r="P526" s="77"/>
      <c r="R526" s="77">
        <v>12400</v>
      </c>
      <c r="S526" s="77">
        <v>12400</v>
      </c>
      <c r="T526" s="80">
        <f t="shared" si="81"/>
        <v>1.1071428571428572</v>
      </c>
      <c r="U526" s="80">
        <f t="shared" si="82"/>
        <v>1.081490845604024</v>
      </c>
      <c r="V526" s="81">
        <f t="shared" si="83"/>
        <v>12112.697470765068</v>
      </c>
      <c r="W526" s="81">
        <f t="shared" si="84"/>
        <v>912.69747076506792</v>
      </c>
      <c r="X526" s="81">
        <f t="shared" si="85"/>
        <v>912.69747076506792</v>
      </c>
      <c r="Y526" s="80">
        <f t="shared" si="78"/>
        <v>4.5848355451969969E-2</v>
      </c>
      <c r="Z526" s="80">
        <f t="shared" si="79"/>
        <v>1.1992624151289988E-2</v>
      </c>
      <c r="AA526" s="80">
        <f t="shared" si="80"/>
        <v>1.9115055013239957E-2</v>
      </c>
      <c r="AB526" s="80">
        <f t="shared" si="86"/>
        <v>2.5652011538833303E-2</v>
      </c>
    </row>
    <row r="527" spans="1:28" x14ac:dyDescent="0.2">
      <c r="A527" s="108"/>
      <c r="B527" s="109" t="s">
        <v>2055</v>
      </c>
      <c r="C527" s="110" t="s">
        <v>2056</v>
      </c>
      <c r="D527" s="110" t="s">
        <v>41</v>
      </c>
      <c r="E527" s="111">
        <v>1</v>
      </c>
      <c r="F527" s="111">
        <v>1</v>
      </c>
      <c r="G527" s="77">
        <v>3130</v>
      </c>
      <c r="H527" s="77">
        <v>3130</v>
      </c>
      <c r="I527" s="77">
        <v>3130</v>
      </c>
      <c r="J527" s="77">
        <v>3130</v>
      </c>
      <c r="K527" s="77"/>
      <c r="L527" s="77"/>
      <c r="M527" s="77"/>
      <c r="N527" s="77"/>
      <c r="O527" s="77"/>
      <c r="P527" s="77"/>
      <c r="R527" s="77">
        <v>3460</v>
      </c>
      <c r="S527" s="77">
        <v>3460</v>
      </c>
      <c r="T527" s="80">
        <f t="shared" si="81"/>
        <v>1.1054313099041533</v>
      </c>
      <c r="U527" s="80">
        <f t="shared" si="82"/>
        <v>1.0797792983653201</v>
      </c>
      <c r="V527" s="81">
        <f t="shared" si="83"/>
        <v>3379.7092038834517</v>
      </c>
      <c r="W527" s="81">
        <f t="shared" si="84"/>
        <v>249.70920388345166</v>
      </c>
      <c r="X527" s="81">
        <f t="shared" si="85"/>
        <v>249.70920388345166</v>
      </c>
      <c r="Y527" s="80">
        <f t="shared" si="78"/>
        <v>4.5848355451969969E-2</v>
      </c>
      <c r="Z527" s="80">
        <f t="shared" si="79"/>
        <v>1.1992624151289988E-2</v>
      </c>
      <c r="AA527" s="80">
        <f t="shared" si="80"/>
        <v>1.9115055013239957E-2</v>
      </c>
      <c r="AB527" s="80">
        <f t="shared" si="86"/>
        <v>2.5652011538833303E-2</v>
      </c>
    </row>
    <row r="528" spans="1:28" ht="15" thickBot="1" x14ac:dyDescent="0.25">
      <c r="A528" s="108"/>
      <c r="B528" s="109" t="s">
        <v>2057</v>
      </c>
      <c r="C528" s="110" t="s">
        <v>2058</v>
      </c>
      <c r="D528" s="110" t="s">
        <v>41</v>
      </c>
      <c r="E528" s="111">
        <v>1</v>
      </c>
      <c r="F528" s="111">
        <v>1</v>
      </c>
      <c r="G528" s="77">
        <v>1180</v>
      </c>
      <c r="H528" s="77">
        <v>1180</v>
      </c>
      <c r="I528" s="77">
        <v>1180</v>
      </c>
      <c r="J528" s="77">
        <v>1180</v>
      </c>
      <c r="K528" s="77"/>
      <c r="L528" s="77"/>
      <c r="M528" s="77"/>
      <c r="N528" s="77"/>
      <c r="O528" s="77"/>
      <c r="P528" s="77"/>
      <c r="R528" s="77">
        <v>1130</v>
      </c>
      <c r="S528" s="77">
        <v>1130</v>
      </c>
      <c r="T528" s="80">
        <f t="shared" si="81"/>
        <v>0.9576271186440678</v>
      </c>
      <c r="U528" s="80">
        <f t="shared" si="82"/>
        <v>0.93197510710523446</v>
      </c>
      <c r="V528" s="81">
        <f t="shared" si="83"/>
        <v>1099.7306263841767</v>
      </c>
      <c r="W528" s="81">
        <f t="shared" si="84"/>
        <v>-80.26937361582327</v>
      </c>
      <c r="X528" s="81">
        <f t="shared" si="85"/>
        <v>-80.26937361582327</v>
      </c>
      <c r="Y528" s="80">
        <f t="shared" si="78"/>
        <v>4.5848355451969969E-2</v>
      </c>
      <c r="Z528" s="80">
        <f t="shared" si="79"/>
        <v>1.1992624151289988E-2</v>
      </c>
      <c r="AA528" s="80">
        <f t="shared" si="80"/>
        <v>1.9115055013239957E-2</v>
      </c>
      <c r="AB528" s="80">
        <f t="shared" si="86"/>
        <v>2.5652011538833303E-2</v>
      </c>
    </row>
    <row r="529" spans="1:28" ht="15" thickBot="1" x14ac:dyDescent="0.25">
      <c r="A529" s="96">
        <v>137</v>
      </c>
      <c r="B529" s="97" t="s">
        <v>2059</v>
      </c>
      <c r="C529" s="99" t="s">
        <v>2060</v>
      </c>
      <c r="D529" s="99" t="s">
        <v>41</v>
      </c>
      <c r="E529" s="100">
        <v>0</v>
      </c>
      <c r="F529" s="100">
        <v>36</v>
      </c>
      <c r="G529" s="101">
        <v>357.1</v>
      </c>
      <c r="H529" s="101">
        <v>247.94</v>
      </c>
      <c r="I529" s="101">
        <v>8925.84</v>
      </c>
      <c r="J529" s="101">
        <v>7056</v>
      </c>
      <c r="K529" s="101">
        <v>673.56</v>
      </c>
      <c r="L529" s="101">
        <v>0</v>
      </c>
      <c r="M529" s="101">
        <v>0</v>
      </c>
      <c r="N529" s="101">
        <v>227.66327999999999</v>
      </c>
      <c r="O529" s="101">
        <v>739.00308959999995</v>
      </c>
      <c r="P529" s="102">
        <v>229.63169174399999</v>
      </c>
      <c r="R529" s="101">
        <v>277.5</v>
      </c>
      <c r="S529" s="101">
        <v>7884</v>
      </c>
      <c r="T529" s="80"/>
      <c r="U529" s="80"/>
      <c r="V529" s="81"/>
      <c r="W529" s="81"/>
      <c r="X529" s="81"/>
      <c r="Y529" s="80"/>
      <c r="Z529" s="80"/>
      <c r="AA529" s="80"/>
      <c r="AB529" s="80"/>
    </row>
    <row r="530" spans="1:28" ht="15" thickBot="1" x14ac:dyDescent="0.25">
      <c r="A530" s="108"/>
      <c r="B530" s="109" t="s">
        <v>1888</v>
      </c>
      <c r="C530" s="110" t="s">
        <v>1889</v>
      </c>
      <c r="D530" s="110" t="s">
        <v>676</v>
      </c>
      <c r="E530" s="111">
        <v>1</v>
      </c>
      <c r="F530" s="111">
        <v>36</v>
      </c>
      <c r="G530" s="77">
        <v>196</v>
      </c>
      <c r="H530" s="77">
        <v>196</v>
      </c>
      <c r="I530" s="77">
        <v>7056</v>
      </c>
      <c r="J530" s="77">
        <v>7056</v>
      </c>
      <c r="K530" s="77"/>
      <c r="L530" s="77"/>
      <c r="M530" s="77"/>
      <c r="N530" s="77"/>
      <c r="O530" s="77"/>
      <c r="P530" s="77"/>
      <c r="R530" s="77">
        <v>219</v>
      </c>
      <c r="S530" s="77">
        <v>7884</v>
      </c>
      <c r="T530" s="80">
        <f t="shared" si="81"/>
        <v>1.1173469387755102</v>
      </c>
      <c r="U530" s="80">
        <f t="shared" si="82"/>
        <v>1.0916949272366769</v>
      </c>
      <c r="V530" s="81">
        <f t="shared" si="83"/>
        <v>213.97220573838868</v>
      </c>
      <c r="W530" s="81">
        <f t="shared" si="84"/>
        <v>17.972205738388681</v>
      </c>
      <c r="X530" s="81">
        <f t="shared" si="85"/>
        <v>646.9994065819925</v>
      </c>
      <c r="Y530" s="80">
        <f t="shared" si="78"/>
        <v>4.5848355451969969E-2</v>
      </c>
      <c r="Z530" s="80">
        <f t="shared" si="79"/>
        <v>1.1992624151289988E-2</v>
      </c>
      <c r="AA530" s="80">
        <f t="shared" si="80"/>
        <v>1.9115055013239957E-2</v>
      </c>
      <c r="AB530" s="80">
        <f t="shared" si="86"/>
        <v>2.5652011538833303E-2</v>
      </c>
    </row>
    <row r="531" spans="1:28" ht="15" thickBot="1" x14ac:dyDescent="0.25">
      <c r="A531" s="96">
        <v>138</v>
      </c>
      <c r="B531" s="97" t="s">
        <v>2061</v>
      </c>
      <c r="C531" s="99" t="s">
        <v>2062</v>
      </c>
      <c r="D531" s="99" t="s">
        <v>41</v>
      </c>
      <c r="E531" s="100">
        <v>0</v>
      </c>
      <c r="F531" s="100">
        <v>62</v>
      </c>
      <c r="G531" s="101">
        <v>479.54</v>
      </c>
      <c r="H531" s="101">
        <v>821.7</v>
      </c>
      <c r="I531" s="101">
        <v>50945.4</v>
      </c>
      <c r="J531" s="101">
        <v>34844</v>
      </c>
      <c r="K531" s="101">
        <v>5800.1</v>
      </c>
      <c r="L531" s="101">
        <v>0</v>
      </c>
      <c r="M531" s="101">
        <v>0</v>
      </c>
      <c r="N531" s="101">
        <v>1960.4338</v>
      </c>
      <c r="O531" s="101">
        <v>6363.6377160000002</v>
      </c>
      <c r="P531" s="102">
        <v>1977.3840122399999</v>
      </c>
      <c r="R531" s="101">
        <v>918.51</v>
      </c>
      <c r="S531" s="101">
        <v>38812</v>
      </c>
      <c r="T531" s="80"/>
      <c r="U531" s="80"/>
      <c r="V531" s="81"/>
      <c r="W531" s="81"/>
      <c r="X531" s="81"/>
      <c r="Y531" s="80"/>
      <c r="Z531" s="80"/>
      <c r="AA531" s="80"/>
      <c r="AB531" s="80"/>
    </row>
    <row r="532" spans="1:28" ht="15" thickBot="1" x14ac:dyDescent="0.25">
      <c r="A532" s="108"/>
      <c r="B532" s="109" t="s">
        <v>2063</v>
      </c>
      <c r="C532" s="110" t="s">
        <v>2064</v>
      </c>
      <c r="D532" s="110" t="s">
        <v>676</v>
      </c>
      <c r="E532" s="111">
        <v>1</v>
      </c>
      <c r="F532" s="111">
        <v>62</v>
      </c>
      <c r="G532" s="77">
        <v>562</v>
      </c>
      <c r="H532" s="77">
        <v>562</v>
      </c>
      <c r="I532" s="77">
        <v>34844</v>
      </c>
      <c r="J532" s="77">
        <v>34844</v>
      </c>
      <c r="K532" s="77"/>
      <c r="L532" s="77"/>
      <c r="M532" s="77"/>
      <c r="N532" s="77"/>
      <c r="O532" s="77"/>
      <c r="P532" s="77"/>
      <c r="R532" s="77">
        <v>626</v>
      </c>
      <c r="S532" s="77">
        <v>38812</v>
      </c>
      <c r="T532" s="80">
        <f t="shared" si="81"/>
        <v>1.1138790035587189</v>
      </c>
      <c r="U532" s="80">
        <f t="shared" si="82"/>
        <v>1.0882269920198857</v>
      </c>
      <c r="V532" s="81">
        <f t="shared" si="83"/>
        <v>611.58356951517578</v>
      </c>
      <c r="W532" s="81">
        <f t="shared" si="84"/>
        <v>49.583569515175782</v>
      </c>
      <c r="X532" s="81">
        <f t="shared" si="85"/>
        <v>3074.1813099408982</v>
      </c>
      <c r="Y532" s="80">
        <f t="shared" si="78"/>
        <v>4.5848355451969969E-2</v>
      </c>
      <c r="Z532" s="80">
        <f t="shared" si="79"/>
        <v>1.1992624151289988E-2</v>
      </c>
      <c r="AA532" s="80">
        <f t="shared" si="80"/>
        <v>1.9115055013239957E-2</v>
      </c>
      <c r="AB532" s="80">
        <f t="shared" si="86"/>
        <v>2.5652011538833303E-2</v>
      </c>
    </row>
    <row r="533" spans="1:28" x14ac:dyDescent="0.2">
      <c r="A533" s="156">
        <v>139</v>
      </c>
      <c r="B533" s="157" t="s">
        <v>2065</v>
      </c>
      <c r="C533" s="158" t="s">
        <v>2066</v>
      </c>
      <c r="D533" s="158" t="s">
        <v>114</v>
      </c>
      <c r="E533" s="159">
        <v>0</v>
      </c>
      <c r="F533" s="159">
        <v>1.044</v>
      </c>
      <c r="G533" s="160">
        <v>966.07</v>
      </c>
      <c r="H533" s="160">
        <v>720.37</v>
      </c>
      <c r="I533" s="160">
        <v>752.07</v>
      </c>
      <c r="J533" s="160">
        <v>0</v>
      </c>
      <c r="K533" s="160">
        <v>222.95862360000001</v>
      </c>
      <c r="L533" s="160">
        <v>64.158435359999999</v>
      </c>
      <c r="M533" s="160">
        <v>0</v>
      </c>
      <c r="N533" s="160">
        <v>75.3600147768</v>
      </c>
      <c r="O533" s="160">
        <v>297.23120046417603</v>
      </c>
      <c r="P533" s="161">
        <v>92.359158388136606</v>
      </c>
      <c r="R533" s="160">
        <v>834.39</v>
      </c>
      <c r="S533" s="160">
        <v>0</v>
      </c>
      <c r="T533" s="80"/>
      <c r="U533" s="80"/>
      <c r="V533" s="81"/>
      <c r="W533" s="81"/>
      <c r="X533" s="81"/>
      <c r="Y533" s="80"/>
      <c r="Z533" s="80"/>
      <c r="AA533" s="80"/>
      <c r="AB533" s="80"/>
    </row>
    <row r="534" spans="1:28" ht="20.5" thickBot="1" x14ac:dyDescent="0.25">
      <c r="A534" s="162">
        <v>140</v>
      </c>
      <c r="B534" s="163" t="s">
        <v>2067</v>
      </c>
      <c r="C534" s="164" t="s">
        <v>2068</v>
      </c>
      <c r="D534" s="164" t="s">
        <v>114</v>
      </c>
      <c r="E534" s="165">
        <v>0</v>
      </c>
      <c r="F534" s="165">
        <v>1.044</v>
      </c>
      <c r="G534" s="112">
        <v>241.52</v>
      </c>
      <c r="H534" s="112">
        <v>511.84</v>
      </c>
      <c r="I534" s="112">
        <v>534.36</v>
      </c>
      <c r="J534" s="112">
        <v>0</v>
      </c>
      <c r="K534" s="112">
        <v>192.48750000000001</v>
      </c>
      <c r="L534" s="112">
        <v>0</v>
      </c>
      <c r="M534" s="112">
        <v>0</v>
      </c>
      <c r="N534" s="112">
        <v>65.060775000000007</v>
      </c>
      <c r="O534" s="112">
        <v>211.18958549999999</v>
      </c>
      <c r="P534" s="166">
        <v>65.623300470000004</v>
      </c>
      <c r="R534" s="112">
        <v>571.66999999999996</v>
      </c>
      <c r="S534" s="112">
        <v>0</v>
      </c>
      <c r="T534" s="80"/>
      <c r="U534" s="80"/>
      <c r="V534" s="81"/>
      <c r="W534" s="81"/>
      <c r="X534" s="81"/>
      <c r="Y534" s="80"/>
      <c r="Z534" s="80"/>
      <c r="AA534" s="80"/>
      <c r="AB534" s="80"/>
    </row>
    <row r="535" spans="1:28" ht="15" thickBot="1" x14ac:dyDescent="0.35">
      <c r="A535" s="151"/>
      <c r="B535" s="152" t="s">
        <v>2069</v>
      </c>
      <c r="C535" s="153" t="s">
        <v>2070</v>
      </c>
      <c r="D535" s="153"/>
      <c r="E535" s="154"/>
      <c r="F535" s="154"/>
      <c r="G535" s="155"/>
      <c r="H535" s="155"/>
      <c r="I535" s="155">
        <v>26106.12</v>
      </c>
      <c r="J535" s="155">
        <v>18620</v>
      </c>
      <c r="K535" s="155">
        <v>2696.625</v>
      </c>
      <c r="L535" s="155">
        <v>0</v>
      </c>
      <c r="M535" s="155">
        <v>0</v>
      </c>
      <c r="N535" s="155">
        <v>911.45925</v>
      </c>
      <c r="O535" s="155">
        <v>2958.629085</v>
      </c>
      <c r="P535" s="155">
        <v>919.33986689999995</v>
      </c>
      <c r="R535" s="155"/>
      <c r="S535" s="155">
        <v>44160</v>
      </c>
      <c r="T535" s="80"/>
      <c r="U535" s="80"/>
      <c r="V535" s="81"/>
      <c r="W535" s="81"/>
      <c r="X535" s="81"/>
      <c r="Y535" s="80"/>
      <c r="Z535" s="80"/>
      <c r="AA535" s="80"/>
      <c r="AB535" s="80"/>
    </row>
    <row r="536" spans="1:28" ht="20.5" thickBot="1" x14ac:dyDescent="0.25">
      <c r="A536" s="96">
        <v>141</v>
      </c>
      <c r="B536" s="97" t="s">
        <v>2071</v>
      </c>
      <c r="C536" s="99" t="s">
        <v>2072</v>
      </c>
      <c r="D536" s="99" t="s">
        <v>41</v>
      </c>
      <c r="E536" s="100">
        <v>0</v>
      </c>
      <c r="F536" s="100">
        <v>6</v>
      </c>
      <c r="G536" s="101">
        <v>1725.12</v>
      </c>
      <c r="H536" s="101">
        <v>1435.36</v>
      </c>
      <c r="I536" s="101">
        <v>8612.16</v>
      </c>
      <c r="J536" s="101">
        <v>5970</v>
      </c>
      <c r="K536" s="101">
        <v>951.75</v>
      </c>
      <c r="L536" s="101">
        <v>0</v>
      </c>
      <c r="M536" s="101">
        <v>0</v>
      </c>
      <c r="N536" s="101">
        <v>321.69150000000002</v>
      </c>
      <c r="O536" s="101">
        <v>1044.2220299999999</v>
      </c>
      <c r="P536" s="102">
        <v>324.47289419999998</v>
      </c>
      <c r="R536" s="101">
        <v>2845.69</v>
      </c>
      <c r="S536" s="101">
        <v>14160</v>
      </c>
      <c r="T536" s="80"/>
      <c r="U536" s="80"/>
      <c r="V536" s="81"/>
      <c r="W536" s="81"/>
      <c r="X536" s="81"/>
      <c r="Y536" s="80"/>
      <c r="Z536" s="80"/>
      <c r="AA536" s="80"/>
      <c r="AB536" s="80"/>
    </row>
    <row r="537" spans="1:28" ht="18.5" thickBot="1" x14ac:dyDescent="0.25">
      <c r="A537" s="108"/>
      <c r="B537" s="109" t="s">
        <v>2073</v>
      </c>
      <c r="C537" s="110" t="s">
        <v>2074</v>
      </c>
      <c r="D537" s="110" t="s">
        <v>41</v>
      </c>
      <c r="E537" s="111">
        <v>1</v>
      </c>
      <c r="F537" s="111">
        <v>6</v>
      </c>
      <c r="G537" s="77">
        <v>995</v>
      </c>
      <c r="H537" s="77">
        <v>995</v>
      </c>
      <c r="I537" s="77">
        <v>5970</v>
      </c>
      <c r="J537" s="77">
        <v>5970</v>
      </c>
      <c r="K537" s="77"/>
      <c r="L537" s="77"/>
      <c r="M537" s="77"/>
      <c r="N537" s="77"/>
      <c r="O537" s="77"/>
      <c r="P537" s="77"/>
      <c r="R537" s="77">
        <v>1180</v>
      </c>
      <c r="S537" s="77">
        <v>14160</v>
      </c>
      <c r="T537" s="80">
        <f t="shared" ref="T537:T560" si="93">R537/H537</f>
        <v>1.1859296482412061</v>
      </c>
      <c r="U537" s="80">
        <f t="shared" ref="U537:U560" si="94">T537-AB537</f>
        <v>1.1602776367023728</v>
      </c>
      <c r="V537" s="81">
        <f t="shared" ref="V537:V560" si="95">G537*U537</f>
        <v>1154.476248518861</v>
      </c>
      <c r="W537" s="81">
        <f t="shared" ref="W537:W560" si="96">V537-G537</f>
        <v>159.47624851886098</v>
      </c>
      <c r="X537" s="81">
        <f t="shared" ref="X537:X560" si="97">F537*W537</f>
        <v>956.85749111316591</v>
      </c>
      <c r="Y537" s="80">
        <f t="shared" ref="Y537:Y560" si="98">104.584835545197%-100%</f>
        <v>4.5848355451969969E-2</v>
      </c>
      <c r="Z537" s="80">
        <f t="shared" ref="Z537:Z560" si="99">101.199262415129%-100%</f>
        <v>1.1992624151289988E-2</v>
      </c>
      <c r="AA537" s="80">
        <f t="shared" ref="AA537:AA560" si="100">101.911505501324%-100%</f>
        <v>1.9115055013239957E-2</v>
      </c>
      <c r="AB537" s="80">
        <f t="shared" ref="AB537:AB560" si="101">AVERAGE(Y537:AA537)</f>
        <v>2.5652011538833303E-2</v>
      </c>
    </row>
    <row r="538" spans="1:28" ht="20.5" thickBot="1" x14ac:dyDescent="0.25">
      <c r="A538" s="96">
        <v>142</v>
      </c>
      <c r="B538" s="97" t="s">
        <v>2075</v>
      </c>
      <c r="C538" s="99" t="s">
        <v>2076</v>
      </c>
      <c r="D538" s="99" t="s">
        <v>41</v>
      </c>
      <c r="E538" s="100">
        <v>0</v>
      </c>
      <c r="F538" s="100">
        <v>7</v>
      </c>
      <c r="G538" s="101">
        <v>1840.13</v>
      </c>
      <c r="H538" s="101">
        <v>1550.36</v>
      </c>
      <c r="I538" s="101">
        <v>10852.52</v>
      </c>
      <c r="J538" s="101">
        <v>7770</v>
      </c>
      <c r="K538" s="101">
        <v>1110.375</v>
      </c>
      <c r="L538" s="101">
        <v>0</v>
      </c>
      <c r="M538" s="101">
        <v>0</v>
      </c>
      <c r="N538" s="101">
        <v>375.30675000000002</v>
      </c>
      <c r="O538" s="101">
        <v>1218.259035</v>
      </c>
      <c r="P538" s="102">
        <v>378.55170989999999</v>
      </c>
      <c r="R538" s="101">
        <v>3125.69</v>
      </c>
      <c r="S538" s="101">
        <v>18480</v>
      </c>
      <c r="T538" s="80"/>
      <c r="U538" s="80"/>
      <c r="V538" s="81"/>
      <c r="W538" s="81"/>
      <c r="X538" s="81"/>
      <c r="Y538" s="80"/>
      <c r="Z538" s="80"/>
      <c r="AA538" s="80"/>
      <c r="AB538" s="80"/>
    </row>
    <row r="539" spans="1:28" ht="18.5" thickBot="1" x14ac:dyDescent="0.25">
      <c r="A539" s="108"/>
      <c r="B539" s="109" t="s">
        <v>2077</v>
      </c>
      <c r="C539" s="110" t="s">
        <v>2078</v>
      </c>
      <c r="D539" s="110" t="s">
        <v>41</v>
      </c>
      <c r="E539" s="111">
        <v>1</v>
      </c>
      <c r="F539" s="111">
        <v>7</v>
      </c>
      <c r="G539" s="77">
        <v>1110</v>
      </c>
      <c r="H539" s="77">
        <v>1110</v>
      </c>
      <c r="I539" s="77">
        <v>7770</v>
      </c>
      <c r="J539" s="77">
        <v>7770</v>
      </c>
      <c r="K539" s="77"/>
      <c r="L539" s="77"/>
      <c r="M539" s="77"/>
      <c r="N539" s="77"/>
      <c r="O539" s="77"/>
      <c r="P539" s="77"/>
      <c r="R539" s="77">
        <v>1320</v>
      </c>
      <c r="S539" s="77">
        <v>18480</v>
      </c>
      <c r="T539" s="80">
        <f t="shared" si="93"/>
        <v>1.1891891891891893</v>
      </c>
      <c r="U539" s="80">
        <f t="shared" si="94"/>
        <v>1.163537177650356</v>
      </c>
      <c r="V539" s="81">
        <f t="shared" si="95"/>
        <v>1291.5262671918952</v>
      </c>
      <c r="W539" s="81">
        <f t="shared" si="96"/>
        <v>181.52626719189516</v>
      </c>
      <c r="X539" s="81">
        <f t="shared" si="97"/>
        <v>1270.6838703432661</v>
      </c>
      <c r="Y539" s="80">
        <f t="shared" si="98"/>
        <v>4.5848355451969969E-2</v>
      </c>
      <c r="Z539" s="80">
        <f t="shared" si="99"/>
        <v>1.1992624151289988E-2</v>
      </c>
      <c r="AA539" s="80">
        <f t="shared" si="100"/>
        <v>1.9115055013239957E-2</v>
      </c>
      <c r="AB539" s="80">
        <f t="shared" si="101"/>
        <v>2.5652011538833303E-2</v>
      </c>
    </row>
    <row r="540" spans="1:28" ht="20.5" thickBot="1" x14ac:dyDescent="0.25">
      <c r="A540" s="96">
        <v>143</v>
      </c>
      <c r="B540" s="97" t="s">
        <v>2079</v>
      </c>
      <c r="C540" s="99" t="s">
        <v>2080</v>
      </c>
      <c r="D540" s="99" t="s">
        <v>41</v>
      </c>
      <c r="E540" s="100">
        <v>0</v>
      </c>
      <c r="F540" s="100">
        <v>4</v>
      </c>
      <c r="G540" s="101">
        <v>1897.63</v>
      </c>
      <c r="H540" s="101">
        <v>1660.36</v>
      </c>
      <c r="I540" s="101">
        <v>6641.44</v>
      </c>
      <c r="J540" s="101">
        <v>4880</v>
      </c>
      <c r="K540" s="101">
        <v>634.5</v>
      </c>
      <c r="L540" s="101">
        <v>0</v>
      </c>
      <c r="M540" s="101">
        <v>0</v>
      </c>
      <c r="N540" s="101">
        <v>214.46100000000001</v>
      </c>
      <c r="O540" s="101">
        <v>696.14801999999997</v>
      </c>
      <c r="P540" s="102">
        <v>216.3152628</v>
      </c>
      <c r="R540" s="101">
        <v>3365.69</v>
      </c>
      <c r="S540" s="101">
        <v>11520</v>
      </c>
      <c r="T540" s="80"/>
      <c r="U540" s="80"/>
      <c r="V540" s="81"/>
      <c r="W540" s="81"/>
      <c r="X540" s="81"/>
      <c r="Y540" s="80"/>
      <c r="Z540" s="80"/>
      <c r="AA540" s="80"/>
      <c r="AB540" s="80"/>
    </row>
    <row r="541" spans="1:28" ht="18" x14ac:dyDescent="0.2">
      <c r="A541" s="108"/>
      <c r="B541" s="109" t="s">
        <v>2081</v>
      </c>
      <c r="C541" s="110" t="s">
        <v>2082</v>
      </c>
      <c r="D541" s="110" t="s">
        <v>41</v>
      </c>
      <c r="E541" s="111">
        <v>1</v>
      </c>
      <c r="F541" s="111">
        <v>4</v>
      </c>
      <c r="G541" s="77">
        <v>1220</v>
      </c>
      <c r="H541" s="77">
        <v>1220</v>
      </c>
      <c r="I541" s="77">
        <v>4880</v>
      </c>
      <c r="J541" s="77">
        <v>4880</v>
      </c>
      <c r="K541" s="77"/>
      <c r="L541" s="77"/>
      <c r="M541" s="77"/>
      <c r="N541" s="77"/>
      <c r="O541" s="77"/>
      <c r="P541" s="77"/>
      <c r="R541" s="77">
        <v>1440</v>
      </c>
      <c r="S541" s="77">
        <v>11520</v>
      </c>
      <c r="T541" s="80">
        <f t="shared" si="93"/>
        <v>1.180327868852459</v>
      </c>
      <c r="U541" s="80">
        <f t="shared" si="94"/>
        <v>1.1546758573136258</v>
      </c>
      <c r="V541" s="81">
        <f t="shared" si="95"/>
        <v>1408.7045459226235</v>
      </c>
      <c r="W541" s="81">
        <f t="shared" si="96"/>
        <v>188.70454592262354</v>
      </c>
      <c r="X541" s="81">
        <f t="shared" si="97"/>
        <v>754.81818369049415</v>
      </c>
      <c r="Y541" s="80">
        <f t="shared" si="98"/>
        <v>4.5848355451969969E-2</v>
      </c>
      <c r="Z541" s="80">
        <f t="shared" si="99"/>
        <v>1.1992624151289988E-2</v>
      </c>
      <c r="AA541" s="80">
        <f t="shared" si="100"/>
        <v>1.9115055013239957E-2</v>
      </c>
      <c r="AB541" s="80">
        <f t="shared" si="101"/>
        <v>2.5652011538833303E-2</v>
      </c>
    </row>
    <row r="542" spans="1:28" ht="15" thickBot="1" x14ac:dyDescent="0.35">
      <c r="A542" s="151"/>
      <c r="B542" s="152" t="s">
        <v>1187</v>
      </c>
      <c r="C542" s="153" t="s">
        <v>1188</v>
      </c>
      <c r="D542" s="153"/>
      <c r="E542" s="154"/>
      <c r="F542" s="154"/>
      <c r="G542" s="155"/>
      <c r="H542" s="155"/>
      <c r="I542" s="155">
        <v>15067.7</v>
      </c>
      <c r="J542" s="155">
        <v>5746.9703</v>
      </c>
      <c r="K542" s="155">
        <v>3335.9513999999999</v>
      </c>
      <c r="L542" s="155">
        <v>0</v>
      </c>
      <c r="M542" s="155">
        <v>0</v>
      </c>
      <c r="N542" s="155">
        <v>1127.5515731999999</v>
      </c>
      <c r="O542" s="155">
        <v>3683.8274280239998</v>
      </c>
      <c r="P542" s="155">
        <v>1144.68198617136</v>
      </c>
      <c r="R542" s="155"/>
      <c r="S542" s="155">
        <v>6257.0649000000003</v>
      </c>
      <c r="T542" s="80"/>
      <c r="U542" s="80"/>
      <c r="V542" s="81"/>
      <c r="W542" s="81"/>
      <c r="X542" s="81"/>
      <c r="Y542" s="80"/>
      <c r="Z542" s="80"/>
      <c r="AA542" s="80"/>
      <c r="AB542" s="80"/>
    </row>
    <row r="543" spans="1:28" ht="15" thickBot="1" x14ac:dyDescent="0.25">
      <c r="A543" s="96">
        <v>144</v>
      </c>
      <c r="B543" s="97" t="s">
        <v>2083</v>
      </c>
      <c r="C543" s="99" t="s">
        <v>2084</v>
      </c>
      <c r="D543" s="99" t="s">
        <v>101</v>
      </c>
      <c r="E543" s="100">
        <v>0</v>
      </c>
      <c r="F543" s="100">
        <v>89</v>
      </c>
      <c r="G543" s="101">
        <v>32.200000000000003</v>
      </c>
      <c r="H543" s="101">
        <v>124.45</v>
      </c>
      <c r="I543" s="101">
        <v>11076.05</v>
      </c>
      <c r="J543" s="101">
        <v>1755.3203000000001</v>
      </c>
      <c r="K543" s="101">
        <v>3335.9513999999999</v>
      </c>
      <c r="L543" s="101">
        <v>0</v>
      </c>
      <c r="M543" s="101">
        <v>0</v>
      </c>
      <c r="N543" s="101">
        <v>1127.5515731999999</v>
      </c>
      <c r="O543" s="101">
        <v>3683.8274280239998</v>
      </c>
      <c r="P543" s="102">
        <v>1144.68198617136</v>
      </c>
      <c r="R543" s="101">
        <v>144.69999999999999</v>
      </c>
      <c r="S543" s="101">
        <v>2265.4149000000002</v>
      </c>
      <c r="T543" s="80"/>
      <c r="U543" s="80"/>
      <c r="V543" s="81"/>
      <c r="W543" s="81"/>
      <c r="X543" s="81"/>
      <c r="Y543" s="80"/>
      <c r="Z543" s="80"/>
      <c r="AA543" s="80"/>
      <c r="AB543" s="80"/>
    </row>
    <row r="544" spans="1:28" ht="18" x14ac:dyDescent="0.2">
      <c r="A544" s="108"/>
      <c r="B544" s="109" t="s">
        <v>2085</v>
      </c>
      <c r="C544" s="110" t="s">
        <v>2086</v>
      </c>
      <c r="D544" s="110" t="s">
        <v>286</v>
      </c>
      <c r="E544" s="111">
        <v>0.01</v>
      </c>
      <c r="F544" s="111">
        <v>0.89</v>
      </c>
      <c r="G544" s="77">
        <v>746</v>
      </c>
      <c r="H544" s="77">
        <v>746</v>
      </c>
      <c r="I544" s="77">
        <v>663.94</v>
      </c>
      <c r="J544" s="77">
        <v>663.94</v>
      </c>
      <c r="K544" s="77"/>
      <c r="L544" s="77"/>
      <c r="M544" s="77"/>
      <c r="N544" s="77"/>
      <c r="O544" s="77"/>
      <c r="P544" s="77"/>
      <c r="R544" s="77">
        <v>893</v>
      </c>
      <c r="S544" s="77">
        <v>794.77</v>
      </c>
      <c r="T544" s="80">
        <f t="shared" si="93"/>
        <v>1.1970509383378016</v>
      </c>
      <c r="U544" s="80">
        <f t="shared" si="94"/>
        <v>1.1713989267989684</v>
      </c>
      <c r="V544" s="81">
        <f t="shared" si="95"/>
        <v>873.86359939203044</v>
      </c>
      <c r="W544" s="81">
        <f t="shared" si="96"/>
        <v>127.86359939203044</v>
      </c>
      <c r="X544" s="81">
        <f t="shared" si="97"/>
        <v>113.7986034589071</v>
      </c>
      <c r="Y544" s="80">
        <f t="shared" si="98"/>
        <v>4.5848355451969969E-2</v>
      </c>
      <c r="Z544" s="80">
        <f t="shared" si="99"/>
        <v>1.1992624151289988E-2</v>
      </c>
      <c r="AA544" s="80">
        <f t="shared" si="100"/>
        <v>1.9115055013239957E-2</v>
      </c>
      <c r="AB544" s="80">
        <f t="shared" si="101"/>
        <v>2.5652011538833303E-2</v>
      </c>
    </row>
    <row r="545" spans="1:29" ht="18" x14ac:dyDescent="0.2">
      <c r="A545" s="108"/>
      <c r="B545" s="109" t="s">
        <v>2087</v>
      </c>
      <c r="C545" s="110" t="s">
        <v>2088</v>
      </c>
      <c r="D545" s="110" t="s">
        <v>286</v>
      </c>
      <c r="E545" s="111">
        <v>1.49E-2</v>
      </c>
      <c r="F545" s="111">
        <v>1.3261000000000001</v>
      </c>
      <c r="G545" s="77">
        <v>162</v>
      </c>
      <c r="H545" s="77">
        <v>162</v>
      </c>
      <c r="I545" s="77">
        <v>214.82820000000001</v>
      </c>
      <c r="J545" s="77">
        <v>214.82820000000001</v>
      </c>
      <c r="K545" s="77"/>
      <c r="L545" s="77"/>
      <c r="M545" s="77"/>
      <c r="N545" s="77"/>
      <c r="O545" s="77"/>
      <c r="P545" s="77"/>
      <c r="R545" s="77">
        <v>361</v>
      </c>
      <c r="S545" s="77">
        <v>478.72210000000001</v>
      </c>
      <c r="T545" s="80">
        <f t="shared" si="93"/>
        <v>2.2283950617283952</v>
      </c>
      <c r="U545" s="80">
        <f t="shared" si="94"/>
        <v>2.2027430501895617</v>
      </c>
      <c r="V545" s="81">
        <f t="shared" si="95"/>
        <v>356.84437413070901</v>
      </c>
      <c r="W545" s="81">
        <f t="shared" si="96"/>
        <v>194.84437413070901</v>
      </c>
      <c r="X545" s="81">
        <f t="shared" si="97"/>
        <v>258.38312453473321</v>
      </c>
      <c r="Y545" s="80">
        <f t="shared" si="98"/>
        <v>4.5848355451969969E-2</v>
      </c>
      <c r="Z545" s="80">
        <f t="shared" si="99"/>
        <v>1.1992624151289988E-2</v>
      </c>
      <c r="AA545" s="80">
        <f t="shared" si="100"/>
        <v>1.9115055013239957E-2</v>
      </c>
      <c r="AB545" s="80">
        <f t="shared" si="101"/>
        <v>2.5652011538833303E-2</v>
      </c>
    </row>
    <row r="546" spans="1:29" ht="18" x14ac:dyDescent="0.2">
      <c r="A546" s="108"/>
      <c r="B546" s="109" t="s">
        <v>2089</v>
      </c>
      <c r="C546" s="110" t="s">
        <v>2090</v>
      </c>
      <c r="D546" s="110" t="s">
        <v>2091</v>
      </c>
      <c r="E546" s="111">
        <v>1.49E-3</v>
      </c>
      <c r="F546" s="111">
        <v>0.13261000000000001</v>
      </c>
      <c r="G546" s="77">
        <v>6610</v>
      </c>
      <c r="H546" s="77">
        <v>6610</v>
      </c>
      <c r="I546" s="77">
        <v>876.5521</v>
      </c>
      <c r="J546" s="77">
        <v>876.5521</v>
      </c>
      <c r="K546" s="77"/>
      <c r="L546" s="77"/>
      <c r="M546" s="77"/>
      <c r="N546" s="77"/>
      <c r="O546" s="77"/>
      <c r="P546" s="77"/>
      <c r="R546" s="77">
        <v>7480</v>
      </c>
      <c r="S546" s="77">
        <v>991.92280000000005</v>
      </c>
      <c r="T546" s="80">
        <f t="shared" si="93"/>
        <v>1.1316187594553706</v>
      </c>
      <c r="U546" s="80">
        <f t="shared" si="94"/>
        <v>1.1059667479165374</v>
      </c>
      <c r="V546" s="81">
        <f t="shared" si="95"/>
        <v>7310.4402037283116</v>
      </c>
      <c r="W546" s="81">
        <f t="shared" si="96"/>
        <v>700.44020372831164</v>
      </c>
      <c r="X546" s="81">
        <f t="shared" si="97"/>
        <v>92.885375416411406</v>
      </c>
      <c r="Y546" s="80">
        <f t="shared" si="98"/>
        <v>4.5848355451969969E-2</v>
      </c>
      <c r="Z546" s="80">
        <f t="shared" si="99"/>
        <v>1.1992624151289988E-2</v>
      </c>
      <c r="AA546" s="80">
        <f t="shared" si="100"/>
        <v>1.9115055013239957E-2</v>
      </c>
      <c r="AB546" s="80">
        <f t="shared" si="101"/>
        <v>2.5652011538833303E-2</v>
      </c>
    </row>
    <row r="547" spans="1:29" ht="20" x14ac:dyDescent="0.2">
      <c r="A547" s="103">
        <v>145</v>
      </c>
      <c r="B547" s="104" t="s">
        <v>2092</v>
      </c>
      <c r="C547" s="105" t="s">
        <v>2093</v>
      </c>
      <c r="D547" s="105" t="s">
        <v>2094</v>
      </c>
      <c r="E547" s="106">
        <v>0</v>
      </c>
      <c r="F547" s="106">
        <v>89</v>
      </c>
      <c r="G547" s="107">
        <v>44.85</v>
      </c>
      <c r="H547" s="107">
        <v>367</v>
      </c>
      <c r="I547" s="107">
        <v>3991.65</v>
      </c>
      <c r="J547" s="107">
        <v>3991.65</v>
      </c>
      <c r="K547" s="107">
        <v>0</v>
      </c>
      <c r="L547" s="107">
        <v>0</v>
      </c>
      <c r="M547" s="107">
        <v>0</v>
      </c>
      <c r="N547" s="107">
        <v>0</v>
      </c>
      <c r="O547" s="107">
        <v>0</v>
      </c>
      <c r="P547" s="107">
        <v>0</v>
      </c>
      <c r="R547" s="107">
        <v>447</v>
      </c>
      <c r="S547" s="107">
        <v>3991.65</v>
      </c>
      <c r="T547" s="80">
        <f t="shared" si="93"/>
        <v>1.2179836512261581</v>
      </c>
      <c r="U547" s="80">
        <f t="shared" si="94"/>
        <v>1.1923316396873249</v>
      </c>
      <c r="V547" s="81">
        <f t="shared" si="95"/>
        <v>53.476074039976524</v>
      </c>
      <c r="W547" s="81">
        <f t="shared" si="96"/>
        <v>8.6260740399765226</v>
      </c>
      <c r="X547" s="81">
        <f t="shared" si="97"/>
        <v>767.72058955791056</v>
      </c>
      <c r="Y547" s="80">
        <f t="shared" si="98"/>
        <v>4.5848355451969969E-2</v>
      </c>
      <c r="Z547" s="80">
        <f t="shared" si="99"/>
        <v>1.1992624151289988E-2</v>
      </c>
      <c r="AA547" s="80">
        <f t="shared" si="100"/>
        <v>1.9115055013239957E-2</v>
      </c>
      <c r="AB547" s="80">
        <f t="shared" si="101"/>
        <v>2.5652011538833303E-2</v>
      </c>
      <c r="AC547" s="88" t="s">
        <v>3613</v>
      </c>
    </row>
    <row r="548" spans="1:29" ht="15" thickBot="1" x14ac:dyDescent="0.35">
      <c r="A548" s="151"/>
      <c r="B548" s="152" t="s">
        <v>1337</v>
      </c>
      <c r="C548" s="153" t="s">
        <v>1338</v>
      </c>
      <c r="D548" s="153"/>
      <c r="E548" s="154"/>
      <c r="F548" s="154"/>
      <c r="G548" s="155"/>
      <c r="H548" s="155"/>
      <c r="I548" s="155">
        <v>14341.94</v>
      </c>
      <c r="J548" s="155">
        <v>2746.1777400000001</v>
      </c>
      <c r="K548" s="155">
        <v>4176.93</v>
      </c>
      <c r="L548" s="155">
        <v>0</v>
      </c>
      <c r="M548" s="155">
        <v>0</v>
      </c>
      <c r="N548" s="155">
        <v>1411.80234</v>
      </c>
      <c r="O548" s="155">
        <v>4582.7605187999998</v>
      </c>
      <c r="P548" s="155">
        <v>1424.0090002320001</v>
      </c>
      <c r="R548" s="155"/>
      <c r="S548" s="155">
        <v>2981.5647100000001</v>
      </c>
    </row>
    <row r="549" spans="1:29" ht="15" thickBot="1" x14ac:dyDescent="0.25">
      <c r="A549" s="96">
        <v>146</v>
      </c>
      <c r="B549" s="97" t="s">
        <v>2095</v>
      </c>
      <c r="C549" s="99" t="s">
        <v>2096</v>
      </c>
      <c r="D549" s="99" t="s">
        <v>38</v>
      </c>
      <c r="E549" s="100">
        <v>0</v>
      </c>
      <c r="F549" s="100">
        <v>37</v>
      </c>
      <c r="G549" s="101">
        <v>34.5</v>
      </c>
      <c r="H549" s="101">
        <v>62.35</v>
      </c>
      <c r="I549" s="101">
        <v>2306.9499999999998</v>
      </c>
      <c r="J549" s="101">
        <v>214.6814</v>
      </c>
      <c r="K549" s="101">
        <v>753.6789</v>
      </c>
      <c r="L549" s="101">
        <v>0</v>
      </c>
      <c r="M549" s="101">
        <v>0</v>
      </c>
      <c r="N549" s="101">
        <v>254.7434682</v>
      </c>
      <c r="O549" s="101">
        <v>826.906341924</v>
      </c>
      <c r="P549" s="102">
        <v>256.94601941735999</v>
      </c>
      <c r="R549" s="101">
        <v>70.13</v>
      </c>
      <c r="S549" s="101">
        <v>221.1268</v>
      </c>
      <c r="T549" s="80"/>
      <c r="U549" s="80"/>
      <c r="V549" s="81"/>
      <c r="W549" s="81"/>
      <c r="X549" s="81"/>
      <c r="Y549" s="80"/>
      <c r="Z549" s="80"/>
      <c r="AA549" s="80"/>
      <c r="AB549" s="80"/>
    </row>
    <row r="550" spans="1:29" ht="15" thickBot="1" x14ac:dyDescent="0.25">
      <c r="A550" s="108"/>
      <c r="B550" s="109" t="s">
        <v>803</v>
      </c>
      <c r="C550" s="110" t="s">
        <v>804</v>
      </c>
      <c r="D550" s="110" t="s">
        <v>402</v>
      </c>
      <c r="E550" s="111">
        <v>6.7000000000000004E-2</v>
      </c>
      <c r="F550" s="111">
        <v>2.4790000000000001</v>
      </c>
      <c r="G550" s="77">
        <v>86.6</v>
      </c>
      <c r="H550" s="77">
        <v>86.6</v>
      </c>
      <c r="I550" s="77">
        <v>214.6814</v>
      </c>
      <c r="J550" s="77">
        <v>214.6814</v>
      </c>
      <c r="K550" s="77"/>
      <c r="L550" s="77"/>
      <c r="M550" s="77"/>
      <c r="N550" s="77"/>
      <c r="O550" s="77"/>
      <c r="P550" s="77"/>
      <c r="R550" s="77">
        <v>89.2</v>
      </c>
      <c r="S550" s="77">
        <v>221.1268</v>
      </c>
      <c r="T550" s="80">
        <f t="shared" si="93"/>
        <v>1.0300230946882218</v>
      </c>
      <c r="U550" s="80">
        <f t="shared" si="94"/>
        <v>1.0043710831493886</v>
      </c>
      <c r="V550" s="81">
        <f t="shared" si="95"/>
        <v>86.978535800737049</v>
      </c>
      <c r="W550" s="81">
        <f t="shared" si="96"/>
        <v>0.37853580073705473</v>
      </c>
      <c r="X550" s="81">
        <f t="shared" si="97"/>
        <v>0.9383902500271587</v>
      </c>
      <c r="Y550" s="80">
        <f t="shared" si="98"/>
        <v>4.5848355451969969E-2</v>
      </c>
      <c r="Z550" s="80">
        <f t="shared" si="99"/>
        <v>1.1992624151289988E-2</v>
      </c>
      <c r="AA550" s="80">
        <f t="shared" si="100"/>
        <v>1.9115055013239957E-2</v>
      </c>
      <c r="AB550" s="80">
        <f t="shared" si="101"/>
        <v>2.5652011538833303E-2</v>
      </c>
    </row>
    <row r="551" spans="1:29" x14ac:dyDescent="0.2">
      <c r="A551" s="156">
        <v>147</v>
      </c>
      <c r="B551" s="157" t="s">
        <v>2097</v>
      </c>
      <c r="C551" s="158" t="s">
        <v>2098</v>
      </c>
      <c r="D551" s="158" t="s">
        <v>38</v>
      </c>
      <c r="E551" s="159">
        <v>0</v>
      </c>
      <c r="F551" s="159">
        <v>37</v>
      </c>
      <c r="G551" s="160">
        <v>9.1999999999999993</v>
      </c>
      <c r="H551" s="160">
        <v>4.55</v>
      </c>
      <c r="I551" s="160">
        <v>168.35</v>
      </c>
      <c r="J551" s="160">
        <v>0</v>
      </c>
      <c r="K551" s="160">
        <v>60.683700000000002</v>
      </c>
      <c r="L551" s="160">
        <v>0</v>
      </c>
      <c r="M551" s="160">
        <v>0</v>
      </c>
      <c r="N551" s="160">
        <v>20.511090599999999</v>
      </c>
      <c r="O551" s="160">
        <v>66.579728291999999</v>
      </c>
      <c r="P551" s="161">
        <v>20.688432644879999</v>
      </c>
      <c r="R551" s="160">
        <v>5.13</v>
      </c>
      <c r="S551" s="160">
        <v>0</v>
      </c>
      <c r="T551" s="80"/>
      <c r="U551" s="80"/>
      <c r="V551" s="81"/>
      <c r="W551" s="81"/>
      <c r="X551" s="81"/>
      <c r="Y551" s="80"/>
      <c r="Z551" s="80"/>
      <c r="AA551" s="80"/>
      <c r="AB551" s="80"/>
    </row>
    <row r="552" spans="1:29" ht="15" thickBot="1" x14ac:dyDescent="0.25">
      <c r="A552" s="162">
        <v>148</v>
      </c>
      <c r="B552" s="163" t="s">
        <v>2099</v>
      </c>
      <c r="C552" s="164" t="s">
        <v>2100</v>
      </c>
      <c r="D552" s="164" t="s">
        <v>38</v>
      </c>
      <c r="E552" s="165">
        <v>0</v>
      </c>
      <c r="F552" s="165">
        <v>37</v>
      </c>
      <c r="G552" s="112">
        <v>138.01</v>
      </c>
      <c r="H552" s="112">
        <v>106.98</v>
      </c>
      <c r="I552" s="112">
        <v>3958.26</v>
      </c>
      <c r="J552" s="112">
        <v>667.75750000000005</v>
      </c>
      <c r="K552" s="112">
        <v>1185.2728</v>
      </c>
      <c r="L552" s="112">
        <v>0</v>
      </c>
      <c r="M552" s="112">
        <v>0</v>
      </c>
      <c r="N552" s="112">
        <v>400.62220639999998</v>
      </c>
      <c r="O552" s="112">
        <v>1300.433905248</v>
      </c>
      <c r="P552" s="166">
        <v>404.08604763071997</v>
      </c>
      <c r="R552" s="112">
        <v>121.06</v>
      </c>
      <c r="S552" s="112">
        <v>746.33624999999995</v>
      </c>
      <c r="T552" s="80"/>
      <c r="U552" s="80"/>
      <c r="V552" s="81"/>
      <c r="W552" s="81"/>
      <c r="X552" s="81"/>
      <c r="Y552" s="80"/>
      <c r="Z552" s="80"/>
      <c r="AA552" s="80"/>
      <c r="AB552" s="80"/>
    </row>
    <row r="553" spans="1:29" x14ac:dyDescent="0.2">
      <c r="A553" s="108"/>
      <c r="B553" s="109" t="s">
        <v>2101</v>
      </c>
      <c r="C553" s="110" t="s">
        <v>2102</v>
      </c>
      <c r="D553" s="110" t="s">
        <v>101</v>
      </c>
      <c r="E553" s="111">
        <v>0.125</v>
      </c>
      <c r="F553" s="111">
        <v>4.625</v>
      </c>
      <c r="G553" s="77">
        <v>134</v>
      </c>
      <c r="H553" s="77">
        <v>134</v>
      </c>
      <c r="I553" s="77">
        <v>619.75</v>
      </c>
      <c r="J553" s="77">
        <v>619.75</v>
      </c>
      <c r="K553" s="77"/>
      <c r="L553" s="77"/>
      <c r="M553" s="77"/>
      <c r="N553" s="77"/>
      <c r="O553" s="77"/>
      <c r="P553" s="77"/>
      <c r="R553" s="77">
        <v>150</v>
      </c>
      <c r="S553" s="77">
        <v>693.75</v>
      </c>
      <c r="T553" s="80">
        <f t="shared" si="93"/>
        <v>1.1194029850746268</v>
      </c>
      <c r="U553" s="80">
        <f t="shared" si="94"/>
        <v>1.0937509735357935</v>
      </c>
      <c r="V553" s="81">
        <f t="shared" si="95"/>
        <v>146.56263045379634</v>
      </c>
      <c r="W553" s="81">
        <f t="shared" si="96"/>
        <v>12.562630453796345</v>
      </c>
      <c r="X553" s="81">
        <f t="shared" si="97"/>
        <v>58.102165848808099</v>
      </c>
      <c r="Y553" s="80">
        <f t="shared" si="98"/>
        <v>4.5848355451969969E-2</v>
      </c>
      <c r="Z553" s="80">
        <f t="shared" si="99"/>
        <v>1.1992624151289988E-2</v>
      </c>
      <c r="AA553" s="80">
        <f t="shared" si="100"/>
        <v>1.9115055013239957E-2</v>
      </c>
      <c r="AB553" s="80">
        <f t="shared" si="101"/>
        <v>2.5652011538833303E-2</v>
      </c>
    </row>
    <row r="554" spans="1:29" ht="15" thickBot="1" x14ac:dyDescent="0.25">
      <c r="A554" s="108"/>
      <c r="B554" s="109" t="s">
        <v>2103</v>
      </c>
      <c r="C554" s="110" t="s">
        <v>2104</v>
      </c>
      <c r="D554" s="110" t="s">
        <v>101</v>
      </c>
      <c r="E554" s="111">
        <v>1.8749999999999999E-2</v>
      </c>
      <c r="F554" s="111">
        <v>0.69374999999999998</v>
      </c>
      <c r="G554" s="77">
        <v>69.2</v>
      </c>
      <c r="H554" s="77">
        <v>69.2</v>
      </c>
      <c r="I554" s="77">
        <v>48.0075</v>
      </c>
      <c r="J554" s="77">
        <v>48.0075</v>
      </c>
      <c r="K554" s="77"/>
      <c r="L554" s="77"/>
      <c r="M554" s="77"/>
      <c r="N554" s="77"/>
      <c r="O554" s="77"/>
      <c r="P554" s="77"/>
      <c r="R554" s="77">
        <v>75.8</v>
      </c>
      <c r="S554" s="77">
        <v>52.58625</v>
      </c>
      <c r="T554" s="80">
        <f t="shared" si="93"/>
        <v>1.0953757225433525</v>
      </c>
      <c r="U554" s="80">
        <f t="shared" si="94"/>
        <v>1.0697237110045192</v>
      </c>
      <c r="V554" s="81">
        <f t="shared" si="95"/>
        <v>74.024880801512737</v>
      </c>
      <c r="W554" s="81">
        <f t="shared" si="96"/>
        <v>4.8248808015127338</v>
      </c>
      <c r="X554" s="81">
        <f t="shared" si="97"/>
        <v>3.3472610560494589</v>
      </c>
      <c r="Y554" s="80">
        <f t="shared" si="98"/>
        <v>4.5848355451969969E-2</v>
      </c>
      <c r="Z554" s="80">
        <f t="shared" si="99"/>
        <v>1.1992624151289988E-2</v>
      </c>
      <c r="AA554" s="80">
        <f t="shared" si="100"/>
        <v>1.9115055013239957E-2</v>
      </c>
      <c r="AB554" s="80">
        <f t="shared" si="101"/>
        <v>2.5652011538833303E-2</v>
      </c>
    </row>
    <row r="555" spans="1:29" ht="20.5" thickBot="1" x14ac:dyDescent="0.25">
      <c r="A555" s="96">
        <v>149</v>
      </c>
      <c r="B555" s="97" t="s">
        <v>2105</v>
      </c>
      <c r="C555" s="99" t="s">
        <v>2106</v>
      </c>
      <c r="D555" s="99" t="s">
        <v>38</v>
      </c>
      <c r="E555" s="100">
        <v>0</v>
      </c>
      <c r="F555" s="100">
        <v>37</v>
      </c>
      <c r="G555" s="101">
        <v>92.01</v>
      </c>
      <c r="H555" s="101">
        <v>105.42</v>
      </c>
      <c r="I555" s="101">
        <v>3900.54</v>
      </c>
      <c r="J555" s="101">
        <v>931.86941999999999</v>
      </c>
      <c r="K555" s="101">
        <v>1069.3222000000001</v>
      </c>
      <c r="L555" s="101">
        <v>0</v>
      </c>
      <c r="M555" s="101">
        <v>0</v>
      </c>
      <c r="N555" s="101">
        <v>361.43090360000002</v>
      </c>
      <c r="O555" s="101">
        <v>1173.217544952</v>
      </c>
      <c r="P555" s="102">
        <v>364.55589079727997</v>
      </c>
      <c r="R555" s="101">
        <v>118.23</v>
      </c>
      <c r="S555" s="101">
        <v>1007.05083</v>
      </c>
      <c r="T555" s="80"/>
      <c r="U555" s="80"/>
      <c r="V555" s="81"/>
      <c r="W555" s="81"/>
      <c r="X555" s="81"/>
      <c r="Y555" s="80"/>
      <c r="Z555" s="80"/>
      <c r="AA555" s="80"/>
      <c r="AB555" s="80"/>
    </row>
    <row r="556" spans="1:29" x14ac:dyDescent="0.2">
      <c r="A556" s="108"/>
      <c r="B556" s="109" t="s">
        <v>2107</v>
      </c>
      <c r="C556" s="110" t="s">
        <v>2108</v>
      </c>
      <c r="D556" s="110" t="s">
        <v>101</v>
      </c>
      <c r="E556" s="111">
        <v>0.107</v>
      </c>
      <c r="F556" s="111">
        <v>3.9590000000000001</v>
      </c>
      <c r="G556" s="77">
        <v>225</v>
      </c>
      <c r="H556" s="77">
        <v>225</v>
      </c>
      <c r="I556" s="77">
        <v>890.77499999999998</v>
      </c>
      <c r="J556" s="77">
        <v>890.77499999999998</v>
      </c>
      <c r="K556" s="77"/>
      <c r="L556" s="77"/>
      <c r="M556" s="77"/>
      <c r="N556" s="77"/>
      <c r="O556" s="77"/>
      <c r="P556" s="77"/>
      <c r="R556" s="77">
        <v>243</v>
      </c>
      <c r="S556" s="77">
        <v>962.03700000000003</v>
      </c>
      <c r="T556" s="80">
        <f t="shared" si="93"/>
        <v>1.08</v>
      </c>
      <c r="U556" s="80">
        <f t="shared" si="94"/>
        <v>1.0543479884611668</v>
      </c>
      <c r="V556" s="81">
        <f t="shared" si="95"/>
        <v>237.22829740376253</v>
      </c>
      <c r="W556" s="81">
        <f t="shared" si="96"/>
        <v>12.228297403762525</v>
      </c>
      <c r="X556" s="81">
        <f t="shared" si="97"/>
        <v>48.411829421495838</v>
      </c>
      <c r="Y556" s="80">
        <f t="shared" si="98"/>
        <v>4.5848355451969969E-2</v>
      </c>
      <c r="Z556" s="80">
        <f t="shared" si="99"/>
        <v>1.1992624151289988E-2</v>
      </c>
      <c r="AA556" s="80">
        <f t="shared" si="100"/>
        <v>1.9115055013239957E-2</v>
      </c>
      <c r="AB556" s="80">
        <f t="shared" si="101"/>
        <v>2.5652011538833303E-2</v>
      </c>
    </row>
    <row r="557" spans="1:29" ht="15" thickBot="1" x14ac:dyDescent="0.25">
      <c r="A557" s="108"/>
      <c r="B557" s="109" t="s">
        <v>2103</v>
      </c>
      <c r="C557" s="110" t="s">
        <v>2104</v>
      </c>
      <c r="D557" s="110" t="s">
        <v>101</v>
      </c>
      <c r="E557" s="111">
        <v>1.6049999999999998E-2</v>
      </c>
      <c r="F557" s="111">
        <v>0.59384999999999999</v>
      </c>
      <c r="G557" s="77">
        <v>69.2</v>
      </c>
      <c r="H557" s="77">
        <v>69.2</v>
      </c>
      <c r="I557" s="77">
        <v>41.09442</v>
      </c>
      <c r="J557" s="77">
        <v>41.09442</v>
      </c>
      <c r="K557" s="77"/>
      <c r="L557" s="77"/>
      <c r="M557" s="77"/>
      <c r="N557" s="77"/>
      <c r="O557" s="77"/>
      <c r="P557" s="77"/>
      <c r="R557" s="77">
        <v>75.8</v>
      </c>
      <c r="S557" s="77">
        <v>45.013829999999999</v>
      </c>
      <c r="T557" s="80">
        <f t="shared" si="93"/>
        <v>1.0953757225433525</v>
      </c>
      <c r="U557" s="80">
        <f t="shared" si="94"/>
        <v>1.0697237110045192</v>
      </c>
      <c r="V557" s="81">
        <f t="shared" si="95"/>
        <v>74.024880801512737</v>
      </c>
      <c r="W557" s="81">
        <f t="shared" si="96"/>
        <v>4.8248808015127338</v>
      </c>
      <c r="X557" s="81">
        <f t="shared" si="97"/>
        <v>2.865255463978337</v>
      </c>
      <c r="Y557" s="80">
        <f t="shared" si="98"/>
        <v>4.5848355451969969E-2</v>
      </c>
      <c r="Z557" s="80">
        <f t="shared" si="99"/>
        <v>1.1992624151289988E-2</v>
      </c>
      <c r="AA557" s="80">
        <f t="shared" si="100"/>
        <v>1.9115055013239957E-2</v>
      </c>
      <c r="AB557" s="80">
        <f t="shared" si="101"/>
        <v>2.5652011538833303E-2</v>
      </c>
    </row>
    <row r="558" spans="1:29" ht="20.5" thickBot="1" x14ac:dyDescent="0.25">
      <c r="A558" s="96">
        <v>150</v>
      </c>
      <c r="B558" s="97" t="s">
        <v>2109</v>
      </c>
      <c r="C558" s="99" t="s">
        <v>2110</v>
      </c>
      <c r="D558" s="99" t="s">
        <v>38</v>
      </c>
      <c r="E558" s="100">
        <v>0</v>
      </c>
      <c r="F558" s="100">
        <v>37</v>
      </c>
      <c r="G558" s="101">
        <v>138.01</v>
      </c>
      <c r="H558" s="101">
        <v>108.32</v>
      </c>
      <c r="I558" s="101">
        <v>4007.84</v>
      </c>
      <c r="J558" s="101">
        <v>931.86941999999999</v>
      </c>
      <c r="K558" s="101">
        <v>1107.9724000000001</v>
      </c>
      <c r="L558" s="101">
        <v>0</v>
      </c>
      <c r="M558" s="101">
        <v>0</v>
      </c>
      <c r="N558" s="101">
        <v>374.49467120000003</v>
      </c>
      <c r="O558" s="101">
        <v>1215.6229983840001</v>
      </c>
      <c r="P558" s="102">
        <v>377.73260974175997</v>
      </c>
      <c r="R558" s="101">
        <v>121.52</v>
      </c>
      <c r="S558" s="101">
        <v>1007.05083</v>
      </c>
      <c r="T558" s="80"/>
      <c r="U558" s="80"/>
      <c r="V558" s="81"/>
      <c r="W558" s="81"/>
      <c r="X558" s="81"/>
      <c r="Y558" s="80"/>
      <c r="Z558" s="80"/>
      <c r="AA558" s="80"/>
      <c r="AB558" s="80"/>
    </row>
    <row r="559" spans="1:29" x14ac:dyDescent="0.2">
      <c r="A559" s="108"/>
      <c r="B559" s="109" t="s">
        <v>2107</v>
      </c>
      <c r="C559" s="110" t="s">
        <v>2108</v>
      </c>
      <c r="D559" s="110" t="s">
        <v>101</v>
      </c>
      <c r="E559" s="111">
        <v>0.107</v>
      </c>
      <c r="F559" s="111">
        <v>3.9590000000000001</v>
      </c>
      <c r="G559" s="77">
        <v>225</v>
      </c>
      <c r="H559" s="77">
        <v>225</v>
      </c>
      <c r="I559" s="77">
        <v>890.77499999999998</v>
      </c>
      <c r="J559" s="77">
        <v>890.77499999999998</v>
      </c>
      <c r="K559" s="77"/>
      <c r="L559" s="77"/>
      <c r="M559" s="77"/>
      <c r="N559" s="77"/>
      <c r="O559" s="77"/>
      <c r="P559" s="77"/>
      <c r="R559" s="77">
        <v>243</v>
      </c>
      <c r="S559" s="77">
        <v>962.03700000000003</v>
      </c>
      <c r="T559" s="80">
        <f t="shared" si="93"/>
        <v>1.08</v>
      </c>
      <c r="U559" s="80">
        <f t="shared" si="94"/>
        <v>1.0543479884611668</v>
      </c>
      <c r="V559" s="81">
        <f t="shared" si="95"/>
        <v>237.22829740376253</v>
      </c>
      <c r="W559" s="81">
        <f t="shared" si="96"/>
        <v>12.228297403762525</v>
      </c>
      <c r="X559" s="81">
        <f t="shared" si="97"/>
        <v>48.411829421495838</v>
      </c>
      <c r="Y559" s="80">
        <f t="shared" si="98"/>
        <v>4.5848355451969969E-2</v>
      </c>
      <c r="Z559" s="80">
        <f t="shared" si="99"/>
        <v>1.1992624151289988E-2</v>
      </c>
      <c r="AA559" s="80">
        <f t="shared" si="100"/>
        <v>1.9115055013239957E-2</v>
      </c>
      <c r="AB559" s="80">
        <f t="shared" si="101"/>
        <v>2.5652011538833303E-2</v>
      </c>
    </row>
    <row r="560" spans="1:29" x14ac:dyDescent="0.2">
      <c r="A560" s="108"/>
      <c r="B560" s="109" t="s">
        <v>2103</v>
      </c>
      <c r="C560" s="110" t="s">
        <v>2104</v>
      </c>
      <c r="D560" s="110" t="s">
        <v>101</v>
      </c>
      <c r="E560" s="111">
        <v>1.6049999999999998E-2</v>
      </c>
      <c r="F560" s="111">
        <v>0.59384999999999999</v>
      </c>
      <c r="G560" s="77">
        <v>69.2</v>
      </c>
      <c r="H560" s="77">
        <v>69.2</v>
      </c>
      <c r="I560" s="77">
        <v>41.09442</v>
      </c>
      <c r="J560" s="77">
        <v>41.09442</v>
      </c>
      <c r="K560" s="77"/>
      <c r="L560" s="77"/>
      <c r="M560" s="77"/>
      <c r="N560" s="77"/>
      <c r="O560" s="77"/>
      <c r="P560" s="77"/>
      <c r="R560" s="77">
        <v>75.8</v>
      </c>
      <c r="S560" s="77">
        <v>45.013829999999999</v>
      </c>
      <c r="T560" s="80">
        <f t="shared" si="93"/>
        <v>1.0953757225433525</v>
      </c>
      <c r="U560" s="80">
        <f t="shared" si="94"/>
        <v>1.0697237110045192</v>
      </c>
      <c r="V560" s="81">
        <f t="shared" si="95"/>
        <v>74.024880801512737</v>
      </c>
      <c r="W560" s="81">
        <f t="shared" si="96"/>
        <v>4.8248808015127338</v>
      </c>
      <c r="X560" s="81">
        <f t="shared" si="97"/>
        <v>2.865255463978337</v>
      </c>
      <c r="Y560" s="80">
        <f t="shared" si="98"/>
        <v>4.5848355451969969E-2</v>
      </c>
      <c r="Z560" s="80">
        <f t="shared" si="99"/>
        <v>1.1992624151289988E-2</v>
      </c>
      <c r="AA560" s="80">
        <f t="shared" si="100"/>
        <v>1.9115055013239957E-2</v>
      </c>
      <c r="AB560" s="80">
        <f t="shared" si="101"/>
        <v>2.5652011538833303E-2</v>
      </c>
    </row>
    <row r="561" spans="1:28" ht="15" thickBot="1" x14ac:dyDescent="0.35">
      <c r="A561" s="146"/>
      <c r="B561" s="147" t="s">
        <v>2111</v>
      </c>
      <c r="C561" s="148" t="s">
        <v>2112</v>
      </c>
      <c r="D561" s="148"/>
      <c r="E561" s="149"/>
      <c r="F561" s="149"/>
      <c r="G561" s="150"/>
      <c r="H561" s="150"/>
      <c r="I561" s="150">
        <v>3084.18</v>
      </c>
      <c r="J561" s="150">
        <v>0</v>
      </c>
      <c r="K561" s="150">
        <v>1011</v>
      </c>
      <c r="L561" s="150">
        <v>0</v>
      </c>
      <c r="M561" s="150">
        <v>0</v>
      </c>
      <c r="N561" s="150">
        <v>341.71800000000002</v>
      </c>
      <c r="O561" s="150">
        <v>1352.7180000000001</v>
      </c>
      <c r="P561" s="150">
        <v>378.76103999999998</v>
      </c>
      <c r="R561" s="150"/>
      <c r="S561" s="150">
        <v>0</v>
      </c>
      <c r="T561" s="80"/>
      <c r="U561" s="80"/>
      <c r="V561" s="81"/>
      <c r="W561" s="81"/>
      <c r="X561" s="81"/>
      <c r="Y561" s="80"/>
      <c r="Z561" s="80"/>
      <c r="AA561" s="80"/>
      <c r="AB561" s="80"/>
    </row>
    <row r="562" spans="1:28" ht="15" thickBot="1" x14ac:dyDescent="0.25">
      <c r="A562" s="96">
        <v>151</v>
      </c>
      <c r="B562" s="97" t="s">
        <v>2113</v>
      </c>
      <c r="C562" s="99" t="s">
        <v>2114</v>
      </c>
      <c r="D562" s="99" t="s">
        <v>2115</v>
      </c>
      <c r="E562" s="100">
        <v>0</v>
      </c>
      <c r="F562" s="100">
        <v>6</v>
      </c>
      <c r="G562" s="101">
        <v>1127.08</v>
      </c>
      <c r="H562" s="101">
        <v>514.03</v>
      </c>
      <c r="I562" s="101">
        <v>3084.18</v>
      </c>
      <c r="J562" s="101">
        <v>0</v>
      </c>
      <c r="K562" s="101">
        <v>1011</v>
      </c>
      <c r="L562" s="101">
        <v>0</v>
      </c>
      <c r="M562" s="101">
        <v>0</v>
      </c>
      <c r="N562" s="101">
        <v>341.71800000000002</v>
      </c>
      <c r="O562" s="101">
        <v>1352.7180000000001</v>
      </c>
      <c r="P562" s="102">
        <v>378.76103999999998</v>
      </c>
      <c r="R562" s="101">
        <v>571.11</v>
      </c>
      <c r="S562" s="101">
        <v>0</v>
      </c>
      <c r="T562" s="80"/>
      <c r="U562" s="80"/>
      <c r="V562" s="81"/>
      <c r="W562" s="81"/>
      <c r="X562" s="81"/>
      <c r="Y562" s="80"/>
      <c r="Z562" s="80"/>
      <c r="AA562" s="80"/>
      <c r="AB562" s="80"/>
    </row>
  </sheetData>
  <mergeCells count="8">
    <mergeCell ref="Y8:AB8"/>
    <mergeCell ref="A1:P1"/>
    <mergeCell ref="J3:K3"/>
    <mergeCell ref="J4:K4"/>
    <mergeCell ref="J5:K5"/>
    <mergeCell ref="J6:K6"/>
    <mergeCell ref="J7:K7"/>
    <mergeCell ref="H8:R8"/>
  </mergeCells>
  <phoneticPr fontId="31" type="noConversion"/>
  <conditionalFormatting sqref="W8:X8 W10 W549:X562 W453:X457 W460:X476 W486:X546 W478:X482 W484:X484">
    <cfRule type="cellIs" dxfId="349" priority="20" operator="lessThan">
      <formula>0</formula>
    </cfRule>
  </conditionalFormatting>
  <conditionalFormatting sqref="W14:X14">
    <cfRule type="cellIs" dxfId="348" priority="19" operator="lessThan">
      <formula>0</formula>
    </cfRule>
  </conditionalFormatting>
  <conditionalFormatting sqref="W15:X144 W374:X399 W147:X284 W290:X371 W401:X450">
    <cfRule type="cellIs" dxfId="347" priority="18" operator="lessThan">
      <formula>0</formula>
    </cfRule>
  </conditionalFormatting>
  <conditionalFormatting sqref="X10">
    <cfRule type="cellIs" dxfId="346" priority="17" operator="lessThan">
      <formula>0</formula>
    </cfRule>
  </conditionalFormatting>
  <conditionalFormatting sqref="W373:X373">
    <cfRule type="cellIs" dxfId="345" priority="16" operator="lessThan">
      <formula>0</formula>
    </cfRule>
  </conditionalFormatting>
  <conditionalFormatting sqref="W372:X372">
    <cfRule type="cellIs" dxfId="344" priority="15" operator="lessThan">
      <formula>0</formula>
    </cfRule>
  </conditionalFormatting>
  <conditionalFormatting sqref="W451:X451">
    <cfRule type="cellIs" dxfId="343" priority="14" operator="lessThan">
      <formula>0</formula>
    </cfRule>
  </conditionalFormatting>
  <conditionalFormatting sqref="X12">
    <cfRule type="cellIs" dxfId="342" priority="13" operator="lessThan">
      <formula>0</formula>
    </cfRule>
  </conditionalFormatting>
  <conditionalFormatting sqref="W146:X146">
    <cfRule type="cellIs" dxfId="341" priority="12" operator="lessThan">
      <formula>0</formula>
    </cfRule>
  </conditionalFormatting>
  <conditionalFormatting sqref="W145:X145">
    <cfRule type="cellIs" dxfId="340" priority="11" operator="lessThan">
      <formula>0</formula>
    </cfRule>
  </conditionalFormatting>
  <conditionalFormatting sqref="W459:X459">
    <cfRule type="cellIs" dxfId="339" priority="10" operator="lessThan">
      <formula>0</formula>
    </cfRule>
  </conditionalFormatting>
  <conditionalFormatting sqref="W458:X458">
    <cfRule type="cellIs" dxfId="338" priority="9" operator="lessThan">
      <formula>0</formula>
    </cfRule>
  </conditionalFormatting>
  <conditionalFormatting sqref="W285:X289">
    <cfRule type="cellIs" dxfId="337" priority="8" operator="lessThan">
      <formula>0</formula>
    </cfRule>
  </conditionalFormatting>
  <conditionalFormatting sqref="W485:X485">
    <cfRule type="cellIs" dxfId="336" priority="7" operator="lessThan">
      <formula>0</formula>
    </cfRule>
  </conditionalFormatting>
  <conditionalFormatting sqref="W477:X477">
    <cfRule type="cellIs" dxfId="335" priority="6" operator="lessThan">
      <formula>0</formula>
    </cfRule>
  </conditionalFormatting>
  <conditionalFormatting sqref="W483:X483">
    <cfRule type="cellIs" dxfId="334" priority="5" operator="lessThan">
      <formula>0</formula>
    </cfRule>
  </conditionalFormatting>
  <conditionalFormatting sqref="W547:X547">
    <cfRule type="cellIs" dxfId="333" priority="4" operator="lessThan">
      <formula>0</formula>
    </cfRule>
  </conditionalFormatting>
  <conditionalFormatting sqref="W452:X452">
    <cfRule type="cellIs" dxfId="332" priority="3" operator="lessThan">
      <formula>0</formula>
    </cfRule>
  </conditionalFormatting>
  <conditionalFormatting sqref="W400:X400">
    <cfRule type="cellIs" dxfId="331" priority="2" operator="lessThan">
      <formula>0</formula>
    </cfRule>
  </conditionalFormatting>
  <conditionalFormatting sqref="AC10">
    <cfRule type="cellIs" dxfId="330" priority="1" operator="lessThan">
      <formula>0</formula>
    </cfRule>
  </conditionalFormatting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50"/>
  <sheetViews>
    <sheetView zoomScaleNormal="100" workbookViewId="0">
      <selection activeCell="T14" sqref="T14"/>
    </sheetView>
  </sheetViews>
  <sheetFormatPr defaultColWidth="9" defaultRowHeight="14.5" x14ac:dyDescent="0.35"/>
  <cols>
    <col min="1" max="1" width="3.6328125" style="193" customWidth="1"/>
    <col min="2" max="2" width="13.36328125" style="79" customWidth="1"/>
    <col min="3" max="3" width="45.08984375" style="194" customWidth="1"/>
    <col min="4" max="4" width="3.90625" style="194" customWidth="1"/>
    <col min="5" max="5" width="7.08984375" style="195" hidden="1" customWidth="1"/>
    <col min="6" max="6" width="9.36328125" style="195" customWidth="1"/>
    <col min="7" max="8" width="10.54296875" style="78" customWidth="1"/>
    <col min="9" max="9" width="15.453125" style="78" hidden="1" customWidth="1"/>
    <col min="10" max="10" width="15.54296875" style="78" hidden="1" customWidth="1"/>
    <col min="11" max="11" width="14.54296875" style="78" hidden="1" customWidth="1"/>
    <col min="12" max="13" width="14" style="78" hidden="1" customWidth="1"/>
    <col min="14" max="14" width="14.54296875" style="78" hidden="1" customWidth="1"/>
    <col min="15" max="15" width="14.36328125" style="78" hidden="1" customWidth="1"/>
    <col min="16" max="16" width="16" style="78" hidden="1" customWidth="1"/>
    <col min="17" max="17" width="0" style="79" hidden="1" customWidth="1"/>
    <col min="18" max="18" width="9.54296875" style="78" customWidth="1"/>
    <col min="19" max="19" width="14.08984375" style="78" hidden="1" customWidth="1"/>
    <col min="20" max="23" width="9" style="79"/>
    <col min="24" max="24" width="16.54296875" style="79" customWidth="1"/>
    <col min="25" max="28" width="9" style="79"/>
    <col min="29" max="29" width="18" style="79" customWidth="1"/>
    <col min="30" max="251" width="9" style="79"/>
    <col min="252" max="252" width="3.6328125" style="79" customWidth="1"/>
    <col min="253" max="253" width="13.36328125" style="79" customWidth="1"/>
    <col min="254" max="254" width="45.08984375" style="79" customWidth="1"/>
    <col min="255" max="255" width="3.90625" style="79" customWidth="1"/>
    <col min="256" max="256" width="7.08984375" style="79" customWidth="1"/>
    <col min="257" max="257" width="9.36328125" style="79" customWidth="1"/>
    <col min="258" max="258" width="10.54296875" style="79" customWidth="1"/>
    <col min="259" max="259" width="15.453125" style="79" customWidth="1"/>
    <col min="260" max="260" width="15.54296875" style="79" customWidth="1"/>
    <col min="261" max="261" width="14.54296875" style="79" customWidth="1"/>
    <col min="262" max="263" width="14" style="79" customWidth="1"/>
    <col min="264" max="264" width="14.54296875" style="79" customWidth="1"/>
    <col min="265" max="265" width="14.36328125" style="79" customWidth="1"/>
    <col min="266" max="266" width="16" style="79" customWidth="1"/>
    <col min="267" max="507" width="9" style="79"/>
    <col min="508" max="508" width="3.6328125" style="79" customWidth="1"/>
    <col min="509" max="509" width="13.36328125" style="79" customWidth="1"/>
    <col min="510" max="510" width="45.08984375" style="79" customWidth="1"/>
    <col min="511" max="511" width="3.90625" style="79" customWidth="1"/>
    <col min="512" max="512" width="7.08984375" style="79" customWidth="1"/>
    <col min="513" max="513" width="9.36328125" style="79" customWidth="1"/>
    <col min="514" max="514" width="10.54296875" style="79" customWidth="1"/>
    <col min="515" max="515" width="15.453125" style="79" customWidth="1"/>
    <col min="516" max="516" width="15.54296875" style="79" customWidth="1"/>
    <col min="517" max="517" width="14.54296875" style="79" customWidth="1"/>
    <col min="518" max="519" width="14" style="79" customWidth="1"/>
    <col min="520" max="520" width="14.54296875" style="79" customWidth="1"/>
    <col min="521" max="521" width="14.36328125" style="79" customWidth="1"/>
    <col min="522" max="522" width="16" style="79" customWidth="1"/>
    <col min="523" max="763" width="9" style="79"/>
    <col min="764" max="764" width="3.6328125" style="79" customWidth="1"/>
    <col min="765" max="765" width="13.36328125" style="79" customWidth="1"/>
    <col min="766" max="766" width="45.08984375" style="79" customWidth="1"/>
    <col min="767" max="767" width="3.90625" style="79" customWidth="1"/>
    <col min="768" max="768" width="7.08984375" style="79" customWidth="1"/>
    <col min="769" max="769" width="9.36328125" style="79" customWidth="1"/>
    <col min="770" max="770" width="10.54296875" style="79" customWidth="1"/>
    <col min="771" max="771" width="15.453125" style="79" customWidth="1"/>
    <col min="772" max="772" width="15.54296875" style="79" customWidth="1"/>
    <col min="773" max="773" width="14.54296875" style="79" customWidth="1"/>
    <col min="774" max="775" width="14" style="79" customWidth="1"/>
    <col min="776" max="776" width="14.54296875" style="79" customWidth="1"/>
    <col min="777" max="777" width="14.36328125" style="79" customWidth="1"/>
    <col min="778" max="778" width="16" style="79" customWidth="1"/>
    <col min="779" max="1019" width="9" style="79"/>
    <col min="1020" max="1020" width="3.6328125" style="79" customWidth="1"/>
    <col min="1021" max="1021" width="13.36328125" style="79" customWidth="1"/>
    <col min="1022" max="1022" width="45.08984375" style="79" customWidth="1"/>
    <col min="1023" max="1023" width="3.90625" style="79" customWidth="1"/>
    <col min="1024" max="1024" width="7.08984375" style="79" customWidth="1"/>
    <col min="1025" max="1025" width="9.36328125" style="79" customWidth="1"/>
    <col min="1026" max="1026" width="10.54296875" style="79" customWidth="1"/>
    <col min="1027" max="1027" width="15.453125" style="79" customWidth="1"/>
    <col min="1028" max="1028" width="15.54296875" style="79" customWidth="1"/>
    <col min="1029" max="1029" width="14.54296875" style="79" customWidth="1"/>
    <col min="1030" max="1031" width="14" style="79" customWidth="1"/>
    <col min="1032" max="1032" width="14.54296875" style="79" customWidth="1"/>
    <col min="1033" max="1033" width="14.36328125" style="79" customWidth="1"/>
    <col min="1034" max="1034" width="16" style="79" customWidth="1"/>
    <col min="1035" max="1275" width="9" style="79"/>
    <col min="1276" max="1276" width="3.6328125" style="79" customWidth="1"/>
    <col min="1277" max="1277" width="13.36328125" style="79" customWidth="1"/>
    <col min="1278" max="1278" width="45.08984375" style="79" customWidth="1"/>
    <col min="1279" max="1279" width="3.90625" style="79" customWidth="1"/>
    <col min="1280" max="1280" width="7.08984375" style="79" customWidth="1"/>
    <col min="1281" max="1281" width="9.36328125" style="79" customWidth="1"/>
    <col min="1282" max="1282" width="10.54296875" style="79" customWidth="1"/>
    <col min="1283" max="1283" width="15.453125" style="79" customWidth="1"/>
    <col min="1284" max="1284" width="15.54296875" style="79" customWidth="1"/>
    <col min="1285" max="1285" width="14.54296875" style="79" customWidth="1"/>
    <col min="1286" max="1287" width="14" style="79" customWidth="1"/>
    <col min="1288" max="1288" width="14.54296875" style="79" customWidth="1"/>
    <col min="1289" max="1289" width="14.36328125" style="79" customWidth="1"/>
    <col min="1290" max="1290" width="16" style="79" customWidth="1"/>
    <col min="1291" max="1531" width="9" style="79"/>
    <col min="1532" max="1532" width="3.6328125" style="79" customWidth="1"/>
    <col min="1533" max="1533" width="13.36328125" style="79" customWidth="1"/>
    <col min="1534" max="1534" width="45.08984375" style="79" customWidth="1"/>
    <col min="1535" max="1535" width="3.90625" style="79" customWidth="1"/>
    <col min="1536" max="1536" width="7.08984375" style="79" customWidth="1"/>
    <col min="1537" max="1537" width="9.36328125" style="79" customWidth="1"/>
    <col min="1538" max="1538" width="10.54296875" style="79" customWidth="1"/>
    <col min="1539" max="1539" width="15.453125" style="79" customWidth="1"/>
    <col min="1540" max="1540" width="15.54296875" style="79" customWidth="1"/>
    <col min="1541" max="1541" width="14.54296875" style="79" customWidth="1"/>
    <col min="1542" max="1543" width="14" style="79" customWidth="1"/>
    <col min="1544" max="1544" width="14.54296875" style="79" customWidth="1"/>
    <col min="1545" max="1545" width="14.36328125" style="79" customWidth="1"/>
    <col min="1546" max="1546" width="16" style="79" customWidth="1"/>
    <col min="1547" max="1787" width="9" style="79"/>
    <col min="1788" max="1788" width="3.6328125" style="79" customWidth="1"/>
    <col min="1789" max="1789" width="13.36328125" style="79" customWidth="1"/>
    <col min="1790" max="1790" width="45.08984375" style="79" customWidth="1"/>
    <col min="1791" max="1791" width="3.90625" style="79" customWidth="1"/>
    <col min="1792" max="1792" width="7.08984375" style="79" customWidth="1"/>
    <col min="1793" max="1793" width="9.36328125" style="79" customWidth="1"/>
    <col min="1794" max="1794" width="10.54296875" style="79" customWidth="1"/>
    <col min="1795" max="1795" width="15.453125" style="79" customWidth="1"/>
    <col min="1796" max="1796" width="15.54296875" style="79" customWidth="1"/>
    <col min="1797" max="1797" width="14.54296875" style="79" customWidth="1"/>
    <col min="1798" max="1799" width="14" style="79" customWidth="1"/>
    <col min="1800" max="1800" width="14.54296875" style="79" customWidth="1"/>
    <col min="1801" max="1801" width="14.36328125" style="79" customWidth="1"/>
    <col min="1802" max="1802" width="16" style="79" customWidth="1"/>
    <col min="1803" max="2043" width="9" style="79"/>
    <col min="2044" max="2044" width="3.6328125" style="79" customWidth="1"/>
    <col min="2045" max="2045" width="13.36328125" style="79" customWidth="1"/>
    <col min="2046" max="2046" width="45.08984375" style="79" customWidth="1"/>
    <col min="2047" max="2047" width="3.90625" style="79" customWidth="1"/>
    <col min="2048" max="2048" width="7.08984375" style="79" customWidth="1"/>
    <col min="2049" max="2049" width="9.36328125" style="79" customWidth="1"/>
    <col min="2050" max="2050" width="10.54296875" style="79" customWidth="1"/>
    <col min="2051" max="2051" width="15.453125" style="79" customWidth="1"/>
    <col min="2052" max="2052" width="15.54296875" style="79" customWidth="1"/>
    <col min="2053" max="2053" width="14.54296875" style="79" customWidth="1"/>
    <col min="2054" max="2055" width="14" style="79" customWidth="1"/>
    <col min="2056" max="2056" width="14.54296875" style="79" customWidth="1"/>
    <col min="2057" max="2057" width="14.36328125" style="79" customWidth="1"/>
    <col min="2058" max="2058" width="16" style="79" customWidth="1"/>
    <col min="2059" max="2299" width="9" style="79"/>
    <col min="2300" max="2300" width="3.6328125" style="79" customWidth="1"/>
    <col min="2301" max="2301" width="13.36328125" style="79" customWidth="1"/>
    <col min="2302" max="2302" width="45.08984375" style="79" customWidth="1"/>
    <col min="2303" max="2303" width="3.90625" style="79" customWidth="1"/>
    <col min="2304" max="2304" width="7.08984375" style="79" customWidth="1"/>
    <col min="2305" max="2305" width="9.36328125" style="79" customWidth="1"/>
    <col min="2306" max="2306" width="10.54296875" style="79" customWidth="1"/>
    <col min="2307" max="2307" width="15.453125" style="79" customWidth="1"/>
    <col min="2308" max="2308" width="15.54296875" style="79" customWidth="1"/>
    <col min="2309" max="2309" width="14.54296875" style="79" customWidth="1"/>
    <col min="2310" max="2311" width="14" style="79" customWidth="1"/>
    <col min="2312" max="2312" width="14.54296875" style="79" customWidth="1"/>
    <col min="2313" max="2313" width="14.36328125" style="79" customWidth="1"/>
    <col min="2314" max="2314" width="16" style="79" customWidth="1"/>
    <col min="2315" max="2555" width="9" style="79"/>
    <col min="2556" max="2556" width="3.6328125" style="79" customWidth="1"/>
    <col min="2557" max="2557" width="13.36328125" style="79" customWidth="1"/>
    <col min="2558" max="2558" width="45.08984375" style="79" customWidth="1"/>
    <col min="2559" max="2559" width="3.90625" style="79" customWidth="1"/>
    <col min="2560" max="2560" width="7.08984375" style="79" customWidth="1"/>
    <col min="2561" max="2561" width="9.36328125" style="79" customWidth="1"/>
    <col min="2562" max="2562" width="10.54296875" style="79" customWidth="1"/>
    <col min="2563" max="2563" width="15.453125" style="79" customWidth="1"/>
    <col min="2564" max="2564" width="15.54296875" style="79" customWidth="1"/>
    <col min="2565" max="2565" width="14.54296875" style="79" customWidth="1"/>
    <col min="2566" max="2567" width="14" style="79" customWidth="1"/>
    <col min="2568" max="2568" width="14.54296875" style="79" customWidth="1"/>
    <col min="2569" max="2569" width="14.36328125" style="79" customWidth="1"/>
    <col min="2570" max="2570" width="16" style="79" customWidth="1"/>
    <col min="2571" max="2811" width="9" style="79"/>
    <col min="2812" max="2812" width="3.6328125" style="79" customWidth="1"/>
    <col min="2813" max="2813" width="13.36328125" style="79" customWidth="1"/>
    <col min="2814" max="2814" width="45.08984375" style="79" customWidth="1"/>
    <col min="2815" max="2815" width="3.90625" style="79" customWidth="1"/>
    <col min="2816" max="2816" width="7.08984375" style="79" customWidth="1"/>
    <col min="2817" max="2817" width="9.36328125" style="79" customWidth="1"/>
    <col min="2818" max="2818" width="10.54296875" style="79" customWidth="1"/>
    <col min="2819" max="2819" width="15.453125" style="79" customWidth="1"/>
    <col min="2820" max="2820" width="15.54296875" style="79" customWidth="1"/>
    <col min="2821" max="2821" width="14.54296875" style="79" customWidth="1"/>
    <col min="2822" max="2823" width="14" style="79" customWidth="1"/>
    <col min="2824" max="2824" width="14.54296875" style="79" customWidth="1"/>
    <col min="2825" max="2825" width="14.36328125" style="79" customWidth="1"/>
    <col min="2826" max="2826" width="16" style="79" customWidth="1"/>
    <col min="2827" max="3067" width="9" style="79"/>
    <col min="3068" max="3068" width="3.6328125" style="79" customWidth="1"/>
    <col min="3069" max="3069" width="13.36328125" style="79" customWidth="1"/>
    <col min="3070" max="3070" width="45.08984375" style="79" customWidth="1"/>
    <col min="3071" max="3071" width="3.90625" style="79" customWidth="1"/>
    <col min="3072" max="3072" width="7.08984375" style="79" customWidth="1"/>
    <col min="3073" max="3073" width="9.36328125" style="79" customWidth="1"/>
    <col min="3074" max="3074" width="10.54296875" style="79" customWidth="1"/>
    <col min="3075" max="3075" width="15.453125" style="79" customWidth="1"/>
    <col min="3076" max="3076" width="15.54296875" style="79" customWidth="1"/>
    <col min="3077" max="3077" width="14.54296875" style="79" customWidth="1"/>
    <col min="3078" max="3079" width="14" style="79" customWidth="1"/>
    <col min="3080" max="3080" width="14.54296875" style="79" customWidth="1"/>
    <col min="3081" max="3081" width="14.36328125" style="79" customWidth="1"/>
    <col min="3082" max="3082" width="16" style="79" customWidth="1"/>
    <col min="3083" max="3323" width="9" style="79"/>
    <col min="3324" max="3324" width="3.6328125" style="79" customWidth="1"/>
    <col min="3325" max="3325" width="13.36328125" style="79" customWidth="1"/>
    <col min="3326" max="3326" width="45.08984375" style="79" customWidth="1"/>
    <col min="3327" max="3327" width="3.90625" style="79" customWidth="1"/>
    <col min="3328" max="3328" width="7.08984375" style="79" customWidth="1"/>
    <col min="3329" max="3329" width="9.36328125" style="79" customWidth="1"/>
    <col min="3330" max="3330" width="10.54296875" style="79" customWidth="1"/>
    <col min="3331" max="3331" width="15.453125" style="79" customWidth="1"/>
    <col min="3332" max="3332" width="15.54296875" style="79" customWidth="1"/>
    <col min="3333" max="3333" width="14.54296875" style="79" customWidth="1"/>
    <col min="3334" max="3335" width="14" style="79" customWidth="1"/>
    <col min="3336" max="3336" width="14.54296875" style="79" customWidth="1"/>
    <col min="3337" max="3337" width="14.36328125" style="79" customWidth="1"/>
    <col min="3338" max="3338" width="16" style="79" customWidth="1"/>
    <col min="3339" max="3579" width="9" style="79"/>
    <col min="3580" max="3580" width="3.6328125" style="79" customWidth="1"/>
    <col min="3581" max="3581" width="13.36328125" style="79" customWidth="1"/>
    <col min="3582" max="3582" width="45.08984375" style="79" customWidth="1"/>
    <col min="3583" max="3583" width="3.90625" style="79" customWidth="1"/>
    <col min="3584" max="3584" width="7.08984375" style="79" customWidth="1"/>
    <col min="3585" max="3585" width="9.36328125" style="79" customWidth="1"/>
    <col min="3586" max="3586" width="10.54296875" style="79" customWidth="1"/>
    <col min="3587" max="3587" width="15.453125" style="79" customWidth="1"/>
    <col min="3588" max="3588" width="15.54296875" style="79" customWidth="1"/>
    <col min="3589" max="3589" width="14.54296875" style="79" customWidth="1"/>
    <col min="3590" max="3591" width="14" style="79" customWidth="1"/>
    <col min="3592" max="3592" width="14.54296875" style="79" customWidth="1"/>
    <col min="3593" max="3593" width="14.36328125" style="79" customWidth="1"/>
    <col min="3594" max="3594" width="16" style="79" customWidth="1"/>
    <col min="3595" max="3835" width="9" style="79"/>
    <col min="3836" max="3836" width="3.6328125" style="79" customWidth="1"/>
    <col min="3837" max="3837" width="13.36328125" style="79" customWidth="1"/>
    <col min="3838" max="3838" width="45.08984375" style="79" customWidth="1"/>
    <col min="3839" max="3839" width="3.90625" style="79" customWidth="1"/>
    <col min="3840" max="3840" width="7.08984375" style="79" customWidth="1"/>
    <col min="3841" max="3841" width="9.36328125" style="79" customWidth="1"/>
    <col min="3842" max="3842" width="10.54296875" style="79" customWidth="1"/>
    <col min="3843" max="3843" width="15.453125" style="79" customWidth="1"/>
    <col min="3844" max="3844" width="15.54296875" style="79" customWidth="1"/>
    <col min="3845" max="3845" width="14.54296875" style="79" customWidth="1"/>
    <col min="3846" max="3847" width="14" style="79" customWidth="1"/>
    <col min="3848" max="3848" width="14.54296875" style="79" customWidth="1"/>
    <col min="3849" max="3849" width="14.36328125" style="79" customWidth="1"/>
    <col min="3850" max="3850" width="16" style="79" customWidth="1"/>
    <col min="3851" max="4091" width="9" style="79"/>
    <col min="4092" max="4092" width="3.6328125" style="79" customWidth="1"/>
    <col min="4093" max="4093" width="13.36328125" style="79" customWidth="1"/>
    <col min="4094" max="4094" width="45.08984375" style="79" customWidth="1"/>
    <col min="4095" max="4095" width="3.90625" style="79" customWidth="1"/>
    <col min="4096" max="4096" width="7.08984375" style="79" customWidth="1"/>
    <col min="4097" max="4097" width="9.36328125" style="79" customWidth="1"/>
    <col min="4098" max="4098" width="10.54296875" style="79" customWidth="1"/>
    <col min="4099" max="4099" width="15.453125" style="79" customWidth="1"/>
    <col min="4100" max="4100" width="15.54296875" style="79" customWidth="1"/>
    <col min="4101" max="4101" width="14.54296875" style="79" customWidth="1"/>
    <col min="4102" max="4103" width="14" style="79" customWidth="1"/>
    <col min="4104" max="4104" width="14.54296875" style="79" customWidth="1"/>
    <col min="4105" max="4105" width="14.36328125" style="79" customWidth="1"/>
    <col min="4106" max="4106" width="16" style="79" customWidth="1"/>
    <col min="4107" max="4347" width="9" style="79"/>
    <col min="4348" max="4348" width="3.6328125" style="79" customWidth="1"/>
    <col min="4349" max="4349" width="13.36328125" style="79" customWidth="1"/>
    <col min="4350" max="4350" width="45.08984375" style="79" customWidth="1"/>
    <col min="4351" max="4351" width="3.90625" style="79" customWidth="1"/>
    <col min="4352" max="4352" width="7.08984375" style="79" customWidth="1"/>
    <col min="4353" max="4353" width="9.36328125" style="79" customWidth="1"/>
    <col min="4354" max="4354" width="10.54296875" style="79" customWidth="1"/>
    <col min="4355" max="4355" width="15.453125" style="79" customWidth="1"/>
    <col min="4356" max="4356" width="15.54296875" style="79" customWidth="1"/>
    <col min="4357" max="4357" width="14.54296875" style="79" customWidth="1"/>
    <col min="4358" max="4359" width="14" style="79" customWidth="1"/>
    <col min="4360" max="4360" width="14.54296875" style="79" customWidth="1"/>
    <col min="4361" max="4361" width="14.36328125" style="79" customWidth="1"/>
    <col min="4362" max="4362" width="16" style="79" customWidth="1"/>
    <col min="4363" max="4603" width="9" style="79"/>
    <col min="4604" max="4604" width="3.6328125" style="79" customWidth="1"/>
    <col min="4605" max="4605" width="13.36328125" style="79" customWidth="1"/>
    <col min="4606" max="4606" width="45.08984375" style="79" customWidth="1"/>
    <col min="4607" max="4607" width="3.90625" style="79" customWidth="1"/>
    <col min="4608" max="4608" width="7.08984375" style="79" customWidth="1"/>
    <col min="4609" max="4609" width="9.36328125" style="79" customWidth="1"/>
    <col min="4610" max="4610" width="10.54296875" style="79" customWidth="1"/>
    <col min="4611" max="4611" width="15.453125" style="79" customWidth="1"/>
    <col min="4612" max="4612" width="15.54296875" style="79" customWidth="1"/>
    <col min="4613" max="4613" width="14.54296875" style="79" customWidth="1"/>
    <col min="4614" max="4615" width="14" style="79" customWidth="1"/>
    <col min="4616" max="4616" width="14.54296875" style="79" customWidth="1"/>
    <col min="4617" max="4617" width="14.36328125" style="79" customWidth="1"/>
    <col min="4618" max="4618" width="16" style="79" customWidth="1"/>
    <col min="4619" max="4859" width="9" style="79"/>
    <col min="4860" max="4860" width="3.6328125" style="79" customWidth="1"/>
    <col min="4861" max="4861" width="13.36328125" style="79" customWidth="1"/>
    <col min="4862" max="4862" width="45.08984375" style="79" customWidth="1"/>
    <col min="4863" max="4863" width="3.90625" style="79" customWidth="1"/>
    <col min="4864" max="4864" width="7.08984375" style="79" customWidth="1"/>
    <col min="4865" max="4865" width="9.36328125" style="79" customWidth="1"/>
    <col min="4866" max="4866" width="10.54296875" style="79" customWidth="1"/>
    <col min="4867" max="4867" width="15.453125" style="79" customWidth="1"/>
    <col min="4868" max="4868" width="15.54296875" style="79" customWidth="1"/>
    <col min="4869" max="4869" width="14.54296875" style="79" customWidth="1"/>
    <col min="4870" max="4871" width="14" style="79" customWidth="1"/>
    <col min="4872" max="4872" width="14.54296875" style="79" customWidth="1"/>
    <col min="4873" max="4873" width="14.36328125" style="79" customWidth="1"/>
    <col min="4874" max="4874" width="16" style="79" customWidth="1"/>
    <col min="4875" max="5115" width="9" style="79"/>
    <col min="5116" max="5116" width="3.6328125" style="79" customWidth="1"/>
    <col min="5117" max="5117" width="13.36328125" style="79" customWidth="1"/>
    <col min="5118" max="5118" width="45.08984375" style="79" customWidth="1"/>
    <col min="5119" max="5119" width="3.90625" style="79" customWidth="1"/>
    <col min="5120" max="5120" width="7.08984375" style="79" customWidth="1"/>
    <col min="5121" max="5121" width="9.36328125" style="79" customWidth="1"/>
    <col min="5122" max="5122" width="10.54296875" style="79" customWidth="1"/>
    <col min="5123" max="5123" width="15.453125" style="79" customWidth="1"/>
    <col min="5124" max="5124" width="15.54296875" style="79" customWidth="1"/>
    <col min="5125" max="5125" width="14.54296875" style="79" customWidth="1"/>
    <col min="5126" max="5127" width="14" style="79" customWidth="1"/>
    <col min="5128" max="5128" width="14.54296875" style="79" customWidth="1"/>
    <col min="5129" max="5129" width="14.36328125" style="79" customWidth="1"/>
    <col min="5130" max="5130" width="16" style="79" customWidth="1"/>
    <col min="5131" max="5371" width="9" style="79"/>
    <col min="5372" max="5372" width="3.6328125" style="79" customWidth="1"/>
    <col min="5373" max="5373" width="13.36328125" style="79" customWidth="1"/>
    <col min="5374" max="5374" width="45.08984375" style="79" customWidth="1"/>
    <col min="5375" max="5375" width="3.90625" style="79" customWidth="1"/>
    <col min="5376" max="5376" width="7.08984375" style="79" customWidth="1"/>
    <col min="5377" max="5377" width="9.36328125" style="79" customWidth="1"/>
    <col min="5378" max="5378" width="10.54296875" style="79" customWidth="1"/>
    <col min="5379" max="5379" width="15.453125" style="79" customWidth="1"/>
    <col min="5380" max="5380" width="15.54296875" style="79" customWidth="1"/>
    <col min="5381" max="5381" width="14.54296875" style="79" customWidth="1"/>
    <col min="5382" max="5383" width="14" style="79" customWidth="1"/>
    <col min="5384" max="5384" width="14.54296875" style="79" customWidth="1"/>
    <col min="5385" max="5385" width="14.36328125" style="79" customWidth="1"/>
    <col min="5386" max="5386" width="16" style="79" customWidth="1"/>
    <col min="5387" max="5627" width="9" style="79"/>
    <col min="5628" max="5628" width="3.6328125" style="79" customWidth="1"/>
    <col min="5629" max="5629" width="13.36328125" style="79" customWidth="1"/>
    <col min="5630" max="5630" width="45.08984375" style="79" customWidth="1"/>
    <col min="5631" max="5631" width="3.90625" style="79" customWidth="1"/>
    <col min="5632" max="5632" width="7.08984375" style="79" customWidth="1"/>
    <col min="5633" max="5633" width="9.36328125" style="79" customWidth="1"/>
    <col min="5634" max="5634" width="10.54296875" style="79" customWidth="1"/>
    <col min="5635" max="5635" width="15.453125" style="79" customWidth="1"/>
    <col min="5636" max="5636" width="15.54296875" style="79" customWidth="1"/>
    <col min="5637" max="5637" width="14.54296875" style="79" customWidth="1"/>
    <col min="5638" max="5639" width="14" style="79" customWidth="1"/>
    <col min="5640" max="5640" width="14.54296875" style="79" customWidth="1"/>
    <col min="5641" max="5641" width="14.36328125" style="79" customWidth="1"/>
    <col min="5642" max="5642" width="16" style="79" customWidth="1"/>
    <col min="5643" max="5883" width="9" style="79"/>
    <col min="5884" max="5884" width="3.6328125" style="79" customWidth="1"/>
    <col min="5885" max="5885" width="13.36328125" style="79" customWidth="1"/>
    <col min="5886" max="5886" width="45.08984375" style="79" customWidth="1"/>
    <col min="5887" max="5887" width="3.90625" style="79" customWidth="1"/>
    <col min="5888" max="5888" width="7.08984375" style="79" customWidth="1"/>
    <col min="5889" max="5889" width="9.36328125" style="79" customWidth="1"/>
    <col min="5890" max="5890" width="10.54296875" style="79" customWidth="1"/>
    <col min="5891" max="5891" width="15.453125" style="79" customWidth="1"/>
    <col min="5892" max="5892" width="15.54296875" style="79" customWidth="1"/>
    <col min="5893" max="5893" width="14.54296875" style="79" customWidth="1"/>
    <col min="5894" max="5895" width="14" style="79" customWidth="1"/>
    <col min="5896" max="5896" width="14.54296875" style="79" customWidth="1"/>
    <col min="5897" max="5897" width="14.36328125" style="79" customWidth="1"/>
    <col min="5898" max="5898" width="16" style="79" customWidth="1"/>
    <col min="5899" max="6139" width="9" style="79"/>
    <col min="6140" max="6140" width="3.6328125" style="79" customWidth="1"/>
    <col min="6141" max="6141" width="13.36328125" style="79" customWidth="1"/>
    <col min="6142" max="6142" width="45.08984375" style="79" customWidth="1"/>
    <col min="6143" max="6143" width="3.90625" style="79" customWidth="1"/>
    <col min="6144" max="6144" width="7.08984375" style="79" customWidth="1"/>
    <col min="6145" max="6145" width="9.36328125" style="79" customWidth="1"/>
    <col min="6146" max="6146" width="10.54296875" style="79" customWidth="1"/>
    <col min="6147" max="6147" width="15.453125" style="79" customWidth="1"/>
    <col min="6148" max="6148" width="15.54296875" style="79" customWidth="1"/>
    <col min="6149" max="6149" width="14.54296875" style="79" customWidth="1"/>
    <col min="6150" max="6151" width="14" style="79" customWidth="1"/>
    <col min="6152" max="6152" width="14.54296875" style="79" customWidth="1"/>
    <col min="6153" max="6153" width="14.36328125" style="79" customWidth="1"/>
    <col min="6154" max="6154" width="16" style="79" customWidth="1"/>
    <col min="6155" max="6395" width="9" style="79"/>
    <col min="6396" max="6396" width="3.6328125" style="79" customWidth="1"/>
    <col min="6397" max="6397" width="13.36328125" style="79" customWidth="1"/>
    <col min="6398" max="6398" width="45.08984375" style="79" customWidth="1"/>
    <col min="6399" max="6399" width="3.90625" style="79" customWidth="1"/>
    <col min="6400" max="6400" width="7.08984375" style="79" customWidth="1"/>
    <col min="6401" max="6401" width="9.36328125" style="79" customWidth="1"/>
    <col min="6402" max="6402" width="10.54296875" style="79" customWidth="1"/>
    <col min="6403" max="6403" width="15.453125" style="79" customWidth="1"/>
    <col min="6404" max="6404" width="15.54296875" style="79" customWidth="1"/>
    <col min="6405" max="6405" width="14.54296875" style="79" customWidth="1"/>
    <col min="6406" max="6407" width="14" style="79" customWidth="1"/>
    <col min="6408" max="6408" width="14.54296875" style="79" customWidth="1"/>
    <col min="6409" max="6409" width="14.36328125" style="79" customWidth="1"/>
    <col min="6410" max="6410" width="16" style="79" customWidth="1"/>
    <col min="6411" max="6651" width="9" style="79"/>
    <col min="6652" max="6652" width="3.6328125" style="79" customWidth="1"/>
    <col min="6653" max="6653" width="13.36328125" style="79" customWidth="1"/>
    <col min="6654" max="6654" width="45.08984375" style="79" customWidth="1"/>
    <col min="6655" max="6655" width="3.90625" style="79" customWidth="1"/>
    <col min="6656" max="6656" width="7.08984375" style="79" customWidth="1"/>
    <col min="6657" max="6657" width="9.36328125" style="79" customWidth="1"/>
    <col min="6658" max="6658" width="10.54296875" style="79" customWidth="1"/>
    <col min="6659" max="6659" width="15.453125" style="79" customWidth="1"/>
    <col min="6660" max="6660" width="15.54296875" style="79" customWidth="1"/>
    <col min="6661" max="6661" width="14.54296875" style="79" customWidth="1"/>
    <col min="6662" max="6663" width="14" style="79" customWidth="1"/>
    <col min="6664" max="6664" width="14.54296875" style="79" customWidth="1"/>
    <col min="6665" max="6665" width="14.36328125" style="79" customWidth="1"/>
    <col min="6666" max="6666" width="16" style="79" customWidth="1"/>
    <col min="6667" max="6907" width="9" style="79"/>
    <col min="6908" max="6908" width="3.6328125" style="79" customWidth="1"/>
    <col min="6909" max="6909" width="13.36328125" style="79" customWidth="1"/>
    <col min="6910" max="6910" width="45.08984375" style="79" customWidth="1"/>
    <col min="6911" max="6911" width="3.90625" style="79" customWidth="1"/>
    <col min="6912" max="6912" width="7.08984375" style="79" customWidth="1"/>
    <col min="6913" max="6913" width="9.36328125" style="79" customWidth="1"/>
    <col min="6914" max="6914" width="10.54296875" style="79" customWidth="1"/>
    <col min="6915" max="6915" width="15.453125" style="79" customWidth="1"/>
    <col min="6916" max="6916" width="15.54296875" style="79" customWidth="1"/>
    <col min="6917" max="6917" width="14.54296875" style="79" customWidth="1"/>
    <col min="6918" max="6919" width="14" style="79" customWidth="1"/>
    <col min="6920" max="6920" width="14.54296875" style="79" customWidth="1"/>
    <col min="6921" max="6921" width="14.36328125" style="79" customWidth="1"/>
    <col min="6922" max="6922" width="16" style="79" customWidth="1"/>
    <col min="6923" max="7163" width="9" style="79"/>
    <col min="7164" max="7164" width="3.6328125" style="79" customWidth="1"/>
    <col min="7165" max="7165" width="13.36328125" style="79" customWidth="1"/>
    <col min="7166" max="7166" width="45.08984375" style="79" customWidth="1"/>
    <col min="7167" max="7167" width="3.90625" style="79" customWidth="1"/>
    <col min="7168" max="7168" width="7.08984375" style="79" customWidth="1"/>
    <col min="7169" max="7169" width="9.36328125" style="79" customWidth="1"/>
    <col min="7170" max="7170" width="10.54296875" style="79" customWidth="1"/>
    <col min="7171" max="7171" width="15.453125" style="79" customWidth="1"/>
    <col min="7172" max="7172" width="15.54296875" style="79" customWidth="1"/>
    <col min="7173" max="7173" width="14.54296875" style="79" customWidth="1"/>
    <col min="7174" max="7175" width="14" style="79" customWidth="1"/>
    <col min="7176" max="7176" width="14.54296875" style="79" customWidth="1"/>
    <col min="7177" max="7177" width="14.36328125" style="79" customWidth="1"/>
    <col min="7178" max="7178" width="16" style="79" customWidth="1"/>
    <col min="7179" max="7419" width="9" style="79"/>
    <col min="7420" max="7420" width="3.6328125" style="79" customWidth="1"/>
    <col min="7421" max="7421" width="13.36328125" style="79" customWidth="1"/>
    <col min="7422" max="7422" width="45.08984375" style="79" customWidth="1"/>
    <col min="7423" max="7423" width="3.90625" style="79" customWidth="1"/>
    <col min="7424" max="7424" width="7.08984375" style="79" customWidth="1"/>
    <col min="7425" max="7425" width="9.36328125" style="79" customWidth="1"/>
    <col min="7426" max="7426" width="10.54296875" style="79" customWidth="1"/>
    <col min="7427" max="7427" width="15.453125" style="79" customWidth="1"/>
    <col min="7428" max="7428" width="15.54296875" style="79" customWidth="1"/>
    <col min="7429" max="7429" width="14.54296875" style="79" customWidth="1"/>
    <col min="7430" max="7431" width="14" style="79" customWidth="1"/>
    <col min="7432" max="7432" width="14.54296875" style="79" customWidth="1"/>
    <col min="7433" max="7433" width="14.36328125" style="79" customWidth="1"/>
    <col min="7434" max="7434" width="16" style="79" customWidth="1"/>
    <col min="7435" max="7675" width="9" style="79"/>
    <col min="7676" max="7676" width="3.6328125" style="79" customWidth="1"/>
    <col min="7677" max="7677" width="13.36328125" style="79" customWidth="1"/>
    <col min="7678" max="7678" width="45.08984375" style="79" customWidth="1"/>
    <col min="7679" max="7679" width="3.90625" style="79" customWidth="1"/>
    <col min="7680" max="7680" width="7.08984375" style="79" customWidth="1"/>
    <col min="7681" max="7681" width="9.36328125" style="79" customWidth="1"/>
    <col min="7682" max="7682" width="10.54296875" style="79" customWidth="1"/>
    <col min="7683" max="7683" width="15.453125" style="79" customWidth="1"/>
    <col min="7684" max="7684" width="15.54296875" style="79" customWidth="1"/>
    <col min="7685" max="7685" width="14.54296875" style="79" customWidth="1"/>
    <col min="7686" max="7687" width="14" style="79" customWidth="1"/>
    <col min="7688" max="7688" width="14.54296875" style="79" customWidth="1"/>
    <col min="7689" max="7689" width="14.36328125" style="79" customWidth="1"/>
    <col min="7690" max="7690" width="16" style="79" customWidth="1"/>
    <col min="7691" max="7931" width="9" style="79"/>
    <col min="7932" max="7932" width="3.6328125" style="79" customWidth="1"/>
    <col min="7933" max="7933" width="13.36328125" style="79" customWidth="1"/>
    <col min="7934" max="7934" width="45.08984375" style="79" customWidth="1"/>
    <col min="7935" max="7935" width="3.90625" style="79" customWidth="1"/>
    <col min="7936" max="7936" width="7.08984375" style="79" customWidth="1"/>
    <col min="7937" max="7937" width="9.36328125" style="79" customWidth="1"/>
    <col min="7938" max="7938" width="10.54296875" style="79" customWidth="1"/>
    <col min="7939" max="7939" width="15.453125" style="79" customWidth="1"/>
    <col min="7940" max="7940" width="15.54296875" style="79" customWidth="1"/>
    <col min="7941" max="7941" width="14.54296875" style="79" customWidth="1"/>
    <col min="7942" max="7943" width="14" style="79" customWidth="1"/>
    <col min="7944" max="7944" width="14.54296875" style="79" customWidth="1"/>
    <col min="7945" max="7945" width="14.36328125" style="79" customWidth="1"/>
    <col min="7946" max="7946" width="16" style="79" customWidth="1"/>
    <col min="7947" max="8187" width="9" style="79"/>
    <col min="8188" max="8188" width="3.6328125" style="79" customWidth="1"/>
    <col min="8189" max="8189" width="13.36328125" style="79" customWidth="1"/>
    <col min="8190" max="8190" width="45.08984375" style="79" customWidth="1"/>
    <col min="8191" max="8191" width="3.90625" style="79" customWidth="1"/>
    <col min="8192" max="8192" width="7.08984375" style="79" customWidth="1"/>
    <col min="8193" max="8193" width="9.36328125" style="79" customWidth="1"/>
    <col min="8194" max="8194" width="10.54296875" style="79" customWidth="1"/>
    <col min="8195" max="8195" width="15.453125" style="79" customWidth="1"/>
    <col min="8196" max="8196" width="15.54296875" style="79" customWidth="1"/>
    <col min="8197" max="8197" width="14.54296875" style="79" customWidth="1"/>
    <col min="8198" max="8199" width="14" style="79" customWidth="1"/>
    <col min="8200" max="8200" width="14.54296875" style="79" customWidth="1"/>
    <col min="8201" max="8201" width="14.36328125" style="79" customWidth="1"/>
    <col min="8202" max="8202" width="16" style="79" customWidth="1"/>
    <col min="8203" max="8443" width="9" style="79"/>
    <col min="8444" max="8444" width="3.6328125" style="79" customWidth="1"/>
    <col min="8445" max="8445" width="13.36328125" style="79" customWidth="1"/>
    <col min="8446" max="8446" width="45.08984375" style="79" customWidth="1"/>
    <col min="8447" max="8447" width="3.90625" style="79" customWidth="1"/>
    <col min="8448" max="8448" width="7.08984375" style="79" customWidth="1"/>
    <col min="8449" max="8449" width="9.36328125" style="79" customWidth="1"/>
    <col min="8450" max="8450" width="10.54296875" style="79" customWidth="1"/>
    <col min="8451" max="8451" width="15.453125" style="79" customWidth="1"/>
    <col min="8452" max="8452" width="15.54296875" style="79" customWidth="1"/>
    <col min="8453" max="8453" width="14.54296875" style="79" customWidth="1"/>
    <col min="8454" max="8455" width="14" style="79" customWidth="1"/>
    <col min="8456" max="8456" width="14.54296875" style="79" customWidth="1"/>
    <col min="8457" max="8457" width="14.36328125" style="79" customWidth="1"/>
    <col min="8458" max="8458" width="16" style="79" customWidth="1"/>
    <col min="8459" max="8699" width="9" style="79"/>
    <col min="8700" max="8700" width="3.6328125" style="79" customWidth="1"/>
    <col min="8701" max="8701" width="13.36328125" style="79" customWidth="1"/>
    <col min="8702" max="8702" width="45.08984375" style="79" customWidth="1"/>
    <col min="8703" max="8703" width="3.90625" style="79" customWidth="1"/>
    <col min="8704" max="8704" width="7.08984375" style="79" customWidth="1"/>
    <col min="8705" max="8705" width="9.36328125" style="79" customWidth="1"/>
    <col min="8706" max="8706" width="10.54296875" style="79" customWidth="1"/>
    <col min="8707" max="8707" width="15.453125" style="79" customWidth="1"/>
    <col min="8708" max="8708" width="15.54296875" style="79" customWidth="1"/>
    <col min="8709" max="8709" width="14.54296875" style="79" customWidth="1"/>
    <col min="8710" max="8711" width="14" style="79" customWidth="1"/>
    <col min="8712" max="8712" width="14.54296875" style="79" customWidth="1"/>
    <col min="8713" max="8713" width="14.36328125" style="79" customWidth="1"/>
    <col min="8714" max="8714" width="16" style="79" customWidth="1"/>
    <col min="8715" max="8955" width="9" style="79"/>
    <col min="8956" max="8956" width="3.6328125" style="79" customWidth="1"/>
    <col min="8957" max="8957" width="13.36328125" style="79" customWidth="1"/>
    <col min="8958" max="8958" width="45.08984375" style="79" customWidth="1"/>
    <col min="8959" max="8959" width="3.90625" style="79" customWidth="1"/>
    <col min="8960" max="8960" width="7.08984375" style="79" customWidth="1"/>
    <col min="8961" max="8961" width="9.36328125" style="79" customWidth="1"/>
    <col min="8962" max="8962" width="10.54296875" style="79" customWidth="1"/>
    <col min="8963" max="8963" width="15.453125" style="79" customWidth="1"/>
    <col min="8964" max="8964" width="15.54296875" style="79" customWidth="1"/>
    <col min="8965" max="8965" width="14.54296875" style="79" customWidth="1"/>
    <col min="8966" max="8967" width="14" style="79" customWidth="1"/>
    <col min="8968" max="8968" width="14.54296875" style="79" customWidth="1"/>
    <col min="8969" max="8969" width="14.36328125" style="79" customWidth="1"/>
    <col min="8970" max="8970" width="16" style="79" customWidth="1"/>
    <col min="8971" max="9211" width="9" style="79"/>
    <col min="9212" max="9212" width="3.6328125" style="79" customWidth="1"/>
    <col min="9213" max="9213" width="13.36328125" style="79" customWidth="1"/>
    <col min="9214" max="9214" width="45.08984375" style="79" customWidth="1"/>
    <col min="9215" max="9215" width="3.90625" style="79" customWidth="1"/>
    <col min="9216" max="9216" width="7.08984375" style="79" customWidth="1"/>
    <col min="9217" max="9217" width="9.36328125" style="79" customWidth="1"/>
    <col min="9218" max="9218" width="10.54296875" style="79" customWidth="1"/>
    <col min="9219" max="9219" width="15.453125" style="79" customWidth="1"/>
    <col min="9220" max="9220" width="15.54296875" style="79" customWidth="1"/>
    <col min="9221" max="9221" width="14.54296875" style="79" customWidth="1"/>
    <col min="9222" max="9223" width="14" style="79" customWidth="1"/>
    <col min="9224" max="9224" width="14.54296875" style="79" customWidth="1"/>
    <col min="9225" max="9225" width="14.36328125" style="79" customWidth="1"/>
    <col min="9226" max="9226" width="16" style="79" customWidth="1"/>
    <col min="9227" max="9467" width="9" style="79"/>
    <col min="9468" max="9468" width="3.6328125" style="79" customWidth="1"/>
    <col min="9469" max="9469" width="13.36328125" style="79" customWidth="1"/>
    <col min="9470" max="9470" width="45.08984375" style="79" customWidth="1"/>
    <col min="9471" max="9471" width="3.90625" style="79" customWidth="1"/>
    <col min="9472" max="9472" width="7.08984375" style="79" customWidth="1"/>
    <col min="9473" max="9473" width="9.36328125" style="79" customWidth="1"/>
    <col min="9474" max="9474" width="10.54296875" style="79" customWidth="1"/>
    <col min="9475" max="9475" width="15.453125" style="79" customWidth="1"/>
    <col min="9476" max="9476" width="15.54296875" style="79" customWidth="1"/>
    <col min="9477" max="9477" width="14.54296875" style="79" customWidth="1"/>
    <col min="9478" max="9479" width="14" style="79" customWidth="1"/>
    <col min="9480" max="9480" width="14.54296875" style="79" customWidth="1"/>
    <col min="9481" max="9481" width="14.36328125" style="79" customWidth="1"/>
    <col min="9482" max="9482" width="16" style="79" customWidth="1"/>
    <col min="9483" max="9723" width="9" style="79"/>
    <col min="9724" max="9724" width="3.6328125" style="79" customWidth="1"/>
    <col min="9725" max="9725" width="13.36328125" style="79" customWidth="1"/>
    <col min="9726" max="9726" width="45.08984375" style="79" customWidth="1"/>
    <col min="9727" max="9727" width="3.90625" style="79" customWidth="1"/>
    <col min="9728" max="9728" width="7.08984375" style="79" customWidth="1"/>
    <col min="9729" max="9729" width="9.36328125" style="79" customWidth="1"/>
    <col min="9730" max="9730" width="10.54296875" style="79" customWidth="1"/>
    <col min="9731" max="9731" width="15.453125" style="79" customWidth="1"/>
    <col min="9732" max="9732" width="15.54296875" style="79" customWidth="1"/>
    <col min="9733" max="9733" width="14.54296875" style="79" customWidth="1"/>
    <col min="9734" max="9735" width="14" style="79" customWidth="1"/>
    <col min="9736" max="9736" width="14.54296875" style="79" customWidth="1"/>
    <col min="9737" max="9737" width="14.36328125" style="79" customWidth="1"/>
    <col min="9738" max="9738" width="16" style="79" customWidth="1"/>
    <col min="9739" max="9979" width="9" style="79"/>
    <col min="9980" max="9980" width="3.6328125" style="79" customWidth="1"/>
    <col min="9981" max="9981" width="13.36328125" style="79" customWidth="1"/>
    <col min="9982" max="9982" width="45.08984375" style="79" customWidth="1"/>
    <col min="9983" max="9983" width="3.90625" style="79" customWidth="1"/>
    <col min="9984" max="9984" width="7.08984375" style="79" customWidth="1"/>
    <col min="9985" max="9985" width="9.36328125" style="79" customWidth="1"/>
    <col min="9986" max="9986" width="10.54296875" style="79" customWidth="1"/>
    <col min="9987" max="9987" width="15.453125" style="79" customWidth="1"/>
    <col min="9988" max="9988" width="15.54296875" style="79" customWidth="1"/>
    <col min="9989" max="9989" width="14.54296875" style="79" customWidth="1"/>
    <col min="9990" max="9991" width="14" style="79" customWidth="1"/>
    <col min="9992" max="9992" width="14.54296875" style="79" customWidth="1"/>
    <col min="9993" max="9993" width="14.36328125" style="79" customWidth="1"/>
    <col min="9994" max="9994" width="16" style="79" customWidth="1"/>
    <col min="9995" max="10235" width="9" style="79"/>
    <col min="10236" max="10236" width="3.6328125" style="79" customWidth="1"/>
    <col min="10237" max="10237" width="13.36328125" style="79" customWidth="1"/>
    <col min="10238" max="10238" width="45.08984375" style="79" customWidth="1"/>
    <col min="10239" max="10239" width="3.90625" style="79" customWidth="1"/>
    <col min="10240" max="10240" width="7.08984375" style="79" customWidth="1"/>
    <col min="10241" max="10241" width="9.36328125" style="79" customWidth="1"/>
    <col min="10242" max="10242" width="10.54296875" style="79" customWidth="1"/>
    <col min="10243" max="10243" width="15.453125" style="79" customWidth="1"/>
    <col min="10244" max="10244" width="15.54296875" style="79" customWidth="1"/>
    <col min="10245" max="10245" width="14.54296875" style="79" customWidth="1"/>
    <col min="10246" max="10247" width="14" style="79" customWidth="1"/>
    <col min="10248" max="10248" width="14.54296875" style="79" customWidth="1"/>
    <col min="10249" max="10249" width="14.36328125" style="79" customWidth="1"/>
    <col min="10250" max="10250" width="16" style="79" customWidth="1"/>
    <col min="10251" max="10491" width="9" style="79"/>
    <col min="10492" max="10492" width="3.6328125" style="79" customWidth="1"/>
    <col min="10493" max="10493" width="13.36328125" style="79" customWidth="1"/>
    <col min="10494" max="10494" width="45.08984375" style="79" customWidth="1"/>
    <col min="10495" max="10495" width="3.90625" style="79" customWidth="1"/>
    <col min="10496" max="10496" width="7.08984375" style="79" customWidth="1"/>
    <col min="10497" max="10497" width="9.36328125" style="79" customWidth="1"/>
    <col min="10498" max="10498" width="10.54296875" style="79" customWidth="1"/>
    <col min="10499" max="10499" width="15.453125" style="79" customWidth="1"/>
    <col min="10500" max="10500" width="15.54296875" style="79" customWidth="1"/>
    <col min="10501" max="10501" width="14.54296875" style="79" customWidth="1"/>
    <col min="10502" max="10503" width="14" style="79" customWidth="1"/>
    <col min="10504" max="10504" width="14.54296875" style="79" customWidth="1"/>
    <col min="10505" max="10505" width="14.36328125" style="79" customWidth="1"/>
    <col min="10506" max="10506" width="16" style="79" customWidth="1"/>
    <col min="10507" max="10747" width="9" style="79"/>
    <col min="10748" max="10748" width="3.6328125" style="79" customWidth="1"/>
    <col min="10749" max="10749" width="13.36328125" style="79" customWidth="1"/>
    <col min="10750" max="10750" width="45.08984375" style="79" customWidth="1"/>
    <col min="10751" max="10751" width="3.90625" style="79" customWidth="1"/>
    <col min="10752" max="10752" width="7.08984375" style="79" customWidth="1"/>
    <col min="10753" max="10753" width="9.36328125" style="79" customWidth="1"/>
    <col min="10754" max="10754" width="10.54296875" style="79" customWidth="1"/>
    <col min="10755" max="10755" width="15.453125" style="79" customWidth="1"/>
    <col min="10756" max="10756" width="15.54296875" style="79" customWidth="1"/>
    <col min="10757" max="10757" width="14.54296875" style="79" customWidth="1"/>
    <col min="10758" max="10759" width="14" style="79" customWidth="1"/>
    <col min="10760" max="10760" width="14.54296875" style="79" customWidth="1"/>
    <col min="10761" max="10761" width="14.36328125" style="79" customWidth="1"/>
    <col min="10762" max="10762" width="16" style="79" customWidth="1"/>
    <col min="10763" max="11003" width="9" style="79"/>
    <col min="11004" max="11004" width="3.6328125" style="79" customWidth="1"/>
    <col min="11005" max="11005" width="13.36328125" style="79" customWidth="1"/>
    <col min="11006" max="11006" width="45.08984375" style="79" customWidth="1"/>
    <col min="11007" max="11007" width="3.90625" style="79" customWidth="1"/>
    <col min="11008" max="11008" width="7.08984375" style="79" customWidth="1"/>
    <col min="11009" max="11009" width="9.36328125" style="79" customWidth="1"/>
    <col min="11010" max="11010" width="10.54296875" style="79" customWidth="1"/>
    <col min="11011" max="11011" width="15.453125" style="79" customWidth="1"/>
    <col min="11012" max="11012" width="15.54296875" style="79" customWidth="1"/>
    <col min="11013" max="11013" width="14.54296875" style="79" customWidth="1"/>
    <col min="11014" max="11015" width="14" style="79" customWidth="1"/>
    <col min="11016" max="11016" width="14.54296875" style="79" customWidth="1"/>
    <col min="11017" max="11017" width="14.36328125" style="79" customWidth="1"/>
    <col min="11018" max="11018" width="16" style="79" customWidth="1"/>
    <col min="11019" max="11259" width="9" style="79"/>
    <col min="11260" max="11260" width="3.6328125" style="79" customWidth="1"/>
    <col min="11261" max="11261" width="13.36328125" style="79" customWidth="1"/>
    <col min="11262" max="11262" width="45.08984375" style="79" customWidth="1"/>
    <col min="11263" max="11263" width="3.90625" style="79" customWidth="1"/>
    <col min="11264" max="11264" width="7.08984375" style="79" customWidth="1"/>
    <col min="11265" max="11265" width="9.36328125" style="79" customWidth="1"/>
    <col min="11266" max="11266" width="10.54296875" style="79" customWidth="1"/>
    <col min="11267" max="11267" width="15.453125" style="79" customWidth="1"/>
    <col min="11268" max="11268" width="15.54296875" style="79" customWidth="1"/>
    <col min="11269" max="11269" width="14.54296875" style="79" customWidth="1"/>
    <col min="11270" max="11271" width="14" style="79" customWidth="1"/>
    <col min="11272" max="11272" width="14.54296875" style="79" customWidth="1"/>
    <col min="11273" max="11273" width="14.36328125" style="79" customWidth="1"/>
    <col min="11274" max="11274" width="16" style="79" customWidth="1"/>
    <col min="11275" max="11515" width="9" style="79"/>
    <col min="11516" max="11516" width="3.6328125" style="79" customWidth="1"/>
    <col min="11517" max="11517" width="13.36328125" style="79" customWidth="1"/>
    <col min="11518" max="11518" width="45.08984375" style="79" customWidth="1"/>
    <col min="11519" max="11519" width="3.90625" style="79" customWidth="1"/>
    <col min="11520" max="11520" width="7.08984375" style="79" customWidth="1"/>
    <col min="11521" max="11521" width="9.36328125" style="79" customWidth="1"/>
    <col min="11522" max="11522" width="10.54296875" style="79" customWidth="1"/>
    <col min="11523" max="11523" width="15.453125" style="79" customWidth="1"/>
    <col min="11524" max="11524" width="15.54296875" style="79" customWidth="1"/>
    <col min="11525" max="11525" width="14.54296875" style="79" customWidth="1"/>
    <col min="11526" max="11527" width="14" style="79" customWidth="1"/>
    <col min="11528" max="11528" width="14.54296875" style="79" customWidth="1"/>
    <col min="11529" max="11529" width="14.36328125" style="79" customWidth="1"/>
    <col min="11530" max="11530" width="16" style="79" customWidth="1"/>
    <col min="11531" max="11771" width="9" style="79"/>
    <col min="11772" max="11772" width="3.6328125" style="79" customWidth="1"/>
    <col min="11773" max="11773" width="13.36328125" style="79" customWidth="1"/>
    <col min="11774" max="11774" width="45.08984375" style="79" customWidth="1"/>
    <col min="11775" max="11775" width="3.90625" style="79" customWidth="1"/>
    <col min="11776" max="11776" width="7.08984375" style="79" customWidth="1"/>
    <col min="11777" max="11777" width="9.36328125" style="79" customWidth="1"/>
    <col min="11778" max="11778" width="10.54296875" style="79" customWidth="1"/>
    <col min="11779" max="11779" width="15.453125" style="79" customWidth="1"/>
    <col min="11780" max="11780" width="15.54296875" style="79" customWidth="1"/>
    <col min="11781" max="11781" width="14.54296875" style="79" customWidth="1"/>
    <col min="11782" max="11783" width="14" style="79" customWidth="1"/>
    <col min="11784" max="11784" width="14.54296875" style="79" customWidth="1"/>
    <col min="11785" max="11785" width="14.36328125" style="79" customWidth="1"/>
    <col min="11786" max="11786" width="16" style="79" customWidth="1"/>
    <col min="11787" max="12027" width="9" style="79"/>
    <col min="12028" max="12028" width="3.6328125" style="79" customWidth="1"/>
    <col min="12029" max="12029" width="13.36328125" style="79" customWidth="1"/>
    <col min="12030" max="12030" width="45.08984375" style="79" customWidth="1"/>
    <col min="12031" max="12031" width="3.90625" style="79" customWidth="1"/>
    <col min="12032" max="12032" width="7.08984375" style="79" customWidth="1"/>
    <col min="12033" max="12033" width="9.36328125" style="79" customWidth="1"/>
    <col min="12034" max="12034" width="10.54296875" style="79" customWidth="1"/>
    <col min="12035" max="12035" width="15.453125" style="79" customWidth="1"/>
    <col min="12036" max="12036" width="15.54296875" style="79" customWidth="1"/>
    <col min="12037" max="12037" width="14.54296875" style="79" customWidth="1"/>
    <col min="12038" max="12039" width="14" style="79" customWidth="1"/>
    <col min="12040" max="12040" width="14.54296875" style="79" customWidth="1"/>
    <col min="12041" max="12041" width="14.36328125" style="79" customWidth="1"/>
    <col min="12042" max="12042" width="16" style="79" customWidth="1"/>
    <col min="12043" max="12283" width="9" style="79"/>
    <col min="12284" max="12284" width="3.6328125" style="79" customWidth="1"/>
    <col min="12285" max="12285" width="13.36328125" style="79" customWidth="1"/>
    <col min="12286" max="12286" width="45.08984375" style="79" customWidth="1"/>
    <col min="12287" max="12287" width="3.90625" style="79" customWidth="1"/>
    <col min="12288" max="12288" width="7.08984375" style="79" customWidth="1"/>
    <col min="12289" max="12289" width="9.36328125" style="79" customWidth="1"/>
    <col min="12290" max="12290" width="10.54296875" style="79" customWidth="1"/>
    <col min="12291" max="12291" width="15.453125" style="79" customWidth="1"/>
    <col min="12292" max="12292" width="15.54296875" style="79" customWidth="1"/>
    <col min="12293" max="12293" width="14.54296875" style="79" customWidth="1"/>
    <col min="12294" max="12295" width="14" style="79" customWidth="1"/>
    <col min="12296" max="12296" width="14.54296875" style="79" customWidth="1"/>
    <col min="12297" max="12297" width="14.36328125" style="79" customWidth="1"/>
    <col min="12298" max="12298" width="16" style="79" customWidth="1"/>
    <col min="12299" max="12539" width="9" style="79"/>
    <col min="12540" max="12540" width="3.6328125" style="79" customWidth="1"/>
    <col min="12541" max="12541" width="13.36328125" style="79" customWidth="1"/>
    <col min="12542" max="12542" width="45.08984375" style="79" customWidth="1"/>
    <col min="12543" max="12543" width="3.90625" style="79" customWidth="1"/>
    <col min="12544" max="12544" width="7.08984375" style="79" customWidth="1"/>
    <col min="12545" max="12545" width="9.36328125" style="79" customWidth="1"/>
    <col min="12546" max="12546" width="10.54296875" style="79" customWidth="1"/>
    <col min="12547" max="12547" width="15.453125" style="79" customWidth="1"/>
    <col min="12548" max="12548" width="15.54296875" style="79" customWidth="1"/>
    <col min="12549" max="12549" width="14.54296875" style="79" customWidth="1"/>
    <col min="12550" max="12551" width="14" style="79" customWidth="1"/>
    <col min="12552" max="12552" width="14.54296875" style="79" customWidth="1"/>
    <col min="12553" max="12553" width="14.36328125" style="79" customWidth="1"/>
    <col min="12554" max="12554" width="16" style="79" customWidth="1"/>
    <col min="12555" max="12795" width="9" style="79"/>
    <col min="12796" max="12796" width="3.6328125" style="79" customWidth="1"/>
    <col min="12797" max="12797" width="13.36328125" style="79" customWidth="1"/>
    <col min="12798" max="12798" width="45.08984375" style="79" customWidth="1"/>
    <col min="12799" max="12799" width="3.90625" style="79" customWidth="1"/>
    <col min="12800" max="12800" width="7.08984375" style="79" customWidth="1"/>
    <col min="12801" max="12801" width="9.36328125" style="79" customWidth="1"/>
    <col min="12802" max="12802" width="10.54296875" style="79" customWidth="1"/>
    <col min="12803" max="12803" width="15.453125" style="79" customWidth="1"/>
    <col min="12804" max="12804" width="15.54296875" style="79" customWidth="1"/>
    <col min="12805" max="12805" width="14.54296875" style="79" customWidth="1"/>
    <col min="12806" max="12807" width="14" style="79" customWidth="1"/>
    <col min="12808" max="12808" width="14.54296875" style="79" customWidth="1"/>
    <col min="12809" max="12809" width="14.36328125" style="79" customWidth="1"/>
    <col min="12810" max="12810" width="16" style="79" customWidth="1"/>
    <col min="12811" max="13051" width="9" style="79"/>
    <col min="13052" max="13052" width="3.6328125" style="79" customWidth="1"/>
    <col min="13053" max="13053" width="13.36328125" style="79" customWidth="1"/>
    <col min="13054" max="13054" width="45.08984375" style="79" customWidth="1"/>
    <col min="13055" max="13055" width="3.90625" style="79" customWidth="1"/>
    <col min="13056" max="13056" width="7.08984375" style="79" customWidth="1"/>
    <col min="13057" max="13057" width="9.36328125" style="79" customWidth="1"/>
    <col min="13058" max="13058" width="10.54296875" style="79" customWidth="1"/>
    <col min="13059" max="13059" width="15.453125" style="79" customWidth="1"/>
    <col min="13060" max="13060" width="15.54296875" style="79" customWidth="1"/>
    <col min="13061" max="13061" width="14.54296875" style="79" customWidth="1"/>
    <col min="13062" max="13063" width="14" style="79" customWidth="1"/>
    <col min="13064" max="13064" width="14.54296875" style="79" customWidth="1"/>
    <col min="13065" max="13065" width="14.36328125" style="79" customWidth="1"/>
    <col min="13066" max="13066" width="16" style="79" customWidth="1"/>
    <col min="13067" max="13307" width="9" style="79"/>
    <col min="13308" max="13308" width="3.6328125" style="79" customWidth="1"/>
    <col min="13309" max="13309" width="13.36328125" style="79" customWidth="1"/>
    <col min="13310" max="13310" width="45.08984375" style="79" customWidth="1"/>
    <col min="13311" max="13311" width="3.90625" style="79" customWidth="1"/>
    <col min="13312" max="13312" width="7.08984375" style="79" customWidth="1"/>
    <col min="13313" max="13313" width="9.36328125" style="79" customWidth="1"/>
    <col min="13314" max="13314" width="10.54296875" style="79" customWidth="1"/>
    <col min="13315" max="13315" width="15.453125" style="79" customWidth="1"/>
    <col min="13316" max="13316" width="15.54296875" style="79" customWidth="1"/>
    <col min="13317" max="13317" width="14.54296875" style="79" customWidth="1"/>
    <col min="13318" max="13319" width="14" style="79" customWidth="1"/>
    <col min="13320" max="13320" width="14.54296875" style="79" customWidth="1"/>
    <col min="13321" max="13321" width="14.36328125" style="79" customWidth="1"/>
    <col min="13322" max="13322" width="16" style="79" customWidth="1"/>
    <col min="13323" max="13563" width="9" style="79"/>
    <col min="13564" max="13564" width="3.6328125" style="79" customWidth="1"/>
    <col min="13565" max="13565" width="13.36328125" style="79" customWidth="1"/>
    <col min="13566" max="13566" width="45.08984375" style="79" customWidth="1"/>
    <col min="13567" max="13567" width="3.90625" style="79" customWidth="1"/>
    <col min="13568" max="13568" width="7.08984375" style="79" customWidth="1"/>
    <col min="13569" max="13569" width="9.36328125" style="79" customWidth="1"/>
    <col min="13570" max="13570" width="10.54296875" style="79" customWidth="1"/>
    <col min="13571" max="13571" width="15.453125" style="79" customWidth="1"/>
    <col min="13572" max="13572" width="15.54296875" style="79" customWidth="1"/>
    <col min="13573" max="13573" width="14.54296875" style="79" customWidth="1"/>
    <col min="13574" max="13575" width="14" style="79" customWidth="1"/>
    <col min="13576" max="13576" width="14.54296875" style="79" customWidth="1"/>
    <col min="13577" max="13577" width="14.36328125" style="79" customWidth="1"/>
    <col min="13578" max="13578" width="16" style="79" customWidth="1"/>
    <col min="13579" max="13819" width="9" style="79"/>
    <col min="13820" max="13820" width="3.6328125" style="79" customWidth="1"/>
    <col min="13821" max="13821" width="13.36328125" style="79" customWidth="1"/>
    <col min="13822" max="13822" width="45.08984375" style="79" customWidth="1"/>
    <col min="13823" max="13823" width="3.90625" style="79" customWidth="1"/>
    <col min="13824" max="13824" width="7.08984375" style="79" customWidth="1"/>
    <col min="13825" max="13825" width="9.36328125" style="79" customWidth="1"/>
    <col min="13826" max="13826" width="10.54296875" style="79" customWidth="1"/>
    <col min="13827" max="13827" width="15.453125" style="79" customWidth="1"/>
    <col min="13828" max="13828" width="15.54296875" style="79" customWidth="1"/>
    <col min="13829" max="13829" width="14.54296875" style="79" customWidth="1"/>
    <col min="13830" max="13831" width="14" style="79" customWidth="1"/>
    <col min="13832" max="13832" width="14.54296875" style="79" customWidth="1"/>
    <col min="13833" max="13833" width="14.36328125" style="79" customWidth="1"/>
    <col min="13834" max="13834" width="16" style="79" customWidth="1"/>
    <col min="13835" max="14075" width="9" style="79"/>
    <col min="14076" max="14076" width="3.6328125" style="79" customWidth="1"/>
    <col min="14077" max="14077" width="13.36328125" style="79" customWidth="1"/>
    <col min="14078" max="14078" width="45.08984375" style="79" customWidth="1"/>
    <col min="14079" max="14079" width="3.90625" style="79" customWidth="1"/>
    <col min="14080" max="14080" width="7.08984375" style="79" customWidth="1"/>
    <col min="14081" max="14081" width="9.36328125" style="79" customWidth="1"/>
    <col min="14082" max="14082" width="10.54296875" style="79" customWidth="1"/>
    <col min="14083" max="14083" width="15.453125" style="79" customWidth="1"/>
    <col min="14084" max="14084" width="15.54296875" style="79" customWidth="1"/>
    <col min="14085" max="14085" width="14.54296875" style="79" customWidth="1"/>
    <col min="14086" max="14087" width="14" style="79" customWidth="1"/>
    <col min="14088" max="14088" width="14.54296875" style="79" customWidth="1"/>
    <col min="14089" max="14089" width="14.36328125" style="79" customWidth="1"/>
    <col min="14090" max="14090" width="16" style="79" customWidth="1"/>
    <col min="14091" max="14331" width="9" style="79"/>
    <col min="14332" max="14332" width="3.6328125" style="79" customWidth="1"/>
    <col min="14333" max="14333" width="13.36328125" style="79" customWidth="1"/>
    <col min="14334" max="14334" width="45.08984375" style="79" customWidth="1"/>
    <col min="14335" max="14335" width="3.90625" style="79" customWidth="1"/>
    <col min="14336" max="14336" width="7.08984375" style="79" customWidth="1"/>
    <col min="14337" max="14337" width="9.36328125" style="79" customWidth="1"/>
    <col min="14338" max="14338" width="10.54296875" style="79" customWidth="1"/>
    <col min="14339" max="14339" width="15.453125" style="79" customWidth="1"/>
    <col min="14340" max="14340" width="15.54296875" style="79" customWidth="1"/>
    <col min="14341" max="14341" width="14.54296875" style="79" customWidth="1"/>
    <col min="14342" max="14343" width="14" style="79" customWidth="1"/>
    <col min="14344" max="14344" width="14.54296875" style="79" customWidth="1"/>
    <col min="14345" max="14345" width="14.36328125" style="79" customWidth="1"/>
    <col min="14346" max="14346" width="16" style="79" customWidth="1"/>
    <col min="14347" max="14587" width="9" style="79"/>
    <col min="14588" max="14588" width="3.6328125" style="79" customWidth="1"/>
    <col min="14589" max="14589" width="13.36328125" style="79" customWidth="1"/>
    <col min="14590" max="14590" width="45.08984375" style="79" customWidth="1"/>
    <col min="14591" max="14591" width="3.90625" style="79" customWidth="1"/>
    <col min="14592" max="14592" width="7.08984375" style="79" customWidth="1"/>
    <col min="14593" max="14593" width="9.36328125" style="79" customWidth="1"/>
    <col min="14594" max="14594" width="10.54296875" style="79" customWidth="1"/>
    <col min="14595" max="14595" width="15.453125" style="79" customWidth="1"/>
    <col min="14596" max="14596" width="15.54296875" style="79" customWidth="1"/>
    <col min="14597" max="14597" width="14.54296875" style="79" customWidth="1"/>
    <col min="14598" max="14599" width="14" style="79" customWidth="1"/>
    <col min="14600" max="14600" width="14.54296875" style="79" customWidth="1"/>
    <col min="14601" max="14601" width="14.36328125" style="79" customWidth="1"/>
    <col min="14602" max="14602" width="16" style="79" customWidth="1"/>
    <col min="14603" max="14843" width="9" style="79"/>
    <col min="14844" max="14844" width="3.6328125" style="79" customWidth="1"/>
    <col min="14845" max="14845" width="13.36328125" style="79" customWidth="1"/>
    <col min="14846" max="14846" width="45.08984375" style="79" customWidth="1"/>
    <col min="14847" max="14847" width="3.90625" style="79" customWidth="1"/>
    <col min="14848" max="14848" width="7.08984375" style="79" customWidth="1"/>
    <col min="14849" max="14849" width="9.36328125" style="79" customWidth="1"/>
    <col min="14850" max="14850" width="10.54296875" style="79" customWidth="1"/>
    <col min="14851" max="14851" width="15.453125" style="79" customWidth="1"/>
    <col min="14852" max="14852" width="15.54296875" style="79" customWidth="1"/>
    <col min="14853" max="14853" width="14.54296875" style="79" customWidth="1"/>
    <col min="14854" max="14855" width="14" style="79" customWidth="1"/>
    <col min="14856" max="14856" width="14.54296875" style="79" customWidth="1"/>
    <col min="14857" max="14857" width="14.36328125" style="79" customWidth="1"/>
    <col min="14858" max="14858" width="16" style="79" customWidth="1"/>
    <col min="14859" max="15099" width="9" style="79"/>
    <col min="15100" max="15100" width="3.6328125" style="79" customWidth="1"/>
    <col min="15101" max="15101" width="13.36328125" style="79" customWidth="1"/>
    <col min="15102" max="15102" width="45.08984375" style="79" customWidth="1"/>
    <col min="15103" max="15103" width="3.90625" style="79" customWidth="1"/>
    <col min="15104" max="15104" width="7.08984375" style="79" customWidth="1"/>
    <col min="15105" max="15105" width="9.36328125" style="79" customWidth="1"/>
    <col min="15106" max="15106" width="10.54296875" style="79" customWidth="1"/>
    <col min="15107" max="15107" width="15.453125" style="79" customWidth="1"/>
    <col min="15108" max="15108" width="15.54296875" style="79" customWidth="1"/>
    <col min="15109" max="15109" width="14.54296875" style="79" customWidth="1"/>
    <col min="15110" max="15111" width="14" style="79" customWidth="1"/>
    <col min="15112" max="15112" width="14.54296875" style="79" customWidth="1"/>
    <col min="15113" max="15113" width="14.36328125" style="79" customWidth="1"/>
    <col min="15114" max="15114" width="16" style="79" customWidth="1"/>
    <col min="15115" max="15355" width="9" style="79"/>
    <col min="15356" max="15356" width="3.6328125" style="79" customWidth="1"/>
    <col min="15357" max="15357" width="13.36328125" style="79" customWidth="1"/>
    <col min="15358" max="15358" width="45.08984375" style="79" customWidth="1"/>
    <col min="15359" max="15359" width="3.90625" style="79" customWidth="1"/>
    <col min="15360" max="15360" width="7.08984375" style="79" customWidth="1"/>
    <col min="15361" max="15361" width="9.36328125" style="79" customWidth="1"/>
    <col min="15362" max="15362" width="10.54296875" style="79" customWidth="1"/>
    <col min="15363" max="15363" width="15.453125" style="79" customWidth="1"/>
    <col min="15364" max="15364" width="15.54296875" style="79" customWidth="1"/>
    <col min="15365" max="15365" width="14.54296875" style="79" customWidth="1"/>
    <col min="15366" max="15367" width="14" style="79" customWidth="1"/>
    <col min="15368" max="15368" width="14.54296875" style="79" customWidth="1"/>
    <col min="15369" max="15369" width="14.36328125" style="79" customWidth="1"/>
    <col min="15370" max="15370" width="16" style="79" customWidth="1"/>
    <col min="15371" max="15611" width="9" style="79"/>
    <col min="15612" max="15612" width="3.6328125" style="79" customWidth="1"/>
    <col min="15613" max="15613" width="13.36328125" style="79" customWidth="1"/>
    <col min="15614" max="15614" width="45.08984375" style="79" customWidth="1"/>
    <col min="15615" max="15615" width="3.90625" style="79" customWidth="1"/>
    <col min="15616" max="15616" width="7.08984375" style="79" customWidth="1"/>
    <col min="15617" max="15617" width="9.36328125" style="79" customWidth="1"/>
    <col min="15618" max="15618" width="10.54296875" style="79" customWidth="1"/>
    <col min="15619" max="15619" width="15.453125" style="79" customWidth="1"/>
    <col min="15620" max="15620" width="15.54296875" style="79" customWidth="1"/>
    <col min="15621" max="15621" width="14.54296875" style="79" customWidth="1"/>
    <col min="15622" max="15623" width="14" style="79" customWidth="1"/>
    <col min="15624" max="15624" width="14.54296875" style="79" customWidth="1"/>
    <col min="15625" max="15625" width="14.36328125" style="79" customWidth="1"/>
    <col min="15626" max="15626" width="16" style="79" customWidth="1"/>
    <col min="15627" max="15867" width="9" style="79"/>
    <col min="15868" max="15868" width="3.6328125" style="79" customWidth="1"/>
    <col min="15869" max="15869" width="13.36328125" style="79" customWidth="1"/>
    <col min="15870" max="15870" width="45.08984375" style="79" customWidth="1"/>
    <col min="15871" max="15871" width="3.90625" style="79" customWidth="1"/>
    <col min="15872" max="15872" width="7.08984375" style="79" customWidth="1"/>
    <col min="15873" max="15873" width="9.36328125" style="79" customWidth="1"/>
    <col min="15874" max="15874" width="10.54296875" style="79" customWidth="1"/>
    <col min="15875" max="15875" width="15.453125" style="79" customWidth="1"/>
    <col min="15876" max="15876" width="15.54296875" style="79" customWidth="1"/>
    <col min="15877" max="15877" width="14.54296875" style="79" customWidth="1"/>
    <col min="15878" max="15879" width="14" style="79" customWidth="1"/>
    <col min="15880" max="15880" width="14.54296875" style="79" customWidth="1"/>
    <col min="15881" max="15881" width="14.36328125" style="79" customWidth="1"/>
    <col min="15882" max="15882" width="16" style="79" customWidth="1"/>
    <col min="15883" max="16123" width="9" style="79"/>
    <col min="16124" max="16124" width="3.6328125" style="79" customWidth="1"/>
    <col min="16125" max="16125" width="13.36328125" style="79" customWidth="1"/>
    <col min="16126" max="16126" width="45.08984375" style="79" customWidth="1"/>
    <col min="16127" max="16127" width="3.90625" style="79" customWidth="1"/>
    <col min="16128" max="16128" width="7.08984375" style="79" customWidth="1"/>
    <col min="16129" max="16129" width="9.36328125" style="79" customWidth="1"/>
    <col min="16130" max="16130" width="10.54296875" style="79" customWidth="1"/>
    <col min="16131" max="16131" width="15.453125" style="79" customWidth="1"/>
    <col min="16132" max="16132" width="15.54296875" style="79" customWidth="1"/>
    <col min="16133" max="16133" width="14.54296875" style="79" customWidth="1"/>
    <col min="16134" max="16135" width="14" style="79" customWidth="1"/>
    <col min="16136" max="16136" width="14.54296875" style="79" customWidth="1"/>
    <col min="16137" max="16137" width="14.36328125" style="79" customWidth="1"/>
    <col min="16138" max="16138" width="16" style="79" customWidth="1"/>
    <col min="16139" max="16384" width="9" style="79"/>
  </cols>
  <sheetData>
    <row r="1" spans="1:29" ht="27.75" customHeight="1" x14ac:dyDescent="0.35">
      <c r="A1" s="253" t="s">
        <v>0</v>
      </c>
      <c r="B1" s="253"/>
      <c r="C1" s="254"/>
      <c r="D1" s="253"/>
      <c r="E1" s="253"/>
      <c r="F1" s="253"/>
      <c r="G1" s="253"/>
      <c r="H1" s="253"/>
      <c r="I1" s="253"/>
      <c r="J1" s="253"/>
      <c r="K1" s="253"/>
      <c r="L1" s="253"/>
      <c r="M1" s="253"/>
      <c r="N1" s="253"/>
      <c r="O1" s="253"/>
      <c r="P1" s="253"/>
      <c r="R1" s="117"/>
      <c r="S1" s="117"/>
    </row>
    <row r="2" spans="1:29" ht="13.5" customHeight="1" x14ac:dyDescent="0.25">
      <c r="A2" s="118" t="s">
        <v>1</v>
      </c>
      <c r="B2" s="119"/>
      <c r="C2" s="7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R2" s="119"/>
      <c r="S2" s="119"/>
    </row>
    <row r="3" spans="1:29" ht="13.5" customHeight="1" x14ac:dyDescent="0.25">
      <c r="A3" s="118" t="s">
        <v>242</v>
      </c>
      <c r="B3" s="119"/>
      <c r="C3" s="79"/>
      <c r="D3" s="119"/>
      <c r="E3" s="119"/>
      <c r="F3" s="119"/>
      <c r="G3" s="119"/>
      <c r="H3" s="119"/>
      <c r="I3" s="119"/>
      <c r="J3" s="255"/>
      <c r="K3" s="256"/>
      <c r="L3" s="120"/>
      <c r="M3" s="119"/>
      <c r="N3" s="119"/>
      <c r="O3" s="119"/>
      <c r="P3" s="119"/>
      <c r="R3" s="119"/>
      <c r="S3" s="119"/>
    </row>
    <row r="4" spans="1:29" ht="13.5" customHeight="1" x14ac:dyDescent="0.25">
      <c r="A4" s="118" t="s">
        <v>2116</v>
      </c>
      <c r="B4" s="119"/>
      <c r="C4" s="79"/>
      <c r="D4" s="119"/>
      <c r="E4" s="119"/>
      <c r="F4" s="119"/>
      <c r="G4" s="119"/>
      <c r="H4" s="119"/>
      <c r="I4" s="119"/>
      <c r="J4" s="255"/>
      <c r="K4" s="256"/>
      <c r="L4" s="120"/>
      <c r="M4" s="119"/>
      <c r="N4" s="119"/>
      <c r="O4" s="119"/>
      <c r="P4" s="119"/>
      <c r="R4" s="119"/>
      <c r="S4" s="119"/>
    </row>
    <row r="5" spans="1:29" ht="6.75" customHeight="1" x14ac:dyDescent="0.35">
      <c r="A5" s="121"/>
      <c r="B5" s="122"/>
      <c r="C5" s="79"/>
      <c r="D5" s="123"/>
      <c r="E5" s="124"/>
      <c r="F5" s="124"/>
      <c r="G5" s="125"/>
      <c r="H5" s="125"/>
      <c r="I5" s="125"/>
      <c r="J5" s="257"/>
      <c r="K5" s="258"/>
      <c r="L5" s="125"/>
      <c r="M5" s="125"/>
      <c r="N5" s="125"/>
      <c r="O5" s="125"/>
      <c r="P5" s="125"/>
      <c r="R5" s="125"/>
      <c r="S5" s="125"/>
    </row>
    <row r="6" spans="1:29" ht="12.75" customHeight="1" x14ac:dyDescent="0.25">
      <c r="A6" s="126" t="s">
        <v>4</v>
      </c>
      <c r="B6" s="119"/>
      <c r="C6" s="79"/>
      <c r="D6" s="127"/>
      <c r="E6" s="128"/>
      <c r="F6" s="128"/>
      <c r="G6" s="129"/>
      <c r="H6" s="129"/>
      <c r="I6" s="129"/>
      <c r="J6" s="259"/>
      <c r="K6" s="260"/>
      <c r="L6" s="129"/>
      <c r="M6" s="129"/>
      <c r="N6" s="129"/>
      <c r="O6" s="129"/>
      <c r="P6" s="129"/>
      <c r="R6" s="129"/>
      <c r="S6" s="129"/>
    </row>
    <row r="7" spans="1:29" ht="12.75" customHeight="1" x14ac:dyDescent="0.25">
      <c r="A7" s="126" t="s">
        <v>5</v>
      </c>
      <c r="B7" s="119"/>
      <c r="C7" s="79"/>
      <c r="D7" s="127"/>
      <c r="E7" s="128"/>
      <c r="F7" s="128"/>
      <c r="G7" s="129"/>
      <c r="H7" s="129"/>
      <c r="I7" s="129"/>
      <c r="J7" s="259"/>
      <c r="K7" s="260"/>
      <c r="L7" s="129"/>
      <c r="M7" s="129"/>
      <c r="N7" s="126" t="s">
        <v>6</v>
      </c>
      <c r="O7" s="129"/>
      <c r="P7" s="129"/>
      <c r="R7" s="129"/>
      <c r="S7" s="129"/>
    </row>
    <row r="8" spans="1:29" s="132" customFormat="1" ht="12.75" customHeight="1" x14ac:dyDescent="0.3">
      <c r="A8" s="130" t="s">
        <v>7</v>
      </c>
      <c r="B8" s="131"/>
      <c r="D8" s="133"/>
      <c r="E8" s="134"/>
      <c r="F8" s="135"/>
      <c r="G8" s="136"/>
      <c r="H8" s="261" t="s">
        <v>3238</v>
      </c>
      <c r="I8" s="262"/>
      <c r="J8" s="262"/>
      <c r="K8" s="262"/>
      <c r="L8" s="262"/>
      <c r="M8" s="262"/>
      <c r="N8" s="262"/>
      <c r="O8" s="262"/>
      <c r="P8" s="262"/>
      <c r="Q8" s="262"/>
      <c r="R8" s="263"/>
      <c r="S8" s="136"/>
      <c r="T8" s="137"/>
      <c r="U8" s="137"/>
      <c r="V8" s="137"/>
      <c r="W8" s="137"/>
      <c r="X8" s="137"/>
      <c r="Y8" s="250" t="s">
        <v>3239</v>
      </c>
      <c r="Z8" s="251"/>
      <c r="AA8" s="251"/>
      <c r="AB8" s="252"/>
      <c r="AC8" s="138"/>
    </row>
    <row r="9" spans="1:29" s="132" customFormat="1" ht="13" x14ac:dyDescent="0.3">
      <c r="F9" s="139" t="s">
        <v>3240</v>
      </c>
      <c r="G9" s="139" t="s">
        <v>3241</v>
      </c>
      <c r="H9" s="139" t="s">
        <v>3242</v>
      </c>
      <c r="I9" s="139"/>
      <c r="J9" s="139"/>
      <c r="K9" s="139"/>
      <c r="L9" s="139"/>
      <c r="M9" s="139"/>
      <c r="N9" s="139"/>
      <c r="O9" s="139"/>
      <c r="P9" s="139"/>
      <c r="Q9" s="139"/>
      <c r="R9" s="139" t="s">
        <v>3243</v>
      </c>
      <c r="S9" s="139"/>
      <c r="T9" s="139" t="s">
        <v>3244</v>
      </c>
      <c r="U9" s="139" t="s">
        <v>3245</v>
      </c>
      <c r="V9" s="139" t="s">
        <v>3246</v>
      </c>
      <c r="W9" s="139" t="s">
        <v>3247</v>
      </c>
      <c r="X9" s="139" t="s">
        <v>3248</v>
      </c>
      <c r="Y9" s="139" t="s">
        <v>3249</v>
      </c>
      <c r="Z9" s="139" t="s">
        <v>3250</v>
      </c>
      <c r="AA9" s="139" t="s">
        <v>3251</v>
      </c>
      <c r="AB9" s="139" t="s">
        <v>98</v>
      </c>
      <c r="AC9" s="139" t="s">
        <v>3252</v>
      </c>
    </row>
    <row r="10" spans="1:29" s="132" customFormat="1" ht="117.5" thickBot="1" x14ac:dyDescent="0.4">
      <c r="A10" s="140" t="s">
        <v>3253</v>
      </c>
      <c r="B10" s="140" t="s">
        <v>3254</v>
      </c>
      <c r="C10" s="140" t="s">
        <v>3255</v>
      </c>
      <c r="D10" s="140" t="s">
        <v>8</v>
      </c>
      <c r="E10" s="140" t="s">
        <v>9</v>
      </c>
      <c r="F10" s="141" t="s">
        <v>3256</v>
      </c>
      <c r="G10" s="142" t="s">
        <v>3257</v>
      </c>
      <c r="H10" s="92" t="s">
        <v>3258</v>
      </c>
      <c r="I10" s="140" t="s">
        <v>10</v>
      </c>
      <c r="J10" s="140" t="s">
        <v>11</v>
      </c>
      <c r="K10" s="140" t="s">
        <v>12</v>
      </c>
      <c r="L10" s="140" t="s">
        <v>13</v>
      </c>
      <c r="M10" s="140" t="s">
        <v>14</v>
      </c>
      <c r="N10" s="140" t="s">
        <v>15</v>
      </c>
      <c r="O10" s="140" t="s">
        <v>16</v>
      </c>
      <c r="P10" s="140" t="s">
        <v>17</v>
      </c>
      <c r="R10" s="143" t="s">
        <v>3259</v>
      </c>
      <c r="S10" s="140" t="s">
        <v>11</v>
      </c>
      <c r="T10" s="92" t="s">
        <v>3260</v>
      </c>
      <c r="U10" s="92" t="s">
        <v>3261</v>
      </c>
      <c r="V10" s="92" t="s">
        <v>3262</v>
      </c>
      <c r="W10" s="92" t="s">
        <v>3263</v>
      </c>
      <c r="X10" s="92" t="s">
        <v>3264</v>
      </c>
      <c r="Y10" s="92">
        <v>2018</v>
      </c>
      <c r="Z10" s="92">
        <v>2019</v>
      </c>
      <c r="AA10" s="92">
        <v>2020</v>
      </c>
      <c r="AB10" s="92" t="s">
        <v>3265</v>
      </c>
      <c r="AC10" s="144" t="s">
        <v>3266</v>
      </c>
    </row>
    <row r="11" spans="1:29" ht="12.75" hidden="1" customHeight="1" x14ac:dyDescent="0.35">
      <c r="A11" s="196" t="s">
        <v>18</v>
      </c>
      <c r="B11" s="196" t="s">
        <v>19</v>
      </c>
      <c r="C11" s="197" t="s">
        <v>20</v>
      </c>
      <c r="D11" s="196" t="s">
        <v>21</v>
      </c>
      <c r="E11" s="196" t="s">
        <v>22</v>
      </c>
      <c r="F11" s="196" t="s">
        <v>23</v>
      </c>
      <c r="G11" s="196" t="s">
        <v>24</v>
      </c>
      <c r="H11" s="196" t="s">
        <v>24</v>
      </c>
      <c r="I11" s="196" t="s">
        <v>25</v>
      </c>
      <c r="J11" s="196" t="s">
        <v>26</v>
      </c>
      <c r="K11" s="196" t="s">
        <v>27</v>
      </c>
      <c r="L11" s="196" t="s">
        <v>28</v>
      </c>
      <c r="M11" s="196" t="s">
        <v>29</v>
      </c>
      <c r="N11" s="196" t="s">
        <v>30</v>
      </c>
      <c r="O11" s="196" t="s">
        <v>31</v>
      </c>
      <c r="P11" s="196" t="s">
        <v>32</v>
      </c>
      <c r="R11" s="196" t="s">
        <v>24</v>
      </c>
      <c r="S11" s="196" t="s">
        <v>26</v>
      </c>
    </row>
    <row r="12" spans="1:29" ht="6" customHeight="1" thickBot="1" x14ac:dyDescent="0.4">
      <c r="A12" s="79"/>
      <c r="C12" s="79"/>
      <c r="D12" s="79"/>
      <c r="E12" s="79"/>
      <c r="F12" s="79"/>
      <c r="G12" s="79"/>
      <c r="H12" s="79"/>
      <c r="I12" s="79"/>
      <c r="J12" s="79"/>
      <c r="K12" s="79"/>
      <c r="L12" s="79"/>
      <c r="M12" s="79"/>
      <c r="N12" s="79"/>
      <c r="O12" s="79"/>
      <c r="P12" s="79"/>
      <c r="R12" s="79"/>
      <c r="S12" s="79"/>
    </row>
    <row r="13" spans="1:29" ht="30.75" customHeight="1" thickBot="1" x14ac:dyDescent="0.35">
      <c r="A13" s="146"/>
      <c r="B13" s="147" t="s">
        <v>33</v>
      </c>
      <c r="C13" s="148" t="s">
        <v>34</v>
      </c>
      <c r="D13" s="148"/>
      <c r="E13" s="149"/>
      <c r="F13" s="149"/>
      <c r="G13" s="150"/>
      <c r="H13" s="150"/>
      <c r="I13" s="150">
        <v>467604.76</v>
      </c>
      <c r="J13" s="150">
        <v>79284.825062400007</v>
      </c>
      <c r="K13" s="150">
        <v>155451.74738399999</v>
      </c>
      <c r="L13" s="150">
        <v>4827.0922520000004</v>
      </c>
      <c r="M13" s="150">
        <v>0</v>
      </c>
      <c r="N13" s="150">
        <v>52542.690615792002</v>
      </c>
      <c r="O13" s="150">
        <v>99791.616884143004</v>
      </c>
      <c r="P13" s="150">
        <v>46975.422968310901</v>
      </c>
      <c r="R13" s="150"/>
      <c r="S13" s="150">
        <v>151824.47721919999</v>
      </c>
      <c r="X13" s="145">
        <f>SUBTOTAL(9,X14:X950)</f>
        <v>76348.60138274265</v>
      </c>
    </row>
    <row r="14" spans="1:29" ht="28.5" customHeight="1" thickBot="1" x14ac:dyDescent="0.35">
      <c r="A14" s="151"/>
      <c r="B14" s="152" t="s">
        <v>18</v>
      </c>
      <c r="C14" s="153" t="s">
        <v>35</v>
      </c>
      <c r="D14" s="153"/>
      <c r="E14" s="154"/>
      <c r="F14" s="154"/>
      <c r="G14" s="155"/>
      <c r="H14" s="155"/>
      <c r="I14" s="155">
        <v>346022.13</v>
      </c>
      <c r="J14" s="155">
        <v>70148.154662400004</v>
      </c>
      <c r="K14" s="155">
        <v>108679.003734</v>
      </c>
      <c r="L14" s="155">
        <v>4827.0922520000004</v>
      </c>
      <c r="M14" s="155">
        <v>0</v>
      </c>
      <c r="N14" s="155">
        <v>36733.503262092003</v>
      </c>
      <c r="O14" s="155">
        <v>63980.845332033998</v>
      </c>
      <c r="P14" s="155">
        <v>33166.286850497701</v>
      </c>
      <c r="R14" s="155"/>
      <c r="S14" s="155">
        <v>141322.55721920001</v>
      </c>
    </row>
    <row r="15" spans="1:29" ht="24" customHeight="1" thickBot="1" x14ac:dyDescent="0.25">
      <c r="A15" s="96">
        <v>3</v>
      </c>
      <c r="B15" s="97" t="s">
        <v>2117</v>
      </c>
      <c r="C15" s="99" t="s">
        <v>2118</v>
      </c>
      <c r="D15" s="99" t="s">
        <v>2115</v>
      </c>
      <c r="E15" s="100">
        <v>0</v>
      </c>
      <c r="F15" s="100">
        <v>50</v>
      </c>
      <c r="G15" s="101">
        <v>427.72</v>
      </c>
      <c r="H15" s="101">
        <v>219.62</v>
      </c>
      <c r="I15" s="101">
        <v>10981</v>
      </c>
      <c r="J15" s="101">
        <v>1845.2735</v>
      </c>
      <c r="K15" s="101">
        <v>3310.4549999999999</v>
      </c>
      <c r="L15" s="101">
        <v>0</v>
      </c>
      <c r="M15" s="101">
        <v>0</v>
      </c>
      <c r="N15" s="101">
        <v>1118.93379</v>
      </c>
      <c r="O15" s="101">
        <v>2164.2738522999998</v>
      </c>
      <c r="P15" s="102">
        <v>1121.9127699220001</v>
      </c>
      <c r="R15" s="101">
        <v>248.6</v>
      </c>
      <c r="S15" s="101">
        <v>2053.0605999999998</v>
      </c>
      <c r="T15" s="80"/>
      <c r="U15" s="80"/>
      <c r="V15" s="81"/>
      <c r="W15" s="81"/>
      <c r="X15" s="81"/>
      <c r="Y15" s="80"/>
      <c r="Z15" s="80"/>
      <c r="AA15" s="80"/>
      <c r="AB15" s="80"/>
    </row>
    <row r="16" spans="1:29" ht="13.5" customHeight="1" thickBot="1" x14ac:dyDescent="0.25">
      <c r="A16" s="108"/>
      <c r="B16" s="109" t="s">
        <v>2119</v>
      </c>
      <c r="C16" s="110" t="s">
        <v>2120</v>
      </c>
      <c r="D16" s="110" t="s">
        <v>98</v>
      </c>
      <c r="E16" s="111">
        <v>0.62026000000000003</v>
      </c>
      <c r="F16" s="111">
        <v>31.013000000000002</v>
      </c>
      <c r="G16" s="77">
        <v>59.5</v>
      </c>
      <c r="H16" s="77">
        <v>59.5</v>
      </c>
      <c r="I16" s="77">
        <v>1845.2735</v>
      </c>
      <c r="J16" s="77">
        <v>1845.2735</v>
      </c>
      <c r="K16" s="77"/>
      <c r="L16" s="77"/>
      <c r="M16" s="77"/>
      <c r="N16" s="77"/>
      <c r="O16" s="77"/>
      <c r="P16" s="77"/>
      <c r="R16" s="77">
        <v>66.2</v>
      </c>
      <c r="S16" s="77">
        <v>2053.0605999999998</v>
      </c>
      <c r="T16" s="80">
        <f t="shared" ref="T16:T42" si="0">R16/H16</f>
        <v>1.1126050420168068</v>
      </c>
      <c r="U16" s="80">
        <f t="shared" ref="U16:U42" si="1">T16-AB16</f>
        <v>1.0869530304779735</v>
      </c>
      <c r="V16" s="81">
        <f t="shared" ref="V16:V42" si="2">G16*U16</f>
        <v>64.673705313439427</v>
      </c>
      <c r="W16" s="81">
        <f t="shared" ref="W16:W42" si="3">V16-G16</f>
        <v>5.1737053134394273</v>
      </c>
      <c r="X16" s="81">
        <f t="shared" ref="X16:X42" si="4">F16*W16</f>
        <v>160.45212288569698</v>
      </c>
      <c r="Y16" s="80">
        <f t="shared" ref="Y16:Y42" si="5">104.584835545197%-100%</f>
        <v>4.5848355451969969E-2</v>
      </c>
      <c r="Z16" s="80">
        <f t="shared" ref="Z16:Z42" si="6">101.199262415129%-100%</f>
        <v>1.1992624151289988E-2</v>
      </c>
      <c r="AA16" s="80">
        <f t="shared" ref="AA16:AA42" si="7">101.911505501324%-100%</f>
        <v>1.9115055013239957E-2</v>
      </c>
      <c r="AB16" s="80">
        <f t="shared" ref="AB16:AB42" si="8">AVERAGE(Y16:AA16)</f>
        <v>2.5652011538833303E-2</v>
      </c>
    </row>
    <row r="17" spans="1:28" ht="13.5" customHeight="1" thickBot="1" x14ac:dyDescent="0.25">
      <c r="A17" s="96">
        <v>14</v>
      </c>
      <c r="B17" s="97" t="s">
        <v>2121</v>
      </c>
      <c r="C17" s="99" t="s">
        <v>2122</v>
      </c>
      <c r="D17" s="99" t="s">
        <v>98</v>
      </c>
      <c r="E17" s="100">
        <v>0</v>
      </c>
      <c r="F17" s="100">
        <v>100</v>
      </c>
      <c r="G17" s="101">
        <v>34.619999999999997</v>
      </c>
      <c r="H17" s="101">
        <v>29.86</v>
      </c>
      <c r="I17" s="101">
        <v>2986</v>
      </c>
      <c r="J17" s="101">
        <v>732</v>
      </c>
      <c r="K17" s="101">
        <v>1078.4000000000001</v>
      </c>
      <c r="L17" s="101">
        <v>0</v>
      </c>
      <c r="M17" s="101">
        <v>0</v>
      </c>
      <c r="N17" s="101">
        <v>364.49919999999997</v>
      </c>
      <c r="O17" s="101">
        <v>533.872704</v>
      </c>
      <c r="P17" s="102">
        <v>276.74806655999998</v>
      </c>
      <c r="R17" s="101">
        <v>36.450000000000003</v>
      </c>
      <c r="S17" s="101">
        <v>1168.8</v>
      </c>
      <c r="T17" s="80"/>
      <c r="U17" s="80"/>
      <c r="V17" s="81"/>
      <c r="W17" s="81"/>
      <c r="X17" s="81"/>
      <c r="Y17" s="80"/>
      <c r="Z17" s="80"/>
      <c r="AA17" s="80"/>
      <c r="AB17" s="80"/>
    </row>
    <row r="18" spans="1:28" ht="13.5" customHeight="1" x14ac:dyDescent="0.2">
      <c r="A18" s="108"/>
      <c r="B18" s="109" t="s">
        <v>2123</v>
      </c>
      <c r="C18" s="110" t="s">
        <v>2124</v>
      </c>
      <c r="D18" s="110" t="s">
        <v>95</v>
      </c>
      <c r="E18" s="111">
        <v>1E-3</v>
      </c>
      <c r="F18" s="111">
        <v>0.1</v>
      </c>
      <c r="G18" s="77">
        <v>6300</v>
      </c>
      <c r="H18" s="77">
        <v>6300</v>
      </c>
      <c r="I18" s="77">
        <v>630</v>
      </c>
      <c r="J18" s="77">
        <v>630</v>
      </c>
      <c r="K18" s="77"/>
      <c r="L18" s="77"/>
      <c r="M18" s="77"/>
      <c r="N18" s="77"/>
      <c r="O18" s="77"/>
      <c r="P18" s="77"/>
      <c r="R18" s="77">
        <v>10500</v>
      </c>
      <c r="S18" s="77">
        <v>1050</v>
      </c>
      <c r="T18" s="80">
        <f t="shared" si="0"/>
        <v>1.6666666666666667</v>
      </c>
      <c r="U18" s="80">
        <f t="shared" si="1"/>
        <v>1.6410146551278335</v>
      </c>
      <c r="V18" s="81">
        <f t="shared" si="2"/>
        <v>10338.392327305352</v>
      </c>
      <c r="W18" s="81">
        <f t="shared" si="3"/>
        <v>4038.3923273053515</v>
      </c>
      <c r="X18" s="81">
        <f t="shared" si="4"/>
        <v>403.83923273053517</v>
      </c>
      <c r="Y18" s="80">
        <f t="shared" si="5"/>
        <v>4.5848355451969969E-2</v>
      </c>
      <c r="Z18" s="80">
        <f t="shared" si="6"/>
        <v>1.1992624151289988E-2</v>
      </c>
      <c r="AA18" s="80">
        <f t="shared" si="7"/>
        <v>1.9115055013239957E-2</v>
      </c>
      <c r="AB18" s="80">
        <f t="shared" si="8"/>
        <v>2.5652011538833303E-2</v>
      </c>
    </row>
    <row r="19" spans="1:28" ht="13.5" customHeight="1" thickBot="1" x14ac:dyDescent="0.25">
      <c r="A19" s="108"/>
      <c r="B19" s="109" t="s">
        <v>2125</v>
      </c>
      <c r="C19" s="110" t="s">
        <v>2126</v>
      </c>
      <c r="D19" s="110" t="s">
        <v>98</v>
      </c>
      <c r="E19" s="111">
        <v>1.2</v>
      </c>
      <c r="F19" s="111">
        <v>120</v>
      </c>
      <c r="G19" s="77">
        <v>0.85</v>
      </c>
      <c r="H19" s="77">
        <v>0.85</v>
      </c>
      <c r="I19" s="77">
        <v>102</v>
      </c>
      <c r="J19" s="77">
        <v>102</v>
      </c>
      <c r="K19" s="77"/>
      <c r="L19" s="77"/>
      <c r="M19" s="77"/>
      <c r="N19" s="77"/>
      <c r="O19" s="77"/>
      <c r="P19" s="77"/>
      <c r="R19" s="77">
        <v>0.99</v>
      </c>
      <c r="S19" s="77">
        <v>118.8</v>
      </c>
      <c r="T19" s="80">
        <f t="shared" si="0"/>
        <v>1.1647058823529413</v>
      </c>
      <c r="U19" s="80">
        <f t="shared" si="1"/>
        <v>1.139053870814108</v>
      </c>
      <c r="V19" s="81">
        <f t="shared" si="2"/>
        <v>0.96819579019199176</v>
      </c>
      <c r="W19" s="81">
        <f t="shared" si="3"/>
        <v>0.11819579019199178</v>
      </c>
      <c r="X19" s="81">
        <f t="shared" si="4"/>
        <v>14.183494823039013</v>
      </c>
      <c r="Y19" s="80">
        <f t="shared" si="5"/>
        <v>4.5848355451969969E-2</v>
      </c>
      <c r="Z19" s="80">
        <f t="shared" si="6"/>
        <v>1.1992624151289988E-2</v>
      </c>
      <c r="AA19" s="80">
        <f t="shared" si="7"/>
        <v>1.9115055013239957E-2</v>
      </c>
      <c r="AB19" s="80">
        <f t="shared" si="8"/>
        <v>2.5652011538833303E-2</v>
      </c>
    </row>
    <row r="20" spans="1:28" ht="13.5" customHeight="1" x14ac:dyDescent="0.2">
      <c r="A20" s="156">
        <v>15</v>
      </c>
      <c r="B20" s="157" t="s">
        <v>2127</v>
      </c>
      <c r="C20" s="158" t="s">
        <v>2128</v>
      </c>
      <c r="D20" s="158" t="s">
        <v>98</v>
      </c>
      <c r="E20" s="159">
        <v>0</v>
      </c>
      <c r="F20" s="159">
        <v>100</v>
      </c>
      <c r="G20" s="160">
        <v>18.86</v>
      </c>
      <c r="H20" s="160">
        <v>12.68</v>
      </c>
      <c r="I20" s="160">
        <v>1268</v>
      </c>
      <c r="J20" s="160">
        <v>0</v>
      </c>
      <c r="K20" s="160">
        <v>606.6</v>
      </c>
      <c r="L20" s="160">
        <v>0</v>
      </c>
      <c r="M20" s="160">
        <v>0</v>
      </c>
      <c r="N20" s="160">
        <v>205.0308</v>
      </c>
      <c r="O20" s="160">
        <v>300.30339600000002</v>
      </c>
      <c r="P20" s="161">
        <v>155.67078744</v>
      </c>
      <c r="R20" s="160">
        <v>13.93</v>
      </c>
      <c r="S20" s="160">
        <v>0</v>
      </c>
      <c r="T20" s="80"/>
      <c r="U20" s="80"/>
      <c r="V20" s="81"/>
      <c r="W20" s="81"/>
      <c r="X20" s="81"/>
      <c r="Y20" s="80"/>
      <c r="Z20" s="80"/>
      <c r="AA20" s="80"/>
      <c r="AB20" s="80"/>
    </row>
    <row r="21" spans="1:28" ht="24" customHeight="1" x14ac:dyDescent="0.2">
      <c r="A21" s="173">
        <v>35</v>
      </c>
      <c r="B21" s="174" t="s">
        <v>2129</v>
      </c>
      <c r="C21" s="175" t="s">
        <v>2130</v>
      </c>
      <c r="D21" s="175" t="s">
        <v>95</v>
      </c>
      <c r="E21" s="176">
        <v>0</v>
      </c>
      <c r="F21" s="176">
        <v>129.02000000000001</v>
      </c>
      <c r="G21" s="177">
        <v>1841.97</v>
      </c>
      <c r="H21" s="177">
        <v>1061.97</v>
      </c>
      <c r="I21" s="177">
        <v>137015.37</v>
      </c>
      <c r="J21" s="177">
        <v>0</v>
      </c>
      <c r="K21" s="177">
        <v>65567.447920000006</v>
      </c>
      <c r="L21" s="177">
        <v>0</v>
      </c>
      <c r="M21" s="177">
        <v>0</v>
      </c>
      <c r="N21" s="177">
        <v>22161.797396959999</v>
      </c>
      <c r="O21" s="177">
        <v>32459.8207672752</v>
      </c>
      <c r="P21" s="178">
        <v>16826.4692517929</v>
      </c>
      <c r="R21" s="177">
        <v>1841.97</v>
      </c>
      <c r="S21" s="177">
        <v>0</v>
      </c>
      <c r="T21" s="80"/>
      <c r="U21" s="80"/>
      <c r="V21" s="81"/>
      <c r="W21" s="81"/>
      <c r="X21" s="81"/>
      <c r="Y21" s="80"/>
      <c r="Z21" s="80"/>
      <c r="AA21" s="80"/>
      <c r="AB21" s="80"/>
    </row>
    <row r="22" spans="1:28" ht="13.5" customHeight="1" thickBot="1" x14ac:dyDescent="0.25">
      <c r="A22" s="162">
        <v>42</v>
      </c>
      <c r="B22" s="163" t="s">
        <v>2131</v>
      </c>
      <c r="C22" s="164" t="s">
        <v>2132</v>
      </c>
      <c r="D22" s="164" t="s">
        <v>38</v>
      </c>
      <c r="E22" s="165">
        <v>0</v>
      </c>
      <c r="F22" s="165">
        <v>153.52000000000001</v>
      </c>
      <c r="G22" s="112">
        <v>326.97000000000003</v>
      </c>
      <c r="H22" s="112">
        <v>200.17</v>
      </c>
      <c r="I22" s="112">
        <v>30730.1</v>
      </c>
      <c r="J22" s="112">
        <v>2342.0811623999998</v>
      </c>
      <c r="K22" s="112">
        <v>10566.305688</v>
      </c>
      <c r="L22" s="112">
        <v>0</v>
      </c>
      <c r="M22" s="112">
        <v>0</v>
      </c>
      <c r="N22" s="112">
        <v>3571.4113225440001</v>
      </c>
      <c r="O22" s="112">
        <v>6725.4264379012802</v>
      </c>
      <c r="P22" s="166">
        <v>3486.3156507823401</v>
      </c>
      <c r="R22" s="112">
        <v>240.63</v>
      </c>
      <c r="S22" s="112">
        <v>4632.5366192000001</v>
      </c>
      <c r="T22" s="80"/>
      <c r="U22" s="80"/>
      <c r="V22" s="81"/>
      <c r="W22" s="81"/>
      <c r="X22" s="81"/>
      <c r="Y22" s="80"/>
      <c r="Z22" s="80"/>
      <c r="AA22" s="80"/>
      <c r="AB22" s="80"/>
    </row>
    <row r="23" spans="1:28" ht="13.5" customHeight="1" x14ac:dyDescent="0.2">
      <c r="A23" s="108"/>
      <c r="B23" s="109" t="s">
        <v>528</v>
      </c>
      <c r="C23" s="110" t="s">
        <v>529</v>
      </c>
      <c r="D23" s="110" t="s">
        <v>95</v>
      </c>
      <c r="E23" s="111">
        <v>4.4999999999999999E-4</v>
      </c>
      <c r="F23" s="111">
        <v>6.9084000000000007E-2</v>
      </c>
      <c r="G23" s="77">
        <v>939</v>
      </c>
      <c r="H23" s="77">
        <v>939</v>
      </c>
      <c r="I23" s="77">
        <v>64.869876000000005</v>
      </c>
      <c r="J23" s="77">
        <v>64.869876000000005</v>
      </c>
      <c r="K23" s="77"/>
      <c r="L23" s="77"/>
      <c r="M23" s="77"/>
      <c r="N23" s="77"/>
      <c r="O23" s="77"/>
      <c r="P23" s="77"/>
      <c r="R23" s="77">
        <v>2570</v>
      </c>
      <c r="S23" s="77">
        <v>177.54588000000001</v>
      </c>
      <c r="T23" s="80">
        <f t="shared" si="0"/>
        <v>2.736954206602769</v>
      </c>
      <c r="U23" s="80">
        <f t="shared" si="1"/>
        <v>2.7113021950639355</v>
      </c>
      <c r="V23" s="81">
        <f t="shared" si="2"/>
        <v>2545.9127611650356</v>
      </c>
      <c r="W23" s="81">
        <f t="shared" si="3"/>
        <v>1606.9127611650356</v>
      </c>
      <c r="X23" s="81">
        <f t="shared" si="4"/>
        <v>111.01196119232533</v>
      </c>
      <c r="Y23" s="80">
        <f t="shared" si="5"/>
        <v>4.5848355451969969E-2</v>
      </c>
      <c r="Z23" s="80">
        <f t="shared" si="6"/>
        <v>1.1992624151289988E-2</v>
      </c>
      <c r="AA23" s="80">
        <f t="shared" si="7"/>
        <v>1.9115055013239957E-2</v>
      </c>
      <c r="AB23" s="80">
        <f t="shared" si="8"/>
        <v>2.5652011538833303E-2</v>
      </c>
    </row>
    <row r="24" spans="1:28" ht="13.5" customHeight="1" x14ac:dyDescent="0.2">
      <c r="A24" s="108"/>
      <c r="B24" s="109" t="s">
        <v>2133</v>
      </c>
      <c r="C24" s="110" t="s">
        <v>2134</v>
      </c>
      <c r="D24" s="110" t="s">
        <v>114</v>
      </c>
      <c r="E24" s="111">
        <v>3.3E-4</v>
      </c>
      <c r="F24" s="111">
        <v>5.0661600000000001E-2</v>
      </c>
      <c r="G24" s="77">
        <v>35500</v>
      </c>
      <c r="H24" s="77">
        <v>35500</v>
      </c>
      <c r="I24" s="77">
        <v>1798.4867999999999</v>
      </c>
      <c r="J24" s="77">
        <v>1798.4867999999999</v>
      </c>
      <c r="K24" s="77"/>
      <c r="L24" s="77"/>
      <c r="M24" s="77"/>
      <c r="N24" s="77"/>
      <c r="O24" s="77"/>
      <c r="P24" s="77"/>
      <c r="R24" s="77">
        <v>73700</v>
      </c>
      <c r="S24" s="77">
        <v>3733.75992</v>
      </c>
      <c r="T24" s="80">
        <f t="shared" si="0"/>
        <v>2.0760563380281689</v>
      </c>
      <c r="U24" s="80">
        <f t="shared" si="1"/>
        <v>2.0504043264893355</v>
      </c>
      <c r="V24" s="81">
        <f t="shared" si="2"/>
        <v>72789.353590371407</v>
      </c>
      <c r="W24" s="81">
        <f t="shared" si="3"/>
        <v>37289.353590371407</v>
      </c>
      <c r="X24" s="81">
        <f t="shared" si="4"/>
        <v>1889.1383158539602</v>
      </c>
      <c r="Y24" s="80">
        <f t="shared" si="5"/>
        <v>4.5848355451969969E-2</v>
      </c>
      <c r="Z24" s="80">
        <f t="shared" si="6"/>
        <v>1.1992624151289988E-2</v>
      </c>
      <c r="AA24" s="80">
        <f t="shared" si="7"/>
        <v>1.9115055013239957E-2</v>
      </c>
      <c r="AB24" s="80">
        <f t="shared" si="8"/>
        <v>2.5652011538833303E-2</v>
      </c>
    </row>
    <row r="25" spans="1:28" ht="13.5" customHeight="1" x14ac:dyDescent="0.2">
      <c r="A25" s="108"/>
      <c r="B25" s="109" t="s">
        <v>532</v>
      </c>
      <c r="C25" s="110" t="s">
        <v>533</v>
      </c>
      <c r="D25" s="110" t="s">
        <v>41</v>
      </c>
      <c r="E25" s="111">
        <v>2.9399999999999999E-2</v>
      </c>
      <c r="F25" s="111">
        <v>4.5134879999999997</v>
      </c>
      <c r="G25" s="77">
        <v>42.8</v>
      </c>
      <c r="H25" s="77">
        <v>42.8</v>
      </c>
      <c r="I25" s="77">
        <v>193.17728640000001</v>
      </c>
      <c r="J25" s="77">
        <v>193.17728640000001</v>
      </c>
      <c r="K25" s="77"/>
      <c r="L25" s="77"/>
      <c r="M25" s="77"/>
      <c r="N25" s="77"/>
      <c r="O25" s="77"/>
      <c r="P25" s="77"/>
      <c r="R25" s="77">
        <v>53.4</v>
      </c>
      <c r="S25" s="77">
        <v>241.0202592</v>
      </c>
      <c r="T25" s="80">
        <f t="shared" si="0"/>
        <v>1.2476635514018692</v>
      </c>
      <c r="U25" s="80">
        <f t="shared" si="1"/>
        <v>1.222011539863036</v>
      </c>
      <c r="V25" s="81">
        <f t="shared" si="2"/>
        <v>52.302093906137941</v>
      </c>
      <c r="W25" s="81">
        <f t="shared" si="3"/>
        <v>9.5020939061379437</v>
      </c>
      <c r="X25" s="81">
        <f t="shared" si="4"/>
        <v>42.88758682022673</v>
      </c>
      <c r="Y25" s="80">
        <f t="shared" si="5"/>
        <v>4.5848355451969969E-2</v>
      </c>
      <c r="Z25" s="80">
        <f t="shared" si="6"/>
        <v>1.1992624151289988E-2</v>
      </c>
      <c r="AA25" s="80">
        <f t="shared" si="7"/>
        <v>1.9115055013239957E-2</v>
      </c>
      <c r="AB25" s="80">
        <f t="shared" si="8"/>
        <v>2.5652011538833303E-2</v>
      </c>
    </row>
    <row r="26" spans="1:28" ht="13.5" customHeight="1" thickBot="1" x14ac:dyDescent="0.25">
      <c r="A26" s="108"/>
      <c r="B26" s="109" t="s">
        <v>104</v>
      </c>
      <c r="C26" s="110" t="s">
        <v>105</v>
      </c>
      <c r="D26" s="110" t="s">
        <v>95</v>
      </c>
      <c r="E26" s="111">
        <v>4.0000000000000002E-4</v>
      </c>
      <c r="F26" s="111">
        <v>6.1407999999999997E-2</v>
      </c>
      <c r="G26" s="77">
        <v>4650</v>
      </c>
      <c r="H26" s="77">
        <v>4650</v>
      </c>
      <c r="I26" s="77">
        <v>285.54719999999998</v>
      </c>
      <c r="J26" s="77">
        <v>285.54719999999998</v>
      </c>
      <c r="K26" s="77"/>
      <c r="L26" s="77"/>
      <c r="M26" s="77"/>
      <c r="N26" s="77"/>
      <c r="O26" s="77"/>
      <c r="P26" s="77"/>
      <c r="R26" s="77">
        <v>7820</v>
      </c>
      <c r="S26" s="77">
        <v>480.21055999999999</v>
      </c>
      <c r="T26" s="80">
        <f t="shared" si="0"/>
        <v>1.6817204301075268</v>
      </c>
      <c r="U26" s="80">
        <f t="shared" si="1"/>
        <v>1.6560684185686936</v>
      </c>
      <c r="V26" s="81">
        <f t="shared" si="2"/>
        <v>7700.7181463444249</v>
      </c>
      <c r="W26" s="81">
        <f t="shared" si="3"/>
        <v>3050.7181463444249</v>
      </c>
      <c r="X26" s="81">
        <f t="shared" si="4"/>
        <v>187.33849993071843</v>
      </c>
      <c r="Y26" s="80">
        <f t="shared" si="5"/>
        <v>4.5848355451969969E-2</v>
      </c>
      <c r="Z26" s="80">
        <f t="shared" si="6"/>
        <v>1.1992624151289988E-2</v>
      </c>
      <c r="AA26" s="80">
        <f t="shared" si="7"/>
        <v>1.9115055013239957E-2</v>
      </c>
      <c r="AB26" s="80">
        <f t="shared" si="8"/>
        <v>2.5652011538833303E-2</v>
      </c>
    </row>
    <row r="27" spans="1:28" ht="13.5" customHeight="1" x14ac:dyDescent="0.2">
      <c r="A27" s="156">
        <v>43</v>
      </c>
      <c r="B27" s="157" t="s">
        <v>2135</v>
      </c>
      <c r="C27" s="158" t="s">
        <v>2136</v>
      </c>
      <c r="D27" s="158" t="s">
        <v>38</v>
      </c>
      <c r="E27" s="159">
        <v>0</v>
      </c>
      <c r="F27" s="159">
        <v>153.52000000000001</v>
      </c>
      <c r="G27" s="160">
        <v>172.86</v>
      </c>
      <c r="H27" s="160">
        <v>101.88</v>
      </c>
      <c r="I27" s="160">
        <v>15640.62</v>
      </c>
      <c r="J27" s="160">
        <v>0</v>
      </c>
      <c r="K27" s="160">
        <v>7484.9750640000002</v>
      </c>
      <c r="L27" s="160">
        <v>0</v>
      </c>
      <c r="M27" s="160">
        <v>0</v>
      </c>
      <c r="N27" s="160">
        <v>2529.921571632</v>
      </c>
      <c r="O27" s="160">
        <v>3705.5117551838398</v>
      </c>
      <c r="P27" s="161">
        <v>1920.85717471422</v>
      </c>
      <c r="R27" s="160">
        <v>112.82</v>
      </c>
      <c r="S27" s="160">
        <v>0</v>
      </c>
      <c r="T27" s="80"/>
      <c r="U27" s="80"/>
      <c r="V27" s="81"/>
      <c r="W27" s="81"/>
      <c r="X27" s="81"/>
      <c r="Y27" s="80"/>
      <c r="Z27" s="80"/>
      <c r="AA27" s="80"/>
      <c r="AB27" s="80"/>
    </row>
    <row r="28" spans="1:28" ht="24" customHeight="1" x14ac:dyDescent="0.2">
      <c r="A28" s="173">
        <v>52</v>
      </c>
      <c r="B28" s="174" t="s">
        <v>2137</v>
      </c>
      <c r="C28" s="175" t="s">
        <v>2138</v>
      </c>
      <c r="D28" s="175" t="s">
        <v>95</v>
      </c>
      <c r="E28" s="176">
        <v>0</v>
      </c>
      <c r="F28" s="176">
        <v>129.02000000000001</v>
      </c>
      <c r="G28" s="177">
        <v>323.98</v>
      </c>
      <c r="H28" s="177">
        <v>81.97</v>
      </c>
      <c r="I28" s="177">
        <v>10575.77</v>
      </c>
      <c r="J28" s="177">
        <v>0</v>
      </c>
      <c r="K28" s="177">
        <v>5061.0417360000001</v>
      </c>
      <c r="L28" s="177">
        <v>0</v>
      </c>
      <c r="M28" s="177">
        <v>0</v>
      </c>
      <c r="N28" s="177">
        <v>1710.6321067680001</v>
      </c>
      <c r="O28" s="177">
        <v>2505.5193218241602</v>
      </c>
      <c r="P28" s="178">
        <v>1298.8070430429</v>
      </c>
      <c r="R28" s="177">
        <v>127.2</v>
      </c>
      <c r="S28" s="177">
        <v>0</v>
      </c>
      <c r="T28" s="80"/>
      <c r="U28" s="80"/>
      <c r="V28" s="81"/>
      <c r="W28" s="81"/>
      <c r="X28" s="81"/>
      <c r="Y28" s="80"/>
      <c r="Z28" s="80"/>
      <c r="AA28" s="80"/>
      <c r="AB28" s="80"/>
    </row>
    <row r="29" spans="1:28" ht="24" customHeight="1" x14ac:dyDescent="0.2">
      <c r="A29" s="173">
        <v>53</v>
      </c>
      <c r="B29" s="174" t="s">
        <v>2139</v>
      </c>
      <c r="C29" s="175" t="s">
        <v>2140</v>
      </c>
      <c r="D29" s="175" t="s">
        <v>95</v>
      </c>
      <c r="E29" s="176">
        <v>0</v>
      </c>
      <c r="F29" s="176">
        <v>129.02000000000001</v>
      </c>
      <c r="G29" s="177">
        <v>288.56</v>
      </c>
      <c r="H29" s="177">
        <v>89.01</v>
      </c>
      <c r="I29" s="177">
        <v>11484.07</v>
      </c>
      <c r="J29" s="177">
        <v>0</v>
      </c>
      <c r="K29" s="177">
        <v>5495.8391359999996</v>
      </c>
      <c r="L29" s="177">
        <v>0</v>
      </c>
      <c r="M29" s="177">
        <v>0</v>
      </c>
      <c r="N29" s="177">
        <v>1857.593627968</v>
      </c>
      <c r="O29" s="177">
        <v>2720.7701226681602</v>
      </c>
      <c r="P29" s="178">
        <v>1410.3884041290601</v>
      </c>
      <c r="R29" s="177">
        <v>117.29</v>
      </c>
      <c r="S29" s="177">
        <v>0</v>
      </c>
      <c r="T29" s="80"/>
      <c r="U29" s="80"/>
      <c r="V29" s="81"/>
      <c r="W29" s="81"/>
      <c r="X29" s="81"/>
      <c r="Y29" s="80"/>
      <c r="Z29" s="80"/>
      <c r="AA29" s="80"/>
      <c r="AB29" s="80"/>
    </row>
    <row r="30" spans="1:28" ht="24" customHeight="1" thickBot="1" x14ac:dyDescent="0.25">
      <c r="A30" s="162">
        <v>49</v>
      </c>
      <c r="B30" s="163" t="s">
        <v>2141</v>
      </c>
      <c r="C30" s="164" t="s">
        <v>2142</v>
      </c>
      <c r="D30" s="164" t="s">
        <v>95</v>
      </c>
      <c r="E30" s="165">
        <v>0</v>
      </c>
      <c r="F30" s="165">
        <v>132.6</v>
      </c>
      <c r="G30" s="112">
        <v>62.68</v>
      </c>
      <c r="H30" s="112">
        <v>70.290000000000006</v>
      </c>
      <c r="I30" s="112">
        <v>9320.4500000000007</v>
      </c>
      <c r="J30" s="112">
        <v>0</v>
      </c>
      <c r="K30" s="112">
        <v>869.90904</v>
      </c>
      <c r="L30" s="112">
        <v>0</v>
      </c>
      <c r="M30" s="112">
        <v>0</v>
      </c>
      <c r="N30" s="112">
        <v>294.02925551999999</v>
      </c>
      <c r="O30" s="112">
        <v>2208.0753053424</v>
      </c>
      <c r="P30" s="166">
        <v>1144.61849612074</v>
      </c>
      <c r="R30" s="112">
        <v>79.22</v>
      </c>
      <c r="S30" s="112">
        <v>0</v>
      </c>
      <c r="T30" s="80"/>
      <c r="U30" s="80"/>
      <c r="V30" s="81"/>
      <c r="W30" s="81"/>
      <c r="X30" s="81"/>
      <c r="Y30" s="80"/>
      <c r="Z30" s="80"/>
      <c r="AA30" s="80"/>
      <c r="AB30" s="80"/>
    </row>
    <row r="31" spans="1:28" ht="24" customHeight="1" thickBot="1" x14ac:dyDescent="0.25">
      <c r="A31" s="96">
        <v>1305</v>
      </c>
      <c r="B31" s="97" t="s">
        <v>246</v>
      </c>
      <c r="C31" s="99" t="s">
        <v>247</v>
      </c>
      <c r="D31" s="99" t="s">
        <v>95</v>
      </c>
      <c r="E31" s="100">
        <v>0</v>
      </c>
      <c r="F31" s="100">
        <v>62.72</v>
      </c>
      <c r="G31" s="101">
        <v>375.39</v>
      </c>
      <c r="H31" s="101">
        <v>249.58</v>
      </c>
      <c r="I31" s="101">
        <v>15653.66</v>
      </c>
      <c r="J31" s="101">
        <v>0</v>
      </c>
      <c r="K31" s="101">
        <v>813.58502399999998</v>
      </c>
      <c r="L31" s="101">
        <v>0</v>
      </c>
      <c r="M31" s="101">
        <v>0</v>
      </c>
      <c r="N31" s="101">
        <v>274.99173811200001</v>
      </c>
      <c r="O31" s="101">
        <v>3708.44618022144</v>
      </c>
      <c r="P31" s="102">
        <v>1922.3783172066801</v>
      </c>
      <c r="R31" s="101">
        <v>297.85000000000002</v>
      </c>
      <c r="S31" s="101">
        <v>0</v>
      </c>
      <c r="T31" s="80"/>
      <c r="U31" s="80"/>
      <c r="V31" s="81"/>
      <c r="W31" s="81"/>
      <c r="X31" s="81"/>
      <c r="Y31" s="80"/>
      <c r="Z31" s="80"/>
      <c r="AA31" s="80"/>
      <c r="AB31" s="80"/>
    </row>
    <row r="32" spans="1:28" ht="24" customHeight="1" thickBot="1" x14ac:dyDescent="0.25">
      <c r="A32" s="96">
        <v>1306</v>
      </c>
      <c r="B32" s="97" t="s">
        <v>248</v>
      </c>
      <c r="C32" s="99" t="s">
        <v>249</v>
      </c>
      <c r="D32" s="99" t="s">
        <v>95</v>
      </c>
      <c r="E32" s="100">
        <v>0</v>
      </c>
      <c r="F32" s="100">
        <v>313.60000000000002</v>
      </c>
      <c r="G32" s="101">
        <v>27.37</v>
      </c>
      <c r="H32" s="101">
        <v>18.91</v>
      </c>
      <c r="I32" s="101">
        <v>5930.18</v>
      </c>
      <c r="J32" s="101">
        <v>0</v>
      </c>
      <c r="K32" s="101">
        <v>233.78880000000001</v>
      </c>
      <c r="L32" s="101">
        <v>0</v>
      </c>
      <c r="M32" s="101">
        <v>0</v>
      </c>
      <c r="N32" s="101">
        <v>79.020614399999999</v>
      </c>
      <c r="O32" s="101">
        <v>1404.971035328</v>
      </c>
      <c r="P32" s="102">
        <v>728.30660696192001</v>
      </c>
      <c r="R32" s="101">
        <v>23.05</v>
      </c>
      <c r="S32" s="101">
        <v>0</v>
      </c>
      <c r="T32" s="80"/>
      <c r="U32" s="80"/>
      <c r="V32" s="81"/>
      <c r="W32" s="81"/>
      <c r="X32" s="81"/>
      <c r="Y32" s="80"/>
      <c r="Z32" s="80"/>
      <c r="AA32" s="80"/>
      <c r="AB32" s="80"/>
    </row>
    <row r="33" spans="1:28" ht="24" customHeight="1" x14ac:dyDescent="0.2">
      <c r="A33" s="156">
        <v>54</v>
      </c>
      <c r="B33" s="157" t="s">
        <v>2143</v>
      </c>
      <c r="C33" s="158" t="s">
        <v>2144</v>
      </c>
      <c r="D33" s="158" t="s">
        <v>95</v>
      </c>
      <c r="E33" s="159">
        <v>0</v>
      </c>
      <c r="F33" s="159">
        <v>129.02000000000001</v>
      </c>
      <c r="G33" s="160">
        <v>348.01</v>
      </c>
      <c r="H33" s="160">
        <v>44.67</v>
      </c>
      <c r="I33" s="160">
        <v>5763.32</v>
      </c>
      <c r="J33" s="160">
        <v>0</v>
      </c>
      <c r="K33" s="160">
        <v>1287.271246</v>
      </c>
      <c r="L33" s="160">
        <v>1968.019472</v>
      </c>
      <c r="M33" s="160">
        <v>0</v>
      </c>
      <c r="N33" s="160">
        <v>435.09768114799999</v>
      </c>
      <c r="O33" s="160">
        <v>1365.4437076847601</v>
      </c>
      <c r="P33" s="161">
        <v>707.81649495658598</v>
      </c>
      <c r="R33" s="160">
        <v>50.18</v>
      </c>
      <c r="S33" s="160">
        <v>0</v>
      </c>
      <c r="T33" s="80"/>
      <c r="U33" s="80"/>
      <c r="V33" s="81"/>
      <c r="W33" s="81"/>
      <c r="X33" s="81"/>
      <c r="Y33" s="80"/>
      <c r="Z33" s="80"/>
      <c r="AA33" s="80"/>
      <c r="AB33" s="80"/>
    </row>
    <row r="34" spans="1:28" ht="13.5" customHeight="1" x14ac:dyDescent="0.2">
      <c r="A34" s="173">
        <v>55</v>
      </c>
      <c r="B34" s="174" t="s">
        <v>93</v>
      </c>
      <c r="C34" s="175" t="s">
        <v>2145</v>
      </c>
      <c r="D34" s="175" t="s">
        <v>95</v>
      </c>
      <c r="E34" s="176">
        <v>0</v>
      </c>
      <c r="F34" s="176">
        <v>129.02000000000001</v>
      </c>
      <c r="G34" s="177">
        <v>22.43</v>
      </c>
      <c r="H34" s="177">
        <v>18.170000000000002</v>
      </c>
      <c r="I34" s="177">
        <v>2344.29</v>
      </c>
      <c r="J34" s="177">
        <v>0</v>
      </c>
      <c r="K34" s="177">
        <v>173.13193799999999</v>
      </c>
      <c r="L34" s="177">
        <v>1269.5568000000001</v>
      </c>
      <c r="M34" s="177">
        <v>0</v>
      </c>
      <c r="N34" s="177">
        <v>58.518595044000001</v>
      </c>
      <c r="O34" s="177">
        <v>555.44671322628005</v>
      </c>
      <c r="P34" s="178">
        <v>287.931566477839</v>
      </c>
      <c r="R34" s="177">
        <v>22.43</v>
      </c>
      <c r="S34" s="177">
        <v>0</v>
      </c>
      <c r="T34" s="80"/>
      <c r="U34" s="80"/>
      <c r="V34" s="81"/>
      <c r="W34" s="81"/>
      <c r="X34" s="81"/>
      <c r="Y34" s="80"/>
      <c r="Z34" s="80"/>
      <c r="AA34" s="80"/>
      <c r="AB34" s="80"/>
    </row>
    <row r="35" spans="1:28" ht="24" customHeight="1" thickBot="1" x14ac:dyDescent="0.25">
      <c r="A35" s="162">
        <v>1307</v>
      </c>
      <c r="B35" s="163" t="s">
        <v>250</v>
      </c>
      <c r="C35" s="164" t="s">
        <v>229</v>
      </c>
      <c r="D35" s="164" t="s">
        <v>114</v>
      </c>
      <c r="E35" s="165">
        <v>0</v>
      </c>
      <c r="F35" s="165">
        <v>100.352</v>
      </c>
      <c r="G35" s="112">
        <v>394.13</v>
      </c>
      <c r="H35" s="112">
        <v>650</v>
      </c>
      <c r="I35" s="112">
        <v>65228.800000000003</v>
      </c>
      <c r="J35" s="112">
        <v>65228.800000000003</v>
      </c>
      <c r="K35" s="112">
        <v>0</v>
      </c>
      <c r="L35" s="112">
        <v>0</v>
      </c>
      <c r="M35" s="112">
        <v>0</v>
      </c>
      <c r="N35" s="112">
        <v>0</v>
      </c>
      <c r="O35" s="112">
        <v>0</v>
      </c>
      <c r="P35" s="166">
        <v>0</v>
      </c>
      <c r="R35" s="112">
        <v>1330</v>
      </c>
      <c r="S35" s="112">
        <v>133468.16</v>
      </c>
      <c r="T35" s="80"/>
      <c r="U35" s="80"/>
      <c r="V35" s="81"/>
      <c r="W35" s="81"/>
      <c r="X35" s="81"/>
      <c r="Y35" s="80"/>
      <c r="Z35" s="80"/>
      <c r="AA35" s="80"/>
      <c r="AB35" s="80"/>
    </row>
    <row r="36" spans="1:28" ht="13.5" customHeight="1" thickBot="1" x14ac:dyDescent="0.25">
      <c r="A36" s="108"/>
      <c r="B36" s="109" t="s">
        <v>230</v>
      </c>
      <c r="C36" s="110" t="s">
        <v>231</v>
      </c>
      <c r="D36" s="110" t="s">
        <v>114</v>
      </c>
      <c r="E36" s="111">
        <v>1</v>
      </c>
      <c r="F36" s="111">
        <v>100.352</v>
      </c>
      <c r="G36" s="77">
        <v>650</v>
      </c>
      <c r="H36" s="77">
        <v>650</v>
      </c>
      <c r="I36" s="77">
        <v>65228.800000000003</v>
      </c>
      <c r="J36" s="77">
        <v>65228.800000000003</v>
      </c>
      <c r="K36" s="77"/>
      <c r="L36" s="77"/>
      <c r="M36" s="77"/>
      <c r="N36" s="77"/>
      <c r="O36" s="77"/>
      <c r="P36" s="77"/>
      <c r="R36" s="77">
        <v>1330</v>
      </c>
      <c r="S36" s="77">
        <v>133468.16</v>
      </c>
      <c r="T36" s="80">
        <f t="shared" si="0"/>
        <v>2.046153846153846</v>
      </c>
      <c r="U36" s="80">
        <f t="shared" si="1"/>
        <v>2.0205018346150125</v>
      </c>
      <c r="V36" s="81">
        <f t="shared" si="2"/>
        <v>1313.3261924997582</v>
      </c>
      <c r="W36" s="81">
        <f t="shared" si="3"/>
        <v>663.32619249975824</v>
      </c>
      <c r="X36" s="81">
        <f t="shared" si="4"/>
        <v>66566.110069735747</v>
      </c>
      <c r="Y36" s="80">
        <f t="shared" si="5"/>
        <v>4.5848355451969969E-2</v>
      </c>
      <c r="Z36" s="80">
        <f t="shared" si="6"/>
        <v>1.1992624151289988E-2</v>
      </c>
      <c r="AA36" s="80">
        <f t="shared" si="7"/>
        <v>1.9115055013239957E-2</v>
      </c>
      <c r="AB36" s="80">
        <f t="shared" si="8"/>
        <v>2.5652011538833303E-2</v>
      </c>
    </row>
    <row r="37" spans="1:28" ht="24" customHeight="1" x14ac:dyDescent="0.2">
      <c r="A37" s="156">
        <v>56</v>
      </c>
      <c r="B37" s="157" t="s">
        <v>253</v>
      </c>
      <c r="C37" s="158" t="s">
        <v>254</v>
      </c>
      <c r="D37" s="158" t="s">
        <v>95</v>
      </c>
      <c r="E37" s="159">
        <v>0</v>
      </c>
      <c r="F37" s="159">
        <v>66.3</v>
      </c>
      <c r="G37" s="160">
        <v>165.84</v>
      </c>
      <c r="H37" s="160">
        <v>129.87</v>
      </c>
      <c r="I37" s="160">
        <v>8610.3799999999992</v>
      </c>
      <c r="J37" s="160">
        <v>0</v>
      </c>
      <c r="K37" s="160">
        <v>2932.5086700000002</v>
      </c>
      <c r="L37" s="160">
        <v>1589.5159799999999</v>
      </c>
      <c r="M37" s="160">
        <v>0</v>
      </c>
      <c r="N37" s="160">
        <v>991.18793045999996</v>
      </c>
      <c r="O37" s="160">
        <v>2039.8886547702</v>
      </c>
      <c r="P37" s="161">
        <v>1057.43417293223</v>
      </c>
      <c r="R37" s="160">
        <v>143.35</v>
      </c>
      <c r="S37" s="160">
        <v>0</v>
      </c>
      <c r="T37" s="80"/>
      <c r="U37" s="80"/>
      <c r="V37" s="81"/>
      <c r="W37" s="81"/>
      <c r="X37" s="81"/>
      <c r="Y37" s="80"/>
      <c r="Z37" s="80"/>
      <c r="AA37" s="80"/>
      <c r="AB37" s="80"/>
    </row>
    <row r="38" spans="1:28" ht="24" customHeight="1" thickBot="1" x14ac:dyDescent="0.25">
      <c r="A38" s="162">
        <v>58</v>
      </c>
      <c r="B38" s="163" t="s">
        <v>2146</v>
      </c>
      <c r="C38" s="164" t="s">
        <v>2147</v>
      </c>
      <c r="D38" s="164" t="s">
        <v>95</v>
      </c>
      <c r="E38" s="165">
        <v>0</v>
      </c>
      <c r="F38" s="165">
        <v>13.26</v>
      </c>
      <c r="G38" s="112">
        <v>767.91</v>
      </c>
      <c r="H38" s="112">
        <v>503.94</v>
      </c>
      <c r="I38" s="112">
        <v>6682.24</v>
      </c>
      <c r="J38" s="112">
        <v>0</v>
      </c>
      <c r="K38" s="112">
        <v>3197.7444719999999</v>
      </c>
      <c r="L38" s="112">
        <v>0</v>
      </c>
      <c r="M38" s="112">
        <v>0</v>
      </c>
      <c r="N38" s="112">
        <v>1080.8376315359999</v>
      </c>
      <c r="O38" s="112">
        <v>1583.0753783083201</v>
      </c>
      <c r="P38" s="166">
        <v>820.63204745820497</v>
      </c>
      <c r="R38" s="112">
        <v>553.66</v>
      </c>
      <c r="S38" s="112">
        <v>0</v>
      </c>
      <c r="T38" s="80"/>
      <c r="U38" s="80"/>
      <c r="V38" s="81"/>
      <c r="W38" s="81"/>
      <c r="X38" s="81"/>
      <c r="Y38" s="80"/>
      <c r="Z38" s="80"/>
      <c r="AA38" s="80"/>
      <c r="AB38" s="80"/>
    </row>
    <row r="39" spans="1:28" ht="13.5" customHeight="1" x14ac:dyDescent="0.2">
      <c r="A39" s="103">
        <v>59</v>
      </c>
      <c r="B39" s="104" t="s">
        <v>255</v>
      </c>
      <c r="C39" s="105" t="s">
        <v>256</v>
      </c>
      <c r="D39" s="105" t="s">
        <v>114</v>
      </c>
      <c r="E39" s="106">
        <v>0</v>
      </c>
      <c r="F39" s="106">
        <v>26.52</v>
      </c>
      <c r="G39" s="107">
        <v>761.24</v>
      </c>
      <c r="H39" s="107">
        <v>219</v>
      </c>
      <c r="I39" s="107">
        <v>5807.88</v>
      </c>
      <c r="J39" s="107">
        <v>0</v>
      </c>
      <c r="K39" s="107">
        <v>0</v>
      </c>
      <c r="L39" s="107">
        <v>0</v>
      </c>
      <c r="M39" s="107">
        <v>0</v>
      </c>
      <c r="N39" s="107">
        <v>0</v>
      </c>
      <c r="O39" s="107">
        <v>0</v>
      </c>
      <c r="P39" s="107">
        <v>0</v>
      </c>
      <c r="R39" s="107">
        <v>288</v>
      </c>
      <c r="S39" s="107">
        <v>0</v>
      </c>
      <c r="T39" s="80">
        <f t="shared" si="0"/>
        <v>1.3150684931506849</v>
      </c>
      <c r="U39" s="80">
        <f t="shared" si="1"/>
        <v>1.2894164816118516</v>
      </c>
      <c r="V39" s="81">
        <f t="shared" si="2"/>
        <v>981.55540246220596</v>
      </c>
      <c r="W39" s="81">
        <f t="shared" si="3"/>
        <v>220.31540246220595</v>
      </c>
      <c r="X39" s="81">
        <f t="shared" si="4"/>
        <v>5842.7644732977014</v>
      </c>
      <c r="Y39" s="80">
        <f t="shared" si="5"/>
        <v>4.5848355451969969E-2</v>
      </c>
      <c r="Z39" s="80">
        <f t="shared" si="6"/>
        <v>1.1992624151289988E-2</v>
      </c>
      <c r="AA39" s="80">
        <f t="shared" si="7"/>
        <v>1.9115055013239957E-2</v>
      </c>
      <c r="AB39" s="80">
        <f t="shared" si="8"/>
        <v>2.5652011538833303E-2</v>
      </c>
    </row>
    <row r="40" spans="1:28" ht="28.5" customHeight="1" thickBot="1" x14ac:dyDescent="0.35">
      <c r="A40" s="151"/>
      <c r="B40" s="152" t="s">
        <v>19</v>
      </c>
      <c r="C40" s="153" t="s">
        <v>257</v>
      </c>
      <c r="D40" s="153"/>
      <c r="E40" s="154"/>
      <c r="F40" s="154"/>
      <c r="G40" s="155"/>
      <c r="H40" s="155"/>
      <c r="I40" s="155">
        <v>13673.98</v>
      </c>
      <c r="J40" s="155">
        <v>9136.6704000000009</v>
      </c>
      <c r="K40" s="155">
        <v>1712.3102100000001</v>
      </c>
      <c r="L40" s="155">
        <v>0</v>
      </c>
      <c r="M40" s="155">
        <v>0</v>
      </c>
      <c r="N40" s="155">
        <v>578.76085097999999</v>
      </c>
      <c r="O40" s="155">
        <v>1444.9813847585999</v>
      </c>
      <c r="P40" s="155">
        <v>557.205102403404</v>
      </c>
      <c r="R40" s="155"/>
      <c r="S40" s="155">
        <v>10501.92</v>
      </c>
      <c r="T40" s="80"/>
      <c r="U40" s="80"/>
      <c r="V40" s="81"/>
      <c r="W40" s="81"/>
      <c r="X40" s="81"/>
      <c r="Y40" s="80"/>
      <c r="Z40" s="80"/>
      <c r="AA40" s="80"/>
      <c r="AB40" s="80"/>
    </row>
    <row r="41" spans="1:28" ht="24" customHeight="1" thickBot="1" x14ac:dyDescent="0.25">
      <c r="A41" s="96">
        <v>1304</v>
      </c>
      <c r="B41" s="97" t="s">
        <v>258</v>
      </c>
      <c r="C41" s="99" t="s">
        <v>259</v>
      </c>
      <c r="D41" s="99" t="s">
        <v>95</v>
      </c>
      <c r="E41" s="100">
        <v>0</v>
      </c>
      <c r="F41" s="100">
        <v>13.26</v>
      </c>
      <c r="G41" s="101">
        <v>436.11</v>
      </c>
      <c r="H41" s="101">
        <v>1031.22</v>
      </c>
      <c r="I41" s="101">
        <v>13673.98</v>
      </c>
      <c r="J41" s="101">
        <v>9136.6704000000009</v>
      </c>
      <c r="K41" s="101">
        <v>1712.3102100000001</v>
      </c>
      <c r="L41" s="101">
        <v>0</v>
      </c>
      <c r="M41" s="101">
        <v>0</v>
      </c>
      <c r="N41" s="101">
        <v>578.76085097999999</v>
      </c>
      <c r="O41" s="101">
        <v>1444.9813847585999</v>
      </c>
      <c r="P41" s="102">
        <v>557.205102403404</v>
      </c>
      <c r="R41" s="101">
        <v>1216.46</v>
      </c>
      <c r="S41" s="101">
        <v>10501.92</v>
      </c>
      <c r="T41" s="80"/>
      <c r="U41" s="80"/>
      <c r="V41" s="81"/>
      <c r="W41" s="81"/>
      <c r="X41" s="81"/>
      <c r="Y41" s="80"/>
      <c r="Z41" s="80"/>
      <c r="AA41" s="80"/>
      <c r="AB41" s="80"/>
    </row>
    <row r="42" spans="1:28" ht="13.5" customHeight="1" x14ac:dyDescent="0.2">
      <c r="A42" s="108"/>
      <c r="B42" s="109" t="s">
        <v>260</v>
      </c>
      <c r="C42" s="110" t="s">
        <v>261</v>
      </c>
      <c r="D42" s="110" t="s">
        <v>114</v>
      </c>
      <c r="E42" s="111">
        <v>1.98</v>
      </c>
      <c r="F42" s="111">
        <v>26.254799999999999</v>
      </c>
      <c r="G42" s="77">
        <v>348</v>
      </c>
      <c r="H42" s="77">
        <v>348</v>
      </c>
      <c r="I42" s="77">
        <v>9136.6704000000009</v>
      </c>
      <c r="J42" s="77">
        <v>9136.6704000000009</v>
      </c>
      <c r="K42" s="77"/>
      <c r="L42" s="77"/>
      <c r="M42" s="77"/>
      <c r="N42" s="77"/>
      <c r="O42" s="77"/>
      <c r="P42" s="77"/>
      <c r="R42" s="77">
        <v>400</v>
      </c>
      <c r="S42" s="77">
        <v>10501.92</v>
      </c>
      <c r="T42" s="80">
        <f t="shared" si="0"/>
        <v>1.1494252873563218</v>
      </c>
      <c r="U42" s="80">
        <f t="shared" si="1"/>
        <v>1.1237732758174885</v>
      </c>
      <c r="V42" s="81">
        <f t="shared" si="2"/>
        <v>391.07309998448602</v>
      </c>
      <c r="W42" s="81">
        <f t="shared" si="3"/>
        <v>43.073099984486021</v>
      </c>
      <c r="X42" s="81">
        <f t="shared" si="4"/>
        <v>1130.8756254726836</v>
      </c>
      <c r="Y42" s="80">
        <f t="shared" si="5"/>
        <v>4.5848355451969969E-2</v>
      </c>
      <c r="Z42" s="80">
        <f t="shared" si="6"/>
        <v>1.1992624151289988E-2</v>
      </c>
      <c r="AA42" s="80">
        <f t="shared" si="7"/>
        <v>1.9115055013239957E-2</v>
      </c>
      <c r="AB42" s="80">
        <f t="shared" si="8"/>
        <v>2.5652011538833303E-2</v>
      </c>
    </row>
    <row r="43" spans="1:28" ht="28.5" customHeight="1" thickBot="1" x14ac:dyDescent="0.35">
      <c r="A43" s="151"/>
      <c r="B43" s="152" t="s">
        <v>785</v>
      </c>
      <c r="C43" s="153" t="s">
        <v>786</v>
      </c>
      <c r="D43" s="153"/>
      <c r="E43" s="154"/>
      <c r="F43" s="154"/>
      <c r="G43" s="155"/>
      <c r="H43" s="155"/>
      <c r="I43" s="155">
        <v>107908.65</v>
      </c>
      <c r="J43" s="155">
        <v>0</v>
      </c>
      <c r="K43" s="155">
        <v>45060.433440000001</v>
      </c>
      <c r="L43" s="155">
        <v>0</v>
      </c>
      <c r="M43" s="155">
        <v>0</v>
      </c>
      <c r="N43" s="155">
        <v>15230.42650272</v>
      </c>
      <c r="O43" s="155">
        <v>34365.790167350402</v>
      </c>
      <c r="P43" s="155">
        <v>13251.9310154099</v>
      </c>
      <c r="R43" s="155"/>
      <c r="S43" s="155">
        <v>0</v>
      </c>
      <c r="T43" s="80"/>
      <c r="U43" s="80"/>
      <c r="V43" s="81"/>
      <c r="W43" s="81"/>
      <c r="X43" s="81"/>
      <c r="Y43" s="80"/>
      <c r="Z43" s="80"/>
      <c r="AA43" s="80"/>
      <c r="AB43" s="80"/>
    </row>
    <row r="44" spans="1:28" ht="13.5" customHeight="1" x14ac:dyDescent="0.2">
      <c r="A44" s="156">
        <v>141</v>
      </c>
      <c r="B44" s="157" t="s">
        <v>1370</v>
      </c>
      <c r="C44" s="158" t="s">
        <v>1371</v>
      </c>
      <c r="D44" s="158" t="s">
        <v>114</v>
      </c>
      <c r="E44" s="159">
        <v>0</v>
      </c>
      <c r="F44" s="159">
        <v>52.96</v>
      </c>
      <c r="G44" s="160">
        <v>617.71</v>
      </c>
      <c r="H44" s="160">
        <v>1547.78</v>
      </c>
      <c r="I44" s="160">
        <v>81970.429999999993</v>
      </c>
      <c r="J44" s="160">
        <v>0</v>
      </c>
      <c r="K44" s="160">
        <v>34229.266080000001</v>
      </c>
      <c r="L44" s="160">
        <v>0</v>
      </c>
      <c r="M44" s="160">
        <v>0</v>
      </c>
      <c r="N44" s="160">
        <v>11569.49193504</v>
      </c>
      <c r="O44" s="160">
        <v>26105.292068572799</v>
      </c>
      <c r="P44" s="161">
        <v>10066.5670117058</v>
      </c>
      <c r="R44" s="160">
        <v>1898.19</v>
      </c>
      <c r="S44" s="160">
        <v>0</v>
      </c>
      <c r="T44" s="80"/>
      <c r="U44" s="80"/>
      <c r="V44" s="81"/>
      <c r="W44" s="81"/>
      <c r="X44" s="81"/>
      <c r="Y44" s="80"/>
      <c r="Z44" s="80"/>
      <c r="AA44" s="80"/>
      <c r="AB44" s="80"/>
    </row>
    <row r="45" spans="1:28" ht="24" customHeight="1" thickBot="1" x14ac:dyDescent="0.25">
      <c r="A45" s="162">
        <v>142</v>
      </c>
      <c r="B45" s="163" t="s">
        <v>1372</v>
      </c>
      <c r="C45" s="164" t="s">
        <v>1373</v>
      </c>
      <c r="D45" s="164" t="s">
        <v>114</v>
      </c>
      <c r="E45" s="165">
        <v>0</v>
      </c>
      <c r="F45" s="165">
        <v>52.96</v>
      </c>
      <c r="G45" s="112">
        <v>239.56</v>
      </c>
      <c r="H45" s="112">
        <v>489.77</v>
      </c>
      <c r="I45" s="112">
        <v>25938.22</v>
      </c>
      <c r="J45" s="112">
        <v>0</v>
      </c>
      <c r="K45" s="112">
        <v>10831.167359999999</v>
      </c>
      <c r="L45" s="112">
        <v>0</v>
      </c>
      <c r="M45" s="112">
        <v>0</v>
      </c>
      <c r="N45" s="112">
        <v>3660.9345676799999</v>
      </c>
      <c r="O45" s="112">
        <v>8260.4980987775998</v>
      </c>
      <c r="P45" s="166">
        <v>3185.36400370406</v>
      </c>
      <c r="R45" s="112">
        <v>600.64</v>
      </c>
      <c r="S45" s="112">
        <v>0</v>
      </c>
      <c r="T45" s="80"/>
      <c r="U45" s="80"/>
      <c r="V45" s="81"/>
      <c r="W45" s="81"/>
      <c r="X45" s="81"/>
      <c r="Y45" s="80"/>
      <c r="Z45" s="80"/>
      <c r="AA45" s="80"/>
      <c r="AB45" s="80"/>
    </row>
    <row r="46" spans="1:28" ht="30.75" customHeight="1" thickBot="1" x14ac:dyDescent="0.35">
      <c r="A46" s="146"/>
      <c r="B46" s="147" t="s">
        <v>2111</v>
      </c>
      <c r="C46" s="148" t="s">
        <v>2112</v>
      </c>
      <c r="D46" s="148"/>
      <c r="E46" s="149"/>
      <c r="F46" s="149"/>
      <c r="G46" s="150"/>
      <c r="H46" s="150"/>
      <c r="I46" s="150">
        <v>26506.07</v>
      </c>
      <c r="J46" s="150">
        <v>0</v>
      </c>
      <c r="K46" s="150">
        <v>10310.299999999999</v>
      </c>
      <c r="L46" s="150">
        <v>0</v>
      </c>
      <c r="M46" s="150">
        <v>0</v>
      </c>
      <c r="N46" s="150">
        <v>3484.8814000000002</v>
      </c>
      <c r="O46" s="150">
        <v>9455.9965560000001</v>
      </c>
      <c r="P46" s="150">
        <v>3255.1649138399998</v>
      </c>
      <c r="R46" s="150"/>
      <c r="S46" s="150">
        <v>0</v>
      </c>
      <c r="T46" s="80"/>
      <c r="U46" s="80"/>
      <c r="V46" s="81"/>
      <c r="W46" s="81"/>
      <c r="X46" s="81"/>
      <c r="Y46" s="80"/>
      <c r="Z46" s="80"/>
      <c r="AA46" s="80"/>
      <c r="AB46" s="80"/>
    </row>
    <row r="47" spans="1:28" ht="13.5" customHeight="1" x14ac:dyDescent="0.2">
      <c r="A47" s="156">
        <v>1199</v>
      </c>
      <c r="B47" s="157" t="s">
        <v>2148</v>
      </c>
      <c r="C47" s="158" t="s">
        <v>2149</v>
      </c>
      <c r="D47" s="158" t="s">
        <v>2115</v>
      </c>
      <c r="E47" s="159">
        <v>0</v>
      </c>
      <c r="F47" s="159">
        <v>20</v>
      </c>
      <c r="G47" s="160">
        <v>494.53</v>
      </c>
      <c r="H47" s="160">
        <v>322.81</v>
      </c>
      <c r="I47" s="160">
        <v>6456.2</v>
      </c>
      <c r="J47" s="160">
        <v>0</v>
      </c>
      <c r="K47" s="160">
        <v>2696</v>
      </c>
      <c r="L47" s="160">
        <v>0</v>
      </c>
      <c r="M47" s="160">
        <v>0</v>
      </c>
      <c r="N47" s="160">
        <v>911.24800000000005</v>
      </c>
      <c r="O47" s="160">
        <v>2056.1313599999999</v>
      </c>
      <c r="P47" s="161">
        <v>792.87311039999997</v>
      </c>
      <c r="R47" s="160">
        <v>383.47</v>
      </c>
      <c r="S47" s="160">
        <v>0</v>
      </c>
      <c r="T47" s="80"/>
      <c r="U47" s="80"/>
      <c r="V47" s="81"/>
      <c r="W47" s="81"/>
      <c r="X47" s="81"/>
      <c r="Y47" s="80"/>
      <c r="Z47" s="80"/>
      <c r="AA47" s="80"/>
      <c r="AB47" s="80"/>
    </row>
    <row r="48" spans="1:28" ht="13.5" customHeight="1" x14ac:dyDescent="0.2">
      <c r="A48" s="173">
        <v>1201</v>
      </c>
      <c r="B48" s="174" t="s">
        <v>2150</v>
      </c>
      <c r="C48" s="175" t="s">
        <v>2151</v>
      </c>
      <c r="D48" s="175" t="s">
        <v>2115</v>
      </c>
      <c r="E48" s="176">
        <v>0</v>
      </c>
      <c r="F48" s="176">
        <v>16</v>
      </c>
      <c r="G48" s="177">
        <v>494.53</v>
      </c>
      <c r="H48" s="177">
        <v>295.95</v>
      </c>
      <c r="I48" s="177">
        <v>4735.2</v>
      </c>
      <c r="J48" s="177">
        <v>0</v>
      </c>
      <c r="K48" s="177">
        <v>2097.6</v>
      </c>
      <c r="L48" s="177">
        <v>0</v>
      </c>
      <c r="M48" s="177">
        <v>0</v>
      </c>
      <c r="N48" s="177">
        <v>708.98879999999997</v>
      </c>
      <c r="O48" s="177">
        <v>1347.1626240000001</v>
      </c>
      <c r="P48" s="178">
        <v>581.52519935999999</v>
      </c>
      <c r="R48" s="177">
        <v>333.42</v>
      </c>
      <c r="S48" s="177">
        <v>0</v>
      </c>
      <c r="T48" s="80"/>
      <c r="U48" s="80"/>
      <c r="V48" s="81"/>
      <c r="W48" s="81"/>
      <c r="X48" s="81"/>
      <c r="Y48" s="80"/>
      <c r="Z48" s="80"/>
      <c r="AA48" s="80"/>
      <c r="AB48" s="80"/>
    </row>
    <row r="49" spans="1:28" ht="13.5" customHeight="1" x14ac:dyDescent="0.2">
      <c r="A49" s="173">
        <v>1202</v>
      </c>
      <c r="B49" s="174" t="s">
        <v>2152</v>
      </c>
      <c r="C49" s="175" t="s">
        <v>2153</v>
      </c>
      <c r="D49" s="175" t="s">
        <v>2115</v>
      </c>
      <c r="E49" s="176">
        <v>0</v>
      </c>
      <c r="F49" s="176">
        <v>30</v>
      </c>
      <c r="G49" s="177">
        <v>494.53</v>
      </c>
      <c r="H49" s="177">
        <v>413.91</v>
      </c>
      <c r="I49" s="177">
        <v>12417.3</v>
      </c>
      <c r="J49" s="177">
        <v>0</v>
      </c>
      <c r="K49" s="177">
        <v>4473</v>
      </c>
      <c r="L49" s="177">
        <v>0</v>
      </c>
      <c r="M49" s="177">
        <v>0</v>
      </c>
      <c r="N49" s="177">
        <v>1511.874</v>
      </c>
      <c r="O49" s="177">
        <v>4907.5966799999997</v>
      </c>
      <c r="P49" s="178">
        <v>1524.9458952</v>
      </c>
      <c r="R49" s="177">
        <v>466.37</v>
      </c>
      <c r="S49" s="177">
        <v>0</v>
      </c>
      <c r="T49" s="80"/>
      <c r="U49" s="80"/>
      <c r="V49" s="81"/>
      <c r="W49" s="81"/>
      <c r="X49" s="81"/>
      <c r="Y49" s="80"/>
      <c r="Z49" s="80"/>
      <c r="AA49" s="80"/>
      <c r="AB49" s="80"/>
    </row>
    <row r="50" spans="1:28" ht="13.5" customHeight="1" thickBot="1" x14ac:dyDescent="0.25">
      <c r="A50" s="162">
        <v>1204</v>
      </c>
      <c r="B50" s="163" t="s">
        <v>2154</v>
      </c>
      <c r="C50" s="164" t="s">
        <v>2155</v>
      </c>
      <c r="D50" s="164" t="s">
        <v>2115</v>
      </c>
      <c r="E50" s="165">
        <v>0</v>
      </c>
      <c r="F50" s="165">
        <v>7</v>
      </c>
      <c r="G50" s="112">
        <v>494.53</v>
      </c>
      <c r="H50" s="112">
        <v>413.91</v>
      </c>
      <c r="I50" s="112">
        <v>2897.37</v>
      </c>
      <c r="J50" s="112">
        <v>0</v>
      </c>
      <c r="K50" s="112">
        <v>1043.7</v>
      </c>
      <c r="L50" s="112">
        <v>0</v>
      </c>
      <c r="M50" s="112">
        <v>0</v>
      </c>
      <c r="N50" s="112">
        <v>352.7706</v>
      </c>
      <c r="O50" s="112">
        <v>1145.105892</v>
      </c>
      <c r="P50" s="166">
        <v>355.82070887999998</v>
      </c>
      <c r="R50" s="112">
        <v>466.37</v>
      </c>
      <c r="S50" s="112">
        <v>0</v>
      </c>
      <c r="T50" s="80"/>
      <c r="U50" s="80"/>
      <c r="V50" s="81"/>
      <c r="W50" s="81"/>
      <c r="X50" s="81"/>
      <c r="Y50" s="80"/>
      <c r="Z50" s="80"/>
      <c r="AA50" s="80"/>
      <c r="AB50" s="80"/>
    </row>
  </sheetData>
  <mergeCells count="8">
    <mergeCell ref="Y8:AB8"/>
    <mergeCell ref="A1:P1"/>
    <mergeCell ref="J3:K3"/>
    <mergeCell ref="J4:K4"/>
    <mergeCell ref="J5:K5"/>
    <mergeCell ref="J6:K6"/>
    <mergeCell ref="J7:K7"/>
    <mergeCell ref="H8:R8"/>
  </mergeCells>
  <conditionalFormatting sqref="W8:X8 W10">
    <cfRule type="cellIs" dxfId="329" priority="5" operator="lessThan">
      <formula>0</formula>
    </cfRule>
  </conditionalFormatting>
  <conditionalFormatting sqref="W15:X15">
    <cfRule type="cellIs" dxfId="328" priority="4" operator="lessThan">
      <formula>0</formula>
    </cfRule>
  </conditionalFormatting>
  <conditionalFormatting sqref="W16:X50">
    <cfRule type="cellIs" dxfId="327" priority="3" operator="lessThan">
      <formula>0</formula>
    </cfRule>
  </conditionalFormatting>
  <conditionalFormatting sqref="X10">
    <cfRule type="cellIs" dxfId="326" priority="2" operator="lessThan">
      <formula>0</formula>
    </cfRule>
  </conditionalFormatting>
  <conditionalFormatting sqref="X13">
    <cfRule type="cellIs" dxfId="325" priority="1" operator="lessThan">
      <formula>0</formula>
    </cfRule>
  </conditionalFormatting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71"/>
  <sheetViews>
    <sheetView topLeftCell="A3" zoomScaleNormal="100" workbookViewId="0">
      <selection activeCell="X12" sqref="X12"/>
    </sheetView>
  </sheetViews>
  <sheetFormatPr defaultColWidth="9" defaultRowHeight="14.5" x14ac:dyDescent="0.35"/>
  <cols>
    <col min="1" max="1" width="3.6328125" style="193" customWidth="1"/>
    <col min="2" max="2" width="13.36328125" style="79" customWidth="1"/>
    <col min="3" max="3" width="45.08984375" style="194" customWidth="1"/>
    <col min="4" max="4" width="3.90625" style="194" customWidth="1"/>
    <col min="5" max="5" width="7.08984375" style="195" hidden="1" customWidth="1"/>
    <col min="6" max="6" width="9.36328125" style="195" customWidth="1"/>
    <col min="7" max="8" width="10.54296875" style="78" customWidth="1"/>
    <col min="9" max="9" width="15.453125" style="78" hidden="1" customWidth="1"/>
    <col min="10" max="10" width="15.54296875" style="78" hidden="1" customWidth="1"/>
    <col min="11" max="11" width="14.54296875" style="78" hidden="1" customWidth="1"/>
    <col min="12" max="13" width="14" style="78" hidden="1" customWidth="1"/>
    <col min="14" max="14" width="14.54296875" style="78" hidden="1" customWidth="1"/>
    <col min="15" max="15" width="14.36328125" style="78" hidden="1" customWidth="1"/>
    <col min="16" max="16" width="16" style="78" hidden="1" customWidth="1"/>
    <col min="17" max="17" width="0" style="79" hidden="1" customWidth="1"/>
    <col min="18" max="18" width="9.54296875" style="78" customWidth="1"/>
    <col min="19" max="19" width="14.08984375" style="78" hidden="1" customWidth="1"/>
    <col min="20" max="20" width="12.90625" style="79" customWidth="1"/>
    <col min="21" max="24" width="13.453125" style="79" customWidth="1"/>
    <col min="25" max="27" width="11" style="79" customWidth="1"/>
    <col min="28" max="28" width="13" style="79" customWidth="1"/>
    <col min="29" max="29" width="33.54296875" style="194" customWidth="1"/>
    <col min="30" max="254" width="9" style="79"/>
    <col min="255" max="255" width="3.6328125" style="79" customWidth="1"/>
    <col min="256" max="256" width="13.36328125" style="79" customWidth="1"/>
    <col min="257" max="257" width="45.08984375" style="79" customWidth="1"/>
    <col min="258" max="258" width="3.90625" style="79" customWidth="1"/>
    <col min="259" max="259" width="7.08984375" style="79" customWidth="1"/>
    <col min="260" max="260" width="9.36328125" style="79" customWidth="1"/>
    <col min="261" max="261" width="10.54296875" style="79" customWidth="1"/>
    <col min="262" max="262" width="15.453125" style="79" customWidth="1"/>
    <col min="263" max="263" width="15.54296875" style="79" customWidth="1"/>
    <col min="264" max="264" width="14.54296875" style="79" customWidth="1"/>
    <col min="265" max="266" width="14" style="79" customWidth="1"/>
    <col min="267" max="267" width="14.54296875" style="79" customWidth="1"/>
    <col min="268" max="268" width="14.36328125" style="79" customWidth="1"/>
    <col min="269" max="269" width="16" style="79" customWidth="1"/>
    <col min="270" max="510" width="9" style="79"/>
    <col min="511" max="511" width="3.6328125" style="79" customWidth="1"/>
    <col min="512" max="512" width="13.36328125" style="79" customWidth="1"/>
    <col min="513" max="513" width="45.08984375" style="79" customWidth="1"/>
    <col min="514" max="514" width="3.90625" style="79" customWidth="1"/>
    <col min="515" max="515" width="7.08984375" style="79" customWidth="1"/>
    <col min="516" max="516" width="9.36328125" style="79" customWidth="1"/>
    <col min="517" max="517" width="10.54296875" style="79" customWidth="1"/>
    <col min="518" max="518" width="15.453125" style="79" customWidth="1"/>
    <col min="519" max="519" width="15.54296875" style="79" customWidth="1"/>
    <col min="520" max="520" width="14.54296875" style="79" customWidth="1"/>
    <col min="521" max="522" width="14" style="79" customWidth="1"/>
    <col min="523" max="523" width="14.54296875" style="79" customWidth="1"/>
    <col min="524" max="524" width="14.36328125" style="79" customWidth="1"/>
    <col min="525" max="525" width="16" style="79" customWidth="1"/>
    <col min="526" max="766" width="9" style="79"/>
    <col min="767" max="767" width="3.6328125" style="79" customWidth="1"/>
    <col min="768" max="768" width="13.36328125" style="79" customWidth="1"/>
    <col min="769" max="769" width="45.08984375" style="79" customWidth="1"/>
    <col min="770" max="770" width="3.90625" style="79" customWidth="1"/>
    <col min="771" max="771" width="7.08984375" style="79" customWidth="1"/>
    <col min="772" max="772" width="9.36328125" style="79" customWidth="1"/>
    <col min="773" max="773" width="10.54296875" style="79" customWidth="1"/>
    <col min="774" max="774" width="15.453125" style="79" customWidth="1"/>
    <col min="775" max="775" width="15.54296875" style="79" customWidth="1"/>
    <col min="776" max="776" width="14.54296875" style="79" customWidth="1"/>
    <col min="777" max="778" width="14" style="79" customWidth="1"/>
    <col min="779" max="779" width="14.54296875" style="79" customWidth="1"/>
    <col min="780" max="780" width="14.36328125" style="79" customWidth="1"/>
    <col min="781" max="781" width="16" style="79" customWidth="1"/>
    <col min="782" max="1022" width="9" style="79"/>
    <col min="1023" max="1023" width="3.6328125" style="79" customWidth="1"/>
    <col min="1024" max="1024" width="13.36328125" style="79" customWidth="1"/>
    <col min="1025" max="1025" width="45.08984375" style="79" customWidth="1"/>
    <col min="1026" max="1026" width="3.90625" style="79" customWidth="1"/>
    <col min="1027" max="1027" width="7.08984375" style="79" customWidth="1"/>
    <col min="1028" max="1028" width="9.36328125" style="79" customWidth="1"/>
    <col min="1029" max="1029" width="10.54296875" style="79" customWidth="1"/>
    <col min="1030" max="1030" width="15.453125" style="79" customWidth="1"/>
    <col min="1031" max="1031" width="15.54296875" style="79" customWidth="1"/>
    <col min="1032" max="1032" width="14.54296875" style="79" customWidth="1"/>
    <col min="1033" max="1034" width="14" style="79" customWidth="1"/>
    <col min="1035" max="1035" width="14.54296875" style="79" customWidth="1"/>
    <col min="1036" max="1036" width="14.36328125" style="79" customWidth="1"/>
    <col min="1037" max="1037" width="16" style="79" customWidth="1"/>
    <col min="1038" max="1278" width="9" style="79"/>
    <col min="1279" max="1279" width="3.6328125" style="79" customWidth="1"/>
    <col min="1280" max="1280" width="13.36328125" style="79" customWidth="1"/>
    <col min="1281" max="1281" width="45.08984375" style="79" customWidth="1"/>
    <col min="1282" max="1282" width="3.90625" style="79" customWidth="1"/>
    <col min="1283" max="1283" width="7.08984375" style="79" customWidth="1"/>
    <col min="1284" max="1284" width="9.36328125" style="79" customWidth="1"/>
    <col min="1285" max="1285" width="10.54296875" style="79" customWidth="1"/>
    <col min="1286" max="1286" width="15.453125" style="79" customWidth="1"/>
    <col min="1287" max="1287" width="15.54296875" style="79" customWidth="1"/>
    <col min="1288" max="1288" width="14.54296875" style="79" customWidth="1"/>
    <col min="1289" max="1290" width="14" style="79" customWidth="1"/>
    <col min="1291" max="1291" width="14.54296875" style="79" customWidth="1"/>
    <col min="1292" max="1292" width="14.36328125" style="79" customWidth="1"/>
    <col min="1293" max="1293" width="16" style="79" customWidth="1"/>
    <col min="1294" max="1534" width="9" style="79"/>
    <col min="1535" max="1535" width="3.6328125" style="79" customWidth="1"/>
    <col min="1536" max="1536" width="13.36328125" style="79" customWidth="1"/>
    <col min="1537" max="1537" width="45.08984375" style="79" customWidth="1"/>
    <col min="1538" max="1538" width="3.90625" style="79" customWidth="1"/>
    <col min="1539" max="1539" width="7.08984375" style="79" customWidth="1"/>
    <col min="1540" max="1540" width="9.36328125" style="79" customWidth="1"/>
    <col min="1541" max="1541" width="10.54296875" style="79" customWidth="1"/>
    <col min="1542" max="1542" width="15.453125" style="79" customWidth="1"/>
    <col min="1543" max="1543" width="15.54296875" style="79" customWidth="1"/>
    <col min="1544" max="1544" width="14.54296875" style="79" customWidth="1"/>
    <col min="1545" max="1546" width="14" style="79" customWidth="1"/>
    <col min="1547" max="1547" width="14.54296875" style="79" customWidth="1"/>
    <col min="1548" max="1548" width="14.36328125" style="79" customWidth="1"/>
    <col min="1549" max="1549" width="16" style="79" customWidth="1"/>
    <col min="1550" max="1790" width="9" style="79"/>
    <col min="1791" max="1791" width="3.6328125" style="79" customWidth="1"/>
    <col min="1792" max="1792" width="13.36328125" style="79" customWidth="1"/>
    <col min="1793" max="1793" width="45.08984375" style="79" customWidth="1"/>
    <col min="1794" max="1794" width="3.90625" style="79" customWidth="1"/>
    <col min="1795" max="1795" width="7.08984375" style="79" customWidth="1"/>
    <col min="1796" max="1796" width="9.36328125" style="79" customWidth="1"/>
    <col min="1797" max="1797" width="10.54296875" style="79" customWidth="1"/>
    <col min="1798" max="1798" width="15.453125" style="79" customWidth="1"/>
    <col min="1799" max="1799" width="15.54296875" style="79" customWidth="1"/>
    <col min="1800" max="1800" width="14.54296875" style="79" customWidth="1"/>
    <col min="1801" max="1802" width="14" style="79" customWidth="1"/>
    <col min="1803" max="1803" width="14.54296875" style="79" customWidth="1"/>
    <col min="1804" max="1804" width="14.36328125" style="79" customWidth="1"/>
    <col min="1805" max="1805" width="16" style="79" customWidth="1"/>
    <col min="1806" max="2046" width="9" style="79"/>
    <col min="2047" max="2047" width="3.6328125" style="79" customWidth="1"/>
    <col min="2048" max="2048" width="13.36328125" style="79" customWidth="1"/>
    <col min="2049" max="2049" width="45.08984375" style="79" customWidth="1"/>
    <col min="2050" max="2050" width="3.90625" style="79" customWidth="1"/>
    <col min="2051" max="2051" width="7.08984375" style="79" customWidth="1"/>
    <col min="2052" max="2052" width="9.36328125" style="79" customWidth="1"/>
    <col min="2053" max="2053" width="10.54296875" style="79" customWidth="1"/>
    <col min="2054" max="2054" width="15.453125" style="79" customWidth="1"/>
    <col min="2055" max="2055" width="15.54296875" style="79" customWidth="1"/>
    <col min="2056" max="2056" width="14.54296875" style="79" customWidth="1"/>
    <col min="2057" max="2058" width="14" style="79" customWidth="1"/>
    <col min="2059" max="2059" width="14.54296875" style="79" customWidth="1"/>
    <col min="2060" max="2060" width="14.36328125" style="79" customWidth="1"/>
    <col min="2061" max="2061" width="16" style="79" customWidth="1"/>
    <col min="2062" max="2302" width="9" style="79"/>
    <col min="2303" max="2303" width="3.6328125" style="79" customWidth="1"/>
    <col min="2304" max="2304" width="13.36328125" style="79" customWidth="1"/>
    <col min="2305" max="2305" width="45.08984375" style="79" customWidth="1"/>
    <col min="2306" max="2306" width="3.90625" style="79" customWidth="1"/>
    <col min="2307" max="2307" width="7.08984375" style="79" customWidth="1"/>
    <col min="2308" max="2308" width="9.36328125" style="79" customWidth="1"/>
    <col min="2309" max="2309" width="10.54296875" style="79" customWidth="1"/>
    <col min="2310" max="2310" width="15.453125" style="79" customWidth="1"/>
    <col min="2311" max="2311" width="15.54296875" style="79" customWidth="1"/>
    <col min="2312" max="2312" width="14.54296875" style="79" customWidth="1"/>
    <col min="2313" max="2314" width="14" style="79" customWidth="1"/>
    <col min="2315" max="2315" width="14.54296875" style="79" customWidth="1"/>
    <col min="2316" max="2316" width="14.36328125" style="79" customWidth="1"/>
    <col min="2317" max="2317" width="16" style="79" customWidth="1"/>
    <col min="2318" max="2558" width="9" style="79"/>
    <col min="2559" max="2559" width="3.6328125" style="79" customWidth="1"/>
    <col min="2560" max="2560" width="13.36328125" style="79" customWidth="1"/>
    <col min="2561" max="2561" width="45.08984375" style="79" customWidth="1"/>
    <col min="2562" max="2562" width="3.90625" style="79" customWidth="1"/>
    <col min="2563" max="2563" width="7.08984375" style="79" customWidth="1"/>
    <col min="2564" max="2564" width="9.36328125" style="79" customWidth="1"/>
    <col min="2565" max="2565" width="10.54296875" style="79" customWidth="1"/>
    <col min="2566" max="2566" width="15.453125" style="79" customWidth="1"/>
    <col min="2567" max="2567" width="15.54296875" style="79" customWidth="1"/>
    <col min="2568" max="2568" width="14.54296875" style="79" customWidth="1"/>
    <col min="2569" max="2570" width="14" style="79" customWidth="1"/>
    <col min="2571" max="2571" width="14.54296875" style="79" customWidth="1"/>
    <col min="2572" max="2572" width="14.36328125" style="79" customWidth="1"/>
    <col min="2573" max="2573" width="16" style="79" customWidth="1"/>
    <col min="2574" max="2814" width="9" style="79"/>
    <col min="2815" max="2815" width="3.6328125" style="79" customWidth="1"/>
    <col min="2816" max="2816" width="13.36328125" style="79" customWidth="1"/>
    <col min="2817" max="2817" width="45.08984375" style="79" customWidth="1"/>
    <col min="2818" max="2818" width="3.90625" style="79" customWidth="1"/>
    <col min="2819" max="2819" width="7.08984375" style="79" customWidth="1"/>
    <col min="2820" max="2820" width="9.36328125" style="79" customWidth="1"/>
    <col min="2821" max="2821" width="10.54296875" style="79" customWidth="1"/>
    <col min="2822" max="2822" width="15.453125" style="79" customWidth="1"/>
    <col min="2823" max="2823" width="15.54296875" style="79" customWidth="1"/>
    <col min="2824" max="2824" width="14.54296875" style="79" customWidth="1"/>
    <col min="2825" max="2826" width="14" style="79" customWidth="1"/>
    <col min="2827" max="2827" width="14.54296875" style="79" customWidth="1"/>
    <col min="2828" max="2828" width="14.36328125" style="79" customWidth="1"/>
    <col min="2829" max="2829" width="16" style="79" customWidth="1"/>
    <col min="2830" max="3070" width="9" style="79"/>
    <col min="3071" max="3071" width="3.6328125" style="79" customWidth="1"/>
    <col min="3072" max="3072" width="13.36328125" style="79" customWidth="1"/>
    <col min="3073" max="3073" width="45.08984375" style="79" customWidth="1"/>
    <col min="3074" max="3074" width="3.90625" style="79" customWidth="1"/>
    <col min="3075" max="3075" width="7.08984375" style="79" customWidth="1"/>
    <col min="3076" max="3076" width="9.36328125" style="79" customWidth="1"/>
    <col min="3077" max="3077" width="10.54296875" style="79" customWidth="1"/>
    <col min="3078" max="3078" width="15.453125" style="79" customWidth="1"/>
    <col min="3079" max="3079" width="15.54296875" style="79" customWidth="1"/>
    <col min="3080" max="3080" width="14.54296875" style="79" customWidth="1"/>
    <col min="3081" max="3082" width="14" style="79" customWidth="1"/>
    <col min="3083" max="3083" width="14.54296875" style="79" customWidth="1"/>
    <col min="3084" max="3084" width="14.36328125" style="79" customWidth="1"/>
    <col min="3085" max="3085" width="16" style="79" customWidth="1"/>
    <col min="3086" max="3326" width="9" style="79"/>
    <col min="3327" max="3327" width="3.6328125" style="79" customWidth="1"/>
    <col min="3328" max="3328" width="13.36328125" style="79" customWidth="1"/>
    <col min="3329" max="3329" width="45.08984375" style="79" customWidth="1"/>
    <col min="3330" max="3330" width="3.90625" style="79" customWidth="1"/>
    <col min="3331" max="3331" width="7.08984375" style="79" customWidth="1"/>
    <col min="3332" max="3332" width="9.36328125" style="79" customWidth="1"/>
    <col min="3333" max="3333" width="10.54296875" style="79" customWidth="1"/>
    <col min="3334" max="3334" width="15.453125" style="79" customWidth="1"/>
    <col min="3335" max="3335" width="15.54296875" style="79" customWidth="1"/>
    <col min="3336" max="3336" width="14.54296875" style="79" customWidth="1"/>
    <col min="3337" max="3338" width="14" style="79" customWidth="1"/>
    <col min="3339" max="3339" width="14.54296875" style="79" customWidth="1"/>
    <col min="3340" max="3340" width="14.36328125" style="79" customWidth="1"/>
    <col min="3341" max="3341" width="16" style="79" customWidth="1"/>
    <col min="3342" max="3582" width="9" style="79"/>
    <col min="3583" max="3583" width="3.6328125" style="79" customWidth="1"/>
    <col min="3584" max="3584" width="13.36328125" style="79" customWidth="1"/>
    <col min="3585" max="3585" width="45.08984375" style="79" customWidth="1"/>
    <col min="3586" max="3586" width="3.90625" style="79" customWidth="1"/>
    <col min="3587" max="3587" width="7.08984375" style="79" customWidth="1"/>
    <col min="3588" max="3588" width="9.36328125" style="79" customWidth="1"/>
    <col min="3589" max="3589" width="10.54296875" style="79" customWidth="1"/>
    <col min="3590" max="3590" width="15.453125" style="79" customWidth="1"/>
    <col min="3591" max="3591" width="15.54296875" style="79" customWidth="1"/>
    <col min="3592" max="3592" width="14.54296875" style="79" customWidth="1"/>
    <col min="3593" max="3594" width="14" style="79" customWidth="1"/>
    <col min="3595" max="3595" width="14.54296875" style="79" customWidth="1"/>
    <col min="3596" max="3596" width="14.36328125" style="79" customWidth="1"/>
    <col min="3597" max="3597" width="16" style="79" customWidth="1"/>
    <col min="3598" max="3838" width="9" style="79"/>
    <col min="3839" max="3839" width="3.6328125" style="79" customWidth="1"/>
    <col min="3840" max="3840" width="13.36328125" style="79" customWidth="1"/>
    <col min="3841" max="3841" width="45.08984375" style="79" customWidth="1"/>
    <col min="3842" max="3842" width="3.90625" style="79" customWidth="1"/>
    <col min="3843" max="3843" width="7.08984375" style="79" customWidth="1"/>
    <col min="3844" max="3844" width="9.36328125" style="79" customWidth="1"/>
    <col min="3845" max="3845" width="10.54296875" style="79" customWidth="1"/>
    <col min="3846" max="3846" width="15.453125" style="79" customWidth="1"/>
    <col min="3847" max="3847" width="15.54296875" style="79" customWidth="1"/>
    <col min="3848" max="3848" width="14.54296875" style="79" customWidth="1"/>
    <col min="3849" max="3850" width="14" style="79" customWidth="1"/>
    <col min="3851" max="3851" width="14.54296875" style="79" customWidth="1"/>
    <col min="3852" max="3852" width="14.36328125" style="79" customWidth="1"/>
    <col min="3853" max="3853" width="16" style="79" customWidth="1"/>
    <col min="3854" max="4094" width="9" style="79"/>
    <col min="4095" max="4095" width="3.6328125" style="79" customWidth="1"/>
    <col min="4096" max="4096" width="13.36328125" style="79" customWidth="1"/>
    <col min="4097" max="4097" width="45.08984375" style="79" customWidth="1"/>
    <col min="4098" max="4098" width="3.90625" style="79" customWidth="1"/>
    <col min="4099" max="4099" width="7.08984375" style="79" customWidth="1"/>
    <col min="4100" max="4100" width="9.36328125" style="79" customWidth="1"/>
    <col min="4101" max="4101" width="10.54296875" style="79" customWidth="1"/>
    <col min="4102" max="4102" width="15.453125" style="79" customWidth="1"/>
    <col min="4103" max="4103" width="15.54296875" style="79" customWidth="1"/>
    <col min="4104" max="4104" width="14.54296875" style="79" customWidth="1"/>
    <col min="4105" max="4106" width="14" style="79" customWidth="1"/>
    <col min="4107" max="4107" width="14.54296875" style="79" customWidth="1"/>
    <col min="4108" max="4108" width="14.36328125" style="79" customWidth="1"/>
    <col min="4109" max="4109" width="16" style="79" customWidth="1"/>
    <col min="4110" max="4350" width="9" style="79"/>
    <col min="4351" max="4351" width="3.6328125" style="79" customWidth="1"/>
    <col min="4352" max="4352" width="13.36328125" style="79" customWidth="1"/>
    <col min="4353" max="4353" width="45.08984375" style="79" customWidth="1"/>
    <col min="4354" max="4354" width="3.90625" style="79" customWidth="1"/>
    <col min="4355" max="4355" width="7.08984375" style="79" customWidth="1"/>
    <col min="4356" max="4356" width="9.36328125" style="79" customWidth="1"/>
    <col min="4357" max="4357" width="10.54296875" style="79" customWidth="1"/>
    <col min="4358" max="4358" width="15.453125" style="79" customWidth="1"/>
    <col min="4359" max="4359" width="15.54296875" style="79" customWidth="1"/>
    <col min="4360" max="4360" width="14.54296875" style="79" customWidth="1"/>
    <col min="4361" max="4362" width="14" style="79" customWidth="1"/>
    <col min="4363" max="4363" width="14.54296875" style="79" customWidth="1"/>
    <col min="4364" max="4364" width="14.36328125" style="79" customWidth="1"/>
    <col min="4365" max="4365" width="16" style="79" customWidth="1"/>
    <col min="4366" max="4606" width="9" style="79"/>
    <col min="4607" max="4607" width="3.6328125" style="79" customWidth="1"/>
    <col min="4608" max="4608" width="13.36328125" style="79" customWidth="1"/>
    <col min="4609" max="4609" width="45.08984375" style="79" customWidth="1"/>
    <col min="4610" max="4610" width="3.90625" style="79" customWidth="1"/>
    <col min="4611" max="4611" width="7.08984375" style="79" customWidth="1"/>
    <col min="4612" max="4612" width="9.36328125" style="79" customWidth="1"/>
    <col min="4613" max="4613" width="10.54296875" style="79" customWidth="1"/>
    <col min="4614" max="4614" width="15.453125" style="79" customWidth="1"/>
    <col min="4615" max="4615" width="15.54296875" style="79" customWidth="1"/>
    <col min="4616" max="4616" width="14.54296875" style="79" customWidth="1"/>
    <col min="4617" max="4618" width="14" style="79" customWidth="1"/>
    <col min="4619" max="4619" width="14.54296875" style="79" customWidth="1"/>
    <col min="4620" max="4620" width="14.36328125" style="79" customWidth="1"/>
    <col min="4621" max="4621" width="16" style="79" customWidth="1"/>
    <col min="4622" max="4862" width="9" style="79"/>
    <col min="4863" max="4863" width="3.6328125" style="79" customWidth="1"/>
    <col min="4864" max="4864" width="13.36328125" style="79" customWidth="1"/>
    <col min="4865" max="4865" width="45.08984375" style="79" customWidth="1"/>
    <col min="4866" max="4866" width="3.90625" style="79" customWidth="1"/>
    <col min="4867" max="4867" width="7.08984375" style="79" customWidth="1"/>
    <col min="4868" max="4868" width="9.36328125" style="79" customWidth="1"/>
    <col min="4869" max="4869" width="10.54296875" style="79" customWidth="1"/>
    <col min="4870" max="4870" width="15.453125" style="79" customWidth="1"/>
    <col min="4871" max="4871" width="15.54296875" style="79" customWidth="1"/>
    <col min="4872" max="4872" width="14.54296875" style="79" customWidth="1"/>
    <col min="4873" max="4874" width="14" style="79" customWidth="1"/>
    <col min="4875" max="4875" width="14.54296875" style="79" customWidth="1"/>
    <col min="4876" max="4876" width="14.36328125" style="79" customWidth="1"/>
    <col min="4877" max="4877" width="16" style="79" customWidth="1"/>
    <col min="4878" max="5118" width="9" style="79"/>
    <col min="5119" max="5119" width="3.6328125" style="79" customWidth="1"/>
    <col min="5120" max="5120" width="13.36328125" style="79" customWidth="1"/>
    <col min="5121" max="5121" width="45.08984375" style="79" customWidth="1"/>
    <col min="5122" max="5122" width="3.90625" style="79" customWidth="1"/>
    <col min="5123" max="5123" width="7.08984375" style="79" customWidth="1"/>
    <col min="5124" max="5124" width="9.36328125" style="79" customWidth="1"/>
    <col min="5125" max="5125" width="10.54296875" style="79" customWidth="1"/>
    <col min="5126" max="5126" width="15.453125" style="79" customWidth="1"/>
    <col min="5127" max="5127" width="15.54296875" style="79" customWidth="1"/>
    <col min="5128" max="5128" width="14.54296875" style="79" customWidth="1"/>
    <col min="5129" max="5130" width="14" style="79" customWidth="1"/>
    <col min="5131" max="5131" width="14.54296875" style="79" customWidth="1"/>
    <col min="5132" max="5132" width="14.36328125" style="79" customWidth="1"/>
    <col min="5133" max="5133" width="16" style="79" customWidth="1"/>
    <col min="5134" max="5374" width="9" style="79"/>
    <col min="5375" max="5375" width="3.6328125" style="79" customWidth="1"/>
    <col min="5376" max="5376" width="13.36328125" style="79" customWidth="1"/>
    <col min="5377" max="5377" width="45.08984375" style="79" customWidth="1"/>
    <col min="5378" max="5378" width="3.90625" style="79" customWidth="1"/>
    <col min="5379" max="5379" width="7.08984375" style="79" customWidth="1"/>
    <col min="5380" max="5380" width="9.36328125" style="79" customWidth="1"/>
    <col min="5381" max="5381" width="10.54296875" style="79" customWidth="1"/>
    <col min="5382" max="5382" width="15.453125" style="79" customWidth="1"/>
    <col min="5383" max="5383" width="15.54296875" style="79" customWidth="1"/>
    <col min="5384" max="5384" width="14.54296875" style="79" customWidth="1"/>
    <col min="5385" max="5386" width="14" style="79" customWidth="1"/>
    <col min="5387" max="5387" width="14.54296875" style="79" customWidth="1"/>
    <col min="5388" max="5388" width="14.36328125" style="79" customWidth="1"/>
    <col min="5389" max="5389" width="16" style="79" customWidth="1"/>
    <col min="5390" max="5630" width="9" style="79"/>
    <col min="5631" max="5631" width="3.6328125" style="79" customWidth="1"/>
    <col min="5632" max="5632" width="13.36328125" style="79" customWidth="1"/>
    <col min="5633" max="5633" width="45.08984375" style="79" customWidth="1"/>
    <col min="5634" max="5634" width="3.90625" style="79" customWidth="1"/>
    <col min="5635" max="5635" width="7.08984375" style="79" customWidth="1"/>
    <col min="5636" max="5636" width="9.36328125" style="79" customWidth="1"/>
    <col min="5637" max="5637" width="10.54296875" style="79" customWidth="1"/>
    <col min="5638" max="5638" width="15.453125" style="79" customWidth="1"/>
    <col min="5639" max="5639" width="15.54296875" style="79" customWidth="1"/>
    <col min="5640" max="5640" width="14.54296875" style="79" customWidth="1"/>
    <col min="5641" max="5642" width="14" style="79" customWidth="1"/>
    <col min="5643" max="5643" width="14.54296875" style="79" customWidth="1"/>
    <col min="5644" max="5644" width="14.36328125" style="79" customWidth="1"/>
    <col min="5645" max="5645" width="16" style="79" customWidth="1"/>
    <col min="5646" max="5886" width="9" style="79"/>
    <col min="5887" max="5887" width="3.6328125" style="79" customWidth="1"/>
    <col min="5888" max="5888" width="13.36328125" style="79" customWidth="1"/>
    <col min="5889" max="5889" width="45.08984375" style="79" customWidth="1"/>
    <col min="5890" max="5890" width="3.90625" style="79" customWidth="1"/>
    <col min="5891" max="5891" width="7.08984375" style="79" customWidth="1"/>
    <col min="5892" max="5892" width="9.36328125" style="79" customWidth="1"/>
    <col min="5893" max="5893" width="10.54296875" style="79" customWidth="1"/>
    <col min="5894" max="5894" width="15.453125" style="79" customWidth="1"/>
    <col min="5895" max="5895" width="15.54296875" style="79" customWidth="1"/>
    <col min="5896" max="5896" width="14.54296875" style="79" customWidth="1"/>
    <col min="5897" max="5898" width="14" style="79" customWidth="1"/>
    <col min="5899" max="5899" width="14.54296875" style="79" customWidth="1"/>
    <col min="5900" max="5900" width="14.36328125" style="79" customWidth="1"/>
    <col min="5901" max="5901" width="16" style="79" customWidth="1"/>
    <col min="5902" max="6142" width="9" style="79"/>
    <col min="6143" max="6143" width="3.6328125" style="79" customWidth="1"/>
    <col min="6144" max="6144" width="13.36328125" style="79" customWidth="1"/>
    <col min="6145" max="6145" width="45.08984375" style="79" customWidth="1"/>
    <col min="6146" max="6146" width="3.90625" style="79" customWidth="1"/>
    <col min="6147" max="6147" width="7.08984375" style="79" customWidth="1"/>
    <col min="6148" max="6148" width="9.36328125" style="79" customWidth="1"/>
    <col min="6149" max="6149" width="10.54296875" style="79" customWidth="1"/>
    <col min="6150" max="6150" width="15.453125" style="79" customWidth="1"/>
    <col min="6151" max="6151" width="15.54296875" style="79" customWidth="1"/>
    <col min="6152" max="6152" width="14.54296875" style="79" customWidth="1"/>
    <col min="6153" max="6154" width="14" style="79" customWidth="1"/>
    <col min="6155" max="6155" width="14.54296875" style="79" customWidth="1"/>
    <col min="6156" max="6156" width="14.36328125" style="79" customWidth="1"/>
    <col min="6157" max="6157" width="16" style="79" customWidth="1"/>
    <col min="6158" max="6398" width="9" style="79"/>
    <col min="6399" max="6399" width="3.6328125" style="79" customWidth="1"/>
    <col min="6400" max="6400" width="13.36328125" style="79" customWidth="1"/>
    <col min="6401" max="6401" width="45.08984375" style="79" customWidth="1"/>
    <col min="6402" max="6402" width="3.90625" style="79" customWidth="1"/>
    <col min="6403" max="6403" width="7.08984375" style="79" customWidth="1"/>
    <col min="6404" max="6404" width="9.36328125" style="79" customWidth="1"/>
    <col min="6405" max="6405" width="10.54296875" style="79" customWidth="1"/>
    <col min="6406" max="6406" width="15.453125" style="79" customWidth="1"/>
    <col min="6407" max="6407" width="15.54296875" style="79" customWidth="1"/>
    <col min="6408" max="6408" width="14.54296875" style="79" customWidth="1"/>
    <col min="6409" max="6410" width="14" style="79" customWidth="1"/>
    <col min="6411" max="6411" width="14.54296875" style="79" customWidth="1"/>
    <col min="6412" max="6412" width="14.36328125" style="79" customWidth="1"/>
    <col min="6413" max="6413" width="16" style="79" customWidth="1"/>
    <col min="6414" max="6654" width="9" style="79"/>
    <col min="6655" max="6655" width="3.6328125" style="79" customWidth="1"/>
    <col min="6656" max="6656" width="13.36328125" style="79" customWidth="1"/>
    <col min="6657" max="6657" width="45.08984375" style="79" customWidth="1"/>
    <col min="6658" max="6658" width="3.90625" style="79" customWidth="1"/>
    <col min="6659" max="6659" width="7.08984375" style="79" customWidth="1"/>
    <col min="6660" max="6660" width="9.36328125" style="79" customWidth="1"/>
    <col min="6661" max="6661" width="10.54296875" style="79" customWidth="1"/>
    <col min="6662" max="6662" width="15.453125" style="79" customWidth="1"/>
    <col min="6663" max="6663" width="15.54296875" style="79" customWidth="1"/>
    <col min="6664" max="6664" width="14.54296875" style="79" customWidth="1"/>
    <col min="6665" max="6666" width="14" style="79" customWidth="1"/>
    <col min="6667" max="6667" width="14.54296875" style="79" customWidth="1"/>
    <col min="6668" max="6668" width="14.36328125" style="79" customWidth="1"/>
    <col min="6669" max="6669" width="16" style="79" customWidth="1"/>
    <col min="6670" max="6910" width="9" style="79"/>
    <col min="6911" max="6911" width="3.6328125" style="79" customWidth="1"/>
    <col min="6912" max="6912" width="13.36328125" style="79" customWidth="1"/>
    <col min="6913" max="6913" width="45.08984375" style="79" customWidth="1"/>
    <col min="6914" max="6914" width="3.90625" style="79" customWidth="1"/>
    <col min="6915" max="6915" width="7.08984375" style="79" customWidth="1"/>
    <col min="6916" max="6916" width="9.36328125" style="79" customWidth="1"/>
    <col min="6917" max="6917" width="10.54296875" style="79" customWidth="1"/>
    <col min="6918" max="6918" width="15.453125" style="79" customWidth="1"/>
    <col min="6919" max="6919" width="15.54296875" style="79" customWidth="1"/>
    <col min="6920" max="6920" width="14.54296875" style="79" customWidth="1"/>
    <col min="6921" max="6922" width="14" style="79" customWidth="1"/>
    <col min="6923" max="6923" width="14.54296875" style="79" customWidth="1"/>
    <col min="6924" max="6924" width="14.36328125" style="79" customWidth="1"/>
    <col min="6925" max="6925" width="16" style="79" customWidth="1"/>
    <col min="6926" max="7166" width="9" style="79"/>
    <col min="7167" max="7167" width="3.6328125" style="79" customWidth="1"/>
    <col min="7168" max="7168" width="13.36328125" style="79" customWidth="1"/>
    <col min="7169" max="7169" width="45.08984375" style="79" customWidth="1"/>
    <col min="7170" max="7170" width="3.90625" style="79" customWidth="1"/>
    <col min="7171" max="7171" width="7.08984375" style="79" customWidth="1"/>
    <col min="7172" max="7172" width="9.36328125" style="79" customWidth="1"/>
    <col min="7173" max="7173" width="10.54296875" style="79" customWidth="1"/>
    <col min="7174" max="7174" width="15.453125" style="79" customWidth="1"/>
    <col min="7175" max="7175" width="15.54296875" style="79" customWidth="1"/>
    <col min="7176" max="7176" width="14.54296875" style="79" customWidth="1"/>
    <col min="7177" max="7178" width="14" style="79" customWidth="1"/>
    <col min="7179" max="7179" width="14.54296875" style="79" customWidth="1"/>
    <col min="7180" max="7180" width="14.36328125" style="79" customWidth="1"/>
    <col min="7181" max="7181" width="16" style="79" customWidth="1"/>
    <col min="7182" max="7422" width="9" style="79"/>
    <col min="7423" max="7423" width="3.6328125" style="79" customWidth="1"/>
    <col min="7424" max="7424" width="13.36328125" style="79" customWidth="1"/>
    <col min="7425" max="7425" width="45.08984375" style="79" customWidth="1"/>
    <col min="7426" max="7426" width="3.90625" style="79" customWidth="1"/>
    <col min="7427" max="7427" width="7.08984375" style="79" customWidth="1"/>
    <col min="7428" max="7428" width="9.36328125" style="79" customWidth="1"/>
    <col min="7429" max="7429" width="10.54296875" style="79" customWidth="1"/>
    <col min="7430" max="7430" width="15.453125" style="79" customWidth="1"/>
    <col min="7431" max="7431" width="15.54296875" style="79" customWidth="1"/>
    <col min="7432" max="7432" width="14.54296875" style="79" customWidth="1"/>
    <col min="7433" max="7434" width="14" style="79" customWidth="1"/>
    <col min="7435" max="7435" width="14.54296875" style="79" customWidth="1"/>
    <col min="7436" max="7436" width="14.36328125" style="79" customWidth="1"/>
    <col min="7437" max="7437" width="16" style="79" customWidth="1"/>
    <col min="7438" max="7678" width="9" style="79"/>
    <col min="7679" max="7679" width="3.6328125" style="79" customWidth="1"/>
    <col min="7680" max="7680" width="13.36328125" style="79" customWidth="1"/>
    <col min="7681" max="7681" width="45.08984375" style="79" customWidth="1"/>
    <col min="7682" max="7682" width="3.90625" style="79" customWidth="1"/>
    <col min="7683" max="7683" width="7.08984375" style="79" customWidth="1"/>
    <col min="7684" max="7684" width="9.36328125" style="79" customWidth="1"/>
    <col min="7685" max="7685" width="10.54296875" style="79" customWidth="1"/>
    <col min="7686" max="7686" width="15.453125" style="79" customWidth="1"/>
    <col min="7687" max="7687" width="15.54296875" style="79" customWidth="1"/>
    <col min="7688" max="7688" width="14.54296875" style="79" customWidth="1"/>
    <col min="7689" max="7690" width="14" style="79" customWidth="1"/>
    <col min="7691" max="7691" width="14.54296875" style="79" customWidth="1"/>
    <col min="7692" max="7692" width="14.36328125" style="79" customWidth="1"/>
    <col min="7693" max="7693" width="16" style="79" customWidth="1"/>
    <col min="7694" max="7934" width="9" style="79"/>
    <col min="7935" max="7935" width="3.6328125" style="79" customWidth="1"/>
    <col min="7936" max="7936" width="13.36328125" style="79" customWidth="1"/>
    <col min="7937" max="7937" width="45.08984375" style="79" customWidth="1"/>
    <col min="7938" max="7938" width="3.90625" style="79" customWidth="1"/>
    <col min="7939" max="7939" width="7.08984375" style="79" customWidth="1"/>
    <col min="7940" max="7940" width="9.36328125" style="79" customWidth="1"/>
    <col min="7941" max="7941" width="10.54296875" style="79" customWidth="1"/>
    <col min="7942" max="7942" width="15.453125" style="79" customWidth="1"/>
    <col min="7943" max="7943" width="15.54296875" style="79" customWidth="1"/>
    <col min="7944" max="7944" width="14.54296875" style="79" customWidth="1"/>
    <col min="7945" max="7946" width="14" style="79" customWidth="1"/>
    <col min="7947" max="7947" width="14.54296875" style="79" customWidth="1"/>
    <col min="7948" max="7948" width="14.36328125" style="79" customWidth="1"/>
    <col min="7949" max="7949" width="16" style="79" customWidth="1"/>
    <col min="7950" max="8190" width="9" style="79"/>
    <col min="8191" max="8191" width="3.6328125" style="79" customWidth="1"/>
    <col min="8192" max="8192" width="13.36328125" style="79" customWidth="1"/>
    <col min="8193" max="8193" width="45.08984375" style="79" customWidth="1"/>
    <col min="8194" max="8194" width="3.90625" style="79" customWidth="1"/>
    <col min="8195" max="8195" width="7.08984375" style="79" customWidth="1"/>
    <col min="8196" max="8196" width="9.36328125" style="79" customWidth="1"/>
    <col min="8197" max="8197" width="10.54296875" style="79" customWidth="1"/>
    <col min="8198" max="8198" width="15.453125" style="79" customWidth="1"/>
    <col min="8199" max="8199" width="15.54296875" style="79" customWidth="1"/>
    <col min="8200" max="8200" width="14.54296875" style="79" customWidth="1"/>
    <col min="8201" max="8202" width="14" style="79" customWidth="1"/>
    <col min="8203" max="8203" width="14.54296875" style="79" customWidth="1"/>
    <col min="8204" max="8204" width="14.36328125" style="79" customWidth="1"/>
    <col min="8205" max="8205" width="16" style="79" customWidth="1"/>
    <col min="8206" max="8446" width="9" style="79"/>
    <col min="8447" max="8447" width="3.6328125" style="79" customWidth="1"/>
    <col min="8448" max="8448" width="13.36328125" style="79" customWidth="1"/>
    <col min="8449" max="8449" width="45.08984375" style="79" customWidth="1"/>
    <col min="8450" max="8450" width="3.90625" style="79" customWidth="1"/>
    <col min="8451" max="8451" width="7.08984375" style="79" customWidth="1"/>
    <col min="8452" max="8452" width="9.36328125" style="79" customWidth="1"/>
    <col min="8453" max="8453" width="10.54296875" style="79" customWidth="1"/>
    <col min="8454" max="8454" width="15.453125" style="79" customWidth="1"/>
    <col min="8455" max="8455" width="15.54296875" style="79" customWidth="1"/>
    <col min="8456" max="8456" width="14.54296875" style="79" customWidth="1"/>
    <col min="8457" max="8458" width="14" style="79" customWidth="1"/>
    <col min="8459" max="8459" width="14.54296875" style="79" customWidth="1"/>
    <col min="8460" max="8460" width="14.36328125" style="79" customWidth="1"/>
    <col min="8461" max="8461" width="16" style="79" customWidth="1"/>
    <col min="8462" max="8702" width="9" style="79"/>
    <col min="8703" max="8703" width="3.6328125" style="79" customWidth="1"/>
    <col min="8704" max="8704" width="13.36328125" style="79" customWidth="1"/>
    <col min="8705" max="8705" width="45.08984375" style="79" customWidth="1"/>
    <col min="8706" max="8706" width="3.90625" style="79" customWidth="1"/>
    <col min="8707" max="8707" width="7.08984375" style="79" customWidth="1"/>
    <col min="8708" max="8708" width="9.36328125" style="79" customWidth="1"/>
    <col min="8709" max="8709" width="10.54296875" style="79" customWidth="1"/>
    <col min="8710" max="8710" width="15.453125" style="79" customWidth="1"/>
    <col min="8711" max="8711" width="15.54296875" style="79" customWidth="1"/>
    <col min="8712" max="8712" width="14.54296875" style="79" customWidth="1"/>
    <col min="8713" max="8714" width="14" style="79" customWidth="1"/>
    <col min="8715" max="8715" width="14.54296875" style="79" customWidth="1"/>
    <col min="8716" max="8716" width="14.36328125" style="79" customWidth="1"/>
    <col min="8717" max="8717" width="16" style="79" customWidth="1"/>
    <col min="8718" max="8958" width="9" style="79"/>
    <col min="8959" max="8959" width="3.6328125" style="79" customWidth="1"/>
    <col min="8960" max="8960" width="13.36328125" style="79" customWidth="1"/>
    <col min="8961" max="8961" width="45.08984375" style="79" customWidth="1"/>
    <col min="8962" max="8962" width="3.90625" style="79" customWidth="1"/>
    <col min="8963" max="8963" width="7.08984375" style="79" customWidth="1"/>
    <col min="8964" max="8964" width="9.36328125" style="79" customWidth="1"/>
    <col min="8965" max="8965" width="10.54296875" style="79" customWidth="1"/>
    <col min="8966" max="8966" width="15.453125" style="79" customWidth="1"/>
    <col min="8967" max="8967" width="15.54296875" style="79" customWidth="1"/>
    <col min="8968" max="8968" width="14.54296875" style="79" customWidth="1"/>
    <col min="8969" max="8970" width="14" style="79" customWidth="1"/>
    <col min="8971" max="8971" width="14.54296875" style="79" customWidth="1"/>
    <col min="8972" max="8972" width="14.36328125" style="79" customWidth="1"/>
    <col min="8973" max="8973" width="16" style="79" customWidth="1"/>
    <col min="8974" max="9214" width="9" style="79"/>
    <col min="9215" max="9215" width="3.6328125" style="79" customWidth="1"/>
    <col min="9216" max="9216" width="13.36328125" style="79" customWidth="1"/>
    <col min="9217" max="9217" width="45.08984375" style="79" customWidth="1"/>
    <col min="9218" max="9218" width="3.90625" style="79" customWidth="1"/>
    <col min="9219" max="9219" width="7.08984375" style="79" customWidth="1"/>
    <col min="9220" max="9220" width="9.36328125" style="79" customWidth="1"/>
    <col min="9221" max="9221" width="10.54296875" style="79" customWidth="1"/>
    <col min="9222" max="9222" width="15.453125" style="79" customWidth="1"/>
    <col min="9223" max="9223" width="15.54296875" style="79" customWidth="1"/>
    <col min="9224" max="9224" width="14.54296875" style="79" customWidth="1"/>
    <col min="9225" max="9226" width="14" style="79" customWidth="1"/>
    <col min="9227" max="9227" width="14.54296875" style="79" customWidth="1"/>
    <col min="9228" max="9228" width="14.36328125" style="79" customWidth="1"/>
    <col min="9229" max="9229" width="16" style="79" customWidth="1"/>
    <col min="9230" max="9470" width="9" style="79"/>
    <col min="9471" max="9471" width="3.6328125" style="79" customWidth="1"/>
    <col min="9472" max="9472" width="13.36328125" style="79" customWidth="1"/>
    <col min="9473" max="9473" width="45.08984375" style="79" customWidth="1"/>
    <col min="9474" max="9474" width="3.90625" style="79" customWidth="1"/>
    <col min="9475" max="9475" width="7.08984375" style="79" customWidth="1"/>
    <col min="9476" max="9476" width="9.36328125" style="79" customWidth="1"/>
    <col min="9477" max="9477" width="10.54296875" style="79" customWidth="1"/>
    <col min="9478" max="9478" width="15.453125" style="79" customWidth="1"/>
    <col min="9479" max="9479" width="15.54296875" style="79" customWidth="1"/>
    <col min="9480" max="9480" width="14.54296875" style="79" customWidth="1"/>
    <col min="9481" max="9482" width="14" style="79" customWidth="1"/>
    <col min="9483" max="9483" width="14.54296875" style="79" customWidth="1"/>
    <col min="9484" max="9484" width="14.36328125" style="79" customWidth="1"/>
    <col min="9485" max="9485" width="16" style="79" customWidth="1"/>
    <col min="9486" max="9726" width="9" style="79"/>
    <col min="9727" max="9727" width="3.6328125" style="79" customWidth="1"/>
    <col min="9728" max="9728" width="13.36328125" style="79" customWidth="1"/>
    <col min="9729" max="9729" width="45.08984375" style="79" customWidth="1"/>
    <col min="9730" max="9730" width="3.90625" style="79" customWidth="1"/>
    <col min="9731" max="9731" width="7.08984375" style="79" customWidth="1"/>
    <col min="9732" max="9732" width="9.36328125" style="79" customWidth="1"/>
    <col min="9733" max="9733" width="10.54296875" style="79" customWidth="1"/>
    <col min="9734" max="9734" width="15.453125" style="79" customWidth="1"/>
    <col min="9735" max="9735" width="15.54296875" style="79" customWidth="1"/>
    <col min="9736" max="9736" width="14.54296875" style="79" customWidth="1"/>
    <col min="9737" max="9738" width="14" style="79" customWidth="1"/>
    <col min="9739" max="9739" width="14.54296875" style="79" customWidth="1"/>
    <col min="9740" max="9740" width="14.36328125" style="79" customWidth="1"/>
    <col min="9741" max="9741" width="16" style="79" customWidth="1"/>
    <col min="9742" max="9982" width="9" style="79"/>
    <col min="9983" max="9983" width="3.6328125" style="79" customWidth="1"/>
    <col min="9984" max="9984" width="13.36328125" style="79" customWidth="1"/>
    <col min="9985" max="9985" width="45.08984375" style="79" customWidth="1"/>
    <col min="9986" max="9986" width="3.90625" style="79" customWidth="1"/>
    <col min="9987" max="9987" width="7.08984375" style="79" customWidth="1"/>
    <col min="9988" max="9988" width="9.36328125" style="79" customWidth="1"/>
    <col min="9989" max="9989" width="10.54296875" style="79" customWidth="1"/>
    <col min="9990" max="9990" width="15.453125" style="79" customWidth="1"/>
    <col min="9991" max="9991" width="15.54296875" style="79" customWidth="1"/>
    <col min="9992" max="9992" width="14.54296875" style="79" customWidth="1"/>
    <col min="9993" max="9994" width="14" style="79" customWidth="1"/>
    <col min="9995" max="9995" width="14.54296875" style="79" customWidth="1"/>
    <col min="9996" max="9996" width="14.36328125" style="79" customWidth="1"/>
    <col min="9997" max="9997" width="16" style="79" customWidth="1"/>
    <col min="9998" max="10238" width="9" style="79"/>
    <col min="10239" max="10239" width="3.6328125" style="79" customWidth="1"/>
    <col min="10240" max="10240" width="13.36328125" style="79" customWidth="1"/>
    <col min="10241" max="10241" width="45.08984375" style="79" customWidth="1"/>
    <col min="10242" max="10242" width="3.90625" style="79" customWidth="1"/>
    <col min="10243" max="10243" width="7.08984375" style="79" customWidth="1"/>
    <col min="10244" max="10244" width="9.36328125" style="79" customWidth="1"/>
    <col min="10245" max="10245" width="10.54296875" style="79" customWidth="1"/>
    <col min="10246" max="10246" width="15.453125" style="79" customWidth="1"/>
    <col min="10247" max="10247" width="15.54296875" style="79" customWidth="1"/>
    <col min="10248" max="10248" width="14.54296875" style="79" customWidth="1"/>
    <col min="10249" max="10250" width="14" style="79" customWidth="1"/>
    <col min="10251" max="10251" width="14.54296875" style="79" customWidth="1"/>
    <col min="10252" max="10252" width="14.36328125" style="79" customWidth="1"/>
    <col min="10253" max="10253" width="16" style="79" customWidth="1"/>
    <col min="10254" max="10494" width="9" style="79"/>
    <col min="10495" max="10495" width="3.6328125" style="79" customWidth="1"/>
    <col min="10496" max="10496" width="13.36328125" style="79" customWidth="1"/>
    <col min="10497" max="10497" width="45.08984375" style="79" customWidth="1"/>
    <col min="10498" max="10498" width="3.90625" style="79" customWidth="1"/>
    <col min="10499" max="10499" width="7.08984375" style="79" customWidth="1"/>
    <col min="10500" max="10500" width="9.36328125" style="79" customWidth="1"/>
    <col min="10501" max="10501" width="10.54296875" style="79" customWidth="1"/>
    <col min="10502" max="10502" width="15.453125" style="79" customWidth="1"/>
    <col min="10503" max="10503" width="15.54296875" style="79" customWidth="1"/>
    <col min="10504" max="10504" width="14.54296875" style="79" customWidth="1"/>
    <col min="10505" max="10506" width="14" style="79" customWidth="1"/>
    <col min="10507" max="10507" width="14.54296875" style="79" customWidth="1"/>
    <col min="10508" max="10508" width="14.36328125" style="79" customWidth="1"/>
    <col min="10509" max="10509" width="16" style="79" customWidth="1"/>
    <col min="10510" max="10750" width="9" style="79"/>
    <col min="10751" max="10751" width="3.6328125" style="79" customWidth="1"/>
    <col min="10752" max="10752" width="13.36328125" style="79" customWidth="1"/>
    <col min="10753" max="10753" width="45.08984375" style="79" customWidth="1"/>
    <col min="10754" max="10754" width="3.90625" style="79" customWidth="1"/>
    <col min="10755" max="10755" width="7.08984375" style="79" customWidth="1"/>
    <col min="10756" max="10756" width="9.36328125" style="79" customWidth="1"/>
    <col min="10757" max="10757" width="10.54296875" style="79" customWidth="1"/>
    <col min="10758" max="10758" width="15.453125" style="79" customWidth="1"/>
    <col min="10759" max="10759" width="15.54296875" style="79" customWidth="1"/>
    <col min="10760" max="10760" width="14.54296875" style="79" customWidth="1"/>
    <col min="10761" max="10762" width="14" style="79" customWidth="1"/>
    <col min="10763" max="10763" width="14.54296875" style="79" customWidth="1"/>
    <col min="10764" max="10764" width="14.36328125" style="79" customWidth="1"/>
    <col min="10765" max="10765" width="16" style="79" customWidth="1"/>
    <col min="10766" max="11006" width="9" style="79"/>
    <col min="11007" max="11007" width="3.6328125" style="79" customWidth="1"/>
    <col min="11008" max="11008" width="13.36328125" style="79" customWidth="1"/>
    <col min="11009" max="11009" width="45.08984375" style="79" customWidth="1"/>
    <col min="11010" max="11010" width="3.90625" style="79" customWidth="1"/>
    <col min="11011" max="11011" width="7.08984375" style="79" customWidth="1"/>
    <col min="11012" max="11012" width="9.36328125" style="79" customWidth="1"/>
    <col min="11013" max="11013" width="10.54296875" style="79" customWidth="1"/>
    <col min="11014" max="11014" width="15.453125" style="79" customWidth="1"/>
    <col min="11015" max="11015" width="15.54296875" style="79" customWidth="1"/>
    <col min="11016" max="11016" width="14.54296875" style="79" customWidth="1"/>
    <col min="11017" max="11018" width="14" style="79" customWidth="1"/>
    <col min="11019" max="11019" width="14.54296875" style="79" customWidth="1"/>
    <col min="11020" max="11020" width="14.36328125" style="79" customWidth="1"/>
    <col min="11021" max="11021" width="16" style="79" customWidth="1"/>
    <col min="11022" max="11262" width="9" style="79"/>
    <col min="11263" max="11263" width="3.6328125" style="79" customWidth="1"/>
    <col min="11264" max="11264" width="13.36328125" style="79" customWidth="1"/>
    <col min="11265" max="11265" width="45.08984375" style="79" customWidth="1"/>
    <col min="11266" max="11266" width="3.90625" style="79" customWidth="1"/>
    <col min="11267" max="11267" width="7.08984375" style="79" customWidth="1"/>
    <col min="11268" max="11268" width="9.36328125" style="79" customWidth="1"/>
    <col min="11269" max="11269" width="10.54296875" style="79" customWidth="1"/>
    <col min="11270" max="11270" width="15.453125" style="79" customWidth="1"/>
    <col min="11271" max="11271" width="15.54296875" style="79" customWidth="1"/>
    <col min="11272" max="11272" width="14.54296875" style="79" customWidth="1"/>
    <col min="11273" max="11274" width="14" style="79" customWidth="1"/>
    <col min="11275" max="11275" width="14.54296875" style="79" customWidth="1"/>
    <col min="11276" max="11276" width="14.36328125" style="79" customWidth="1"/>
    <col min="11277" max="11277" width="16" style="79" customWidth="1"/>
    <col min="11278" max="11518" width="9" style="79"/>
    <col min="11519" max="11519" width="3.6328125" style="79" customWidth="1"/>
    <col min="11520" max="11520" width="13.36328125" style="79" customWidth="1"/>
    <col min="11521" max="11521" width="45.08984375" style="79" customWidth="1"/>
    <col min="11522" max="11522" width="3.90625" style="79" customWidth="1"/>
    <col min="11523" max="11523" width="7.08984375" style="79" customWidth="1"/>
    <col min="11524" max="11524" width="9.36328125" style="79" customWidth="1"/>
    <col min="11525" max="11525" width="10.54296875" style="79" customWidth="1"/>
    <col min="11526" max="11526" width="15.453125" style="79" customWidth="1"/>
    <col min="11527" max="11527" width="15.54296875" style="79" customWidth="1"/>
    <col min="11528" max="11528" width="14.54296875" style="79" customWidth="1"/>
    <col min="11529" max="11530" width="14" style="79" customWidth="1"/>
    <col min="11531" max="11531" width="14.54296875" style="79" customWidth="1"/>
    <col min="11532" max="11532" width="14.36328125" style="79" customWidth="1"/>
    <col min="11533" max="11533" width="16" style="79" customWidth="1"/>
    <col min="11534" max="11774" width="9" style="79"/>
    <col min="11775" max="11775" width="3.6328125" style="79" customWidth="1"/>
    <col min="11776" max="11776" width="13.36328125" style="79" customWidth="1"/>
    <col min="11777" max="11777" width="45.08984375" style="79" customWidth="1"/>
    <col min="11778" max="11778" width="3.90625" style="79" customWidth="1"/>
    <col min="11779" max="11779" width="7.08984375" style="79" customWidth="1"/>
    <col min="11780" max="11780" width="9.36328125" style="79" customWidth="1"/>
    <col min="11781" max="11781" width="10.54296875" style="79" customWidth="1"/>
    <col min="11782" max="11782" width="15.453125" style="79" customWidth="1"/>
    <col min="11783" max="11783" width="15.54296875" style="79" customWidth="1"/>
    <col min="11784" max="11784" width="14.54296875" style="79" customWidth="1"/>
    <col min="11785" max="11786" width="14" style="79" customWidth="1"/>
    <col min="11787" max="11787" width="14.54296875" style="79" customWidth="1"/>
    <col min="11788" max="11788" width="14.36328125" style="79" customWidth="1"/>
    <col min="11789" max="11789" width="16" style="79" customWidth="1"/>
    <col min="11790" max="12030" width="9" style="79"/>
    <col min="12031" max="12031" width="3.6328125" style="79" customWidth="1"/>
    <col min="12032" max="12032" width="13.36328125" style="79" customWidth="1"/>
    <col min="12033" max="12033" width="45.08984375" style="79" customWidth="1"/>
    <col min="12034" max="12034" width="3.90625" style="79" customWidth="1"/>
    <col min="12035" max="12035" width="7.08984375" style="79" customWidth="1"/>
    <col min="12036" max="12036" width="9.36328125" style="79" customWidth="1"/>
    <col min="12037" max="12037" width="10.54296875" style="79" customWidth="1"/>
    <col min="12038" max="12038" width="15.453125" style="79" customWidth="1"/>
    <col min="12039" max="12039" width="15.54296875" style="79" customWidth="1"/>
    <col min="12040" max="12040" width="14.54296875" style="79" customWidth="1"/>
    <col min="12041" max="12042" width="14" style="79" customWidth="1"/>
    <col min="12043" max="12043" width="14.54296875" style="79" customWidth="1"/>
    <col min="12044" max="12044" width="14.36328125" style="79" customWidth="1"/>
    <col min="12045" max="12045" width="16" style="79" customWidth="1"/>
    <col min="12046" max="12286" width="9" style="79"/>
    <col min="12287" max="12287" width="3.6328125" style="79" customWidth="1"/>
    <col min="12288" max="12288" width="13.36328125" style="79" customWidth="1"/>
    <col min="12289" max="12289" width="45.08984375" style="79" customWidth="1"/>
    <col min="12290" max="12290" width="3.90625" style="79" customWidth="1"/>
    <col min="12291" max="12291" width="7.08984375" style="79" customWidth="1"/>
    <col min="12292" max="12292" width="9.36328125" style="79" customWidth="1"/>
    <col min="12293" max="12293" width="10.54296875" style="79" customWidth="1"/>
    <col min="12294" max="12294" width="15.453125" style="79" customWidth="1"/>
    <col min="12295" max="12295" width="15.54296875" style="79" customWidth="1"/>
    <col min="12296" max="12296" width="14.54296875" style="79" customWidth="1"/>
    <col min="12297" max="12298" width="14" style="79" customWidth="1"/>
    <col min="12299" max="12299" width="14.54296875" style="79" customWidth="1"/>
    <col min="12300" max="12300" width="14.36328125" style="79" customWidth="1"/>
    <col min="12301" max="12301" width="16" style="79" customWidth="1"/>
    <col min="12302" max="12542" width="9" style="79"/>
    <col min="12543" max="12543" width="3.6328125" style="79" customWidth="1"/>
    <col min="12544" max="12544" width="13.36328125" style="79" customWidth="1"/>
    <col min="12545" max="12545" width="45.08984375" style="79" customWidth="1"/>
    <col min="12546" max="12546" width="3.90625" style="79" customWidth="1"/>
    <col min="12547" max="12547" width="7.08984375" style="79" customWidth="1"/>
    <col min="12548" max="12548" width="9.36328125" style="79" customWidth="1"/>
    <col min="12549" max="12549" width="10.54296875" style="79" customWidth="1"/>
    <col min="12550" max="12550" width="15.453125" style="79" customWidth="1"/>
    <col min="12551" max="12551" width="15.54296875" style="79" customWidth="1"/>
    <col min="12552" max="12552" width="14.54296875" style="79" customWidth="1"/>
    <col min="12553" max="12554" width="14" style="79" customWidth="1"/>
    <col min="12555" max="12555" width="14.54296875" style="79" customWidth="1"/>
    <col min="12556" max="12556" width="14.36328125" style="79" customWidth="1"/>
    <col min="12557" max="12557" width="16" style="79" customWidth="1"/>
    <col min="12558" max="12798" width="9" style="79"/>
    <col min="12799" max="12799" width="3.6328125" style="79" customWidth="1"/>
    <col min="12800" max="12800" width="13.36328125" style="79" customWidth="1"/>
    <col min="12801" max="12801" width="45.08984375" style="79" customWidth="1"/>
    <col min="12802" max="12802" width="3.90625" style="79" customWidth="1"/>
    <col min="12803" max="12803" width="7.08984375" style="79" customWidth="1"/>
    <col min="12804" max="12804" width="9.36328125" style="79" customWidth="1"/>
    <col min="12805" max="12805" width="10.54296875" style="79" customWidth="1"/>
    <col min="12806" max="12806" width="15.453125" style="79" customWidth="1"/>
    <col min="12807" max="12807" width="15.54296875" style="79" customWidth="1"/>
    <col min="12808" max="12808" width="14.54296875" style="79" customWidth="1"/>
    <col min="12809" max="12810" width="14" style="79" customWidth="1"/>
    <col min="12811" max="12811" width="14.54296875" style="79" customWidth="1"/>
    <col min="12812" max="12812" width="14.36328125" style="79" customWidth="1"/>
    <col min="12813" max="12813" width="16" style="79" customWidth="1"/>
    <col min="12814" max="13054" width="9" style="79"/>
    <col min="13055" max="13055" width="3.6328125" style="79" customWidth="1"/>
    <col min="13056" max="13056" width="13.36328125" style="79" customWidth="1"/>
    <col min="13057" max="13057" width="45.08984375" style="79" customWidth="1"/>
    <col min="13058" max="13058" width="3.90625" style="79" customWidth="1"/>
    <col min="13059" max="13059" width="7.08984375" style="79" customWidth="1"/>
    <col min="13060" max="13060" width="9.36328125" style="79" customWidth="1"/>
    <col min="13061" max="13061" width="10.54296875" style="79" customWidth="1"/>
    <col min="13062" max="13062" width="15.453125" style="79" customWidth="1"/>
    <col min="13063" max="13063" width="15.54296875" style="79" customWidth="1"/>
    <col min="13064" max="13064" width="14.54296875" style="79" customWidth="1"/>
    <col min="13065" max="13066" width="14" style="79" customWidth="1"/>
    <col min="13067" max="13067" width="14.54296875" style="79" customWidth="1"/>
    <col min="13068" max="13068" width="14.36328125" style="79" customWidth="1"/>
    <col min="13069" max="13069" width="16" style="79" customWidth="1"/>
    <col min="13070" max="13310" width="9" style="79"/>
    <col min="13311" max="13311" width="3.6328125" style="79" customWidth="1"/>
    <col min="13312" max="13312" width="13.36328125" style="79" customWidth="1"/>
    <col min="13313" max="13313" width="45.08984375" style="79" customWidth="1"/>
    <col min="13314" max="13314" width="3.90625" style="79" customWidth="1"/>
    <col min="13315" max="13315" width="7.08984375" style="79" customWidth="1"/>
    <col min="13316" max="13316" width="9.36328125" style="79" customWidth="1"/>
    <col min="13317" max="13317" width="10.54296875" style="79" customWidth="1"/>
    <col min="13318" max="13318" width="15.453125" style="79" customWidth="1"/>
    <col min="13319" max="13319" width="15.54296875" style="79" customWidth="1"/>
    <col min="13320" max="13320" width="14.54296875" style="79" customWidth="1"/>
    <col min="13321" max="13322" width="14" style="79" customWidth="1"/>
    <col min="13323" max="13323" width="14.54296875" style="79" customWidth="1"/>
    <col min="13324" max="13324" width="14.36328125" style="79" customWidth="1"/>
    <col min="13325" max="13325" width="16" style="79" customWidth="1"/>
    <col min="13326" max="13566" width="9" style="79"/>
    <col min="13567" max="13567" width="3.6328125" style="79" customWidth="1"/>
    <col min="13568" max="13568" width="13.36328125" style="79" customWidth="1"/>
    <col min="13569" max="13569" width="45.08984375" style="79" customWidth="1"/>
    <col min="13570" max="13570" width="3.90625" style="79" customWidth="1"/>
    <col min="13571" max="13571" width="7.08984375" style="79" customWidth="1"/>
    <col min="13572" max="13572" width="9.36328125" style="79" customWidth="1"/>
    <col min="13573" max="13573" width="10.54296875" style="79" customWidth="1"/>
    <col min="13574" max="13574" width="15.453125" style="79" customWidth="1"/>
    <col min="13575" max="13575" width="15.54296875" style="79" customWidth="1"/>
    <col min="13576" max="13576" width="14.54296875" style="79" customWidth="1"/>
    <col min="13577" max="13578" width="14" style="79" customWidth="1"/>
    <col min="13579" max="13579" width="14.54296875" style="79" customWidth="1"/>
    <col min="13580" max="13580" width="14.36328125" style="79" customWidth="1"/>
    <col min="13581" max="13581" width="16" style="79" customWidth="1"/>
    <col min="13582" max="13822" width="9" style="79"/>
    <col min="13823" max="13823" width="3.6328125" style="79" customWidth="1"/>
    <col min="13824" max="13824" width="13.36328125" style="79" customWidth="1"/>
    <col min="13825" max="13825" width="45.08984375" style="79" customWidth="1"/>
    <col min="13826" max="13826" width="3.90625" style="79" customWidth="1"/>
    <col min="13827" max="13827" width="7.08984375" style="79" customWidth="1"/>
    <col min="13828" max="13828" width="9.36328125" style="79" customWidth="1"/>
    <col min="13829" max="13829" width="10.54296875" style="79" customWidth="1"/>
    <col min="13830" max="13830" width="15.453125" style="79" customWidth="1"/>
    <col min="13831" max="13831" width="15.54296875" style="79" customWidth="1"/>
    <col min="13832" max="13832" width="14.54296875" style="79" customWidth="1"/>
    <col min="13833" max="13834" width="14" style="79" customWidth="1"/>
    <col min="13835" max="13835" width="14.54296875" style="79" customWidth="1"/>
    <col min="13836" max="13836" width="14.36328125" style="79" customWidth="1"/>
    <col min="13837" max="13837" width="16" style="79" customWidth="1"/>
    <col min="13838" max="14078" width="9" style="79"/>
    <col min="14079" max="14079" width="3.6328125" style="79" customWidth="1"/>
    <col min="14080" max="14080" width="13.36328125" style="79" customWidth="1"/>
    <col min="14081" max="14081" width="45.08984375" style="79" customWidth="1"/>
    <col min="14082" max="14082" width="3.90625" style="79" customWidth="1"/>
    <col min="14083" max="14083" width="7.08984375" style="79" customWidth="1"/>
    <col min="14084" max="14084" width="9.36328125" style="79" customWidth="1"/>
    <col min="14085" max="14085" width="10.54296875" style="79" customWidth="1"/>
    <col min="14086" max="14086" width="15.453125" style="79" customWidth="1"/>
    <col min="14087" max="14087" width="15.54296875" style="79" customWidth="1"/>
    <col min="14088" max="14088" width="14.54296875" style="79" customWidth="1"/>
    <col min="14089" max="14090" width="14" style="79" customWidth="1"/>
    <col min="14091" max="14091" width="14.54296875" style="79" customWidth="1"/>
    <col min="14092" max="14092" width="14.36328125" style="79" customWidth="1"/>
    <col min="14093" max="14093" width="16" style="79" customWidth="1"/>
    <col min="14094" max="14334" width="9" style="79"/>
    <col min="14335" max="14335" width="3.6328125" style="79" customWidth="1"/>
    <col min="14336" max="14336" width="13.36328125" style="79" customWidth="1"/>
    <col min="14337" max="14337" width="45.08984375" style="79" customWidth="1"/>
    <col min="14338" max="14338" width="3.90625" style="79" customWidth="1"/>
    <col min="14339" max="14339" width="7.08984375" style="79" customWidth="1"/>
    <col min="14340" max="14340" width="9.36328125" style="79" customWidth="1"/>
    <col min="14341" max="14341" width="10.54296875" style="79" customWidth="1"/>
    <col min="14342" max="14342" width="15.453125" style="79" customWidth="1"/>
    <col min="14343" max="14343" width="15.54296875" style="79" customWidth="1"/>
    <col min="14344" max="14344" width="14.54296875" style="79" customWidth="1"/>
    <col min="14345" max="14346" width="14" style="79" customWidth="1"/>
    <col min="14347" max="14347" width="14.54296875" style="79" customWidth="1"/>
    <col min="14348" max="14348" width="14.36328125" style="79" customWidth="1"/>
    <col min="14349" max="14349" width="16" style="79" customWidth="1"/>
    <col min="14350" max="14590" width="9" style="79"/>
    <col min="14591" max="14591" width="3.6328125" style="79" customWidth="1"/>
    <col min="14592" max="14592" width="13.36328125" style="79" customWidth="1"/>
    <col min="14593" max="14593" width="45.08984375" style="79" customWidth="1"/>
    <col min="14594" max="14594" width="3.90625" style="79" customWidth="1"/>
    <col min="14595" max="14595" width="7.08984375" style="79" customWidth="1"/>
    <col min="14596" max="14596" width="9.36328125" style="79" customWidth="1"/>
    <col min="14597" max="14597" width="10.54296875" style="79" customWidth="1"/>
    <col min="14598" max="14598" width="15.453125" style="79" customWidth="1"/>
    <col min="14599" max="14599" width="15.54296875" style="79" customWidth="1"/>
    <col min="14600" max="14600" width="14.54296875" style="79" customWidth="1"/>
    <col min="14601" max="14602" width="14" style="79" customWidth="1"/>
    <col min="14603" max="14603" width="14.54296875" style="79" customWidth="1"/>
    <col min="14604" max="14604" width="14.36328125" style="79" customWidth="1"/>
    <col min="14605" max="14605" width="16" style="79" customWidth="1"/>
    <col min="14606" max="14846" width="9" style="79"/>
    <col min="14847" max="14847" width="3.6328125" style="79" customWidth="1"/>
    <col min="14848" max="14848" width="13.36328125" style="79" customWidth="1"/>
    <col min="14849" max="14849" width="45.08984375" style="79" customWidth="1"/>
    <col min="14850" max="14850" width="3.90625" style="79" customWidth="1"/>
    <col min="14851" max="14851" width="7.08984375" style="79" customWidth="1"/>
    <col min="14852" max="14852" width="9.36328125" style="79" customWidth="1"/>
    <col min="14853" max="14853" width="10.54296875" style="79" customWidth="1"/>
    <col min="14854" max="14854" width="15.453125" style="79" customWidth="1"/>
    <col min="14855" max="14855" width="15.54296875" style="79" customWidth="1"/>
    <col min="14856" max="14856" width="14.54296875" style="79" customWidth="1"/>
    <col min="14857" max="14858" width="14" style="79" customWidth="1"/>
    <col min="14859" max="14859" width="14.54296875" style="79" customWidth="1"/>
    <col min="14860" max="14860" width="14.36328125" style="79" customWidth="1"/>
    <col min="14861" max="14861" width="16" style="79" customWidth="1"/>
    <col min="14862" max="15102" width="9" style="79"/>
    <col min="15103" max="15103" width="3.6328125" style="79" customWidth="1"/>
    <col min="15104" max="15104" width="13.36328125" style="79" customWidth="1"/>
    <col min="15105" max="15105" width="45.08984375" style="79" customWidth="1"/>
    <col min="15106" max="15106" width="3.90625" style="79" customWidth="1"/>
    <col min="15107" max="15107" width="7.08984375" style="79" customWidth="1"/>
    <col min="15108" max="15108" width="9.36328125" style="79" customWidth="1"/>
    <col min="15109" max="15109" width="10.54296875" style="79" customWidth="1"/>
    <col min="15110" max="15110" width="15.453125" style="79" customWidth="1"/>
    <col min="15111" max="15111" width="15.54296875" style="79" customWidth="1"/>
    <col min="15112" max="15112" width="14.54296875" style="79" customWidth="1"/>
    <col min="15113" max="15114" width="14" style="79" customWidth="1"/>
    <col min="15115" max="15115" width="14.54296875" style="79" customWidth="1"/>
    <col min="15116" max="15116" width="14.36328125" style="79" customWidth="1"/>
    <col min="15117" max="15117" width="16" style="79" customWidth="1"/>
    <col min="15118" max="15358" width="9" style="79"/>
    <col min="15359" max="15359" width="3.6328125" style="79" customWidth="1"/>
    <col min="15360" max="15360" width="13.36328125" style="79" customWidth="1"/>
    <col min="15361" max="15361" width="45.08984375" style="79" customWidth="1"/>
    <col min="15362" max="15362" width="3.90625" style="79" customWidth="1"/>
    <col min="15363" max="15363" width="7.08984375" style="79" customWidth="1"/>
    <col min="15364" max="15364" width="9.36328125" style="79" customWidth="1"/>
    <col min="15365" max="15365" width="10.54296875" style="79" customWidth="1"/>
    <col min="15366" max="15366" width="15.453125" style="79" customWidth="1"/>
    <col min="15367" max="15367" width="15.54296875" style="79" customWidth="1"/>
    <col min="15368" max="15368" width="14.54296875" style="79" customWidth="1"/>
    <col min="15369" max="15370" width="14" style="79" customWidth="1"/>
    <col min="15371" max="15371" width="14.54296875" style="79" customWidth="1"/>
    <col min="15372" max="15372" width="14.36328125" style="79" customWidth="1"/>
    <col min="15373" max="15373" width="16" style="79" customWidth="1"/>
    <col min="15374" max="15614" width="9" style="79"/>
    <col min="15615" max="15615" width="3.6328125" style="79" customWidth="1"/>
    <col min="15616" max="15616" width="13.36328125" style="79" customWidth="1"/>
    <col min="15617" max="15617" width="45.08984375" style="79" customWidth="1"/>
    <col min="15618" max="15618" width="3.90625" style="79" customWidth="1"/>
    <col min="15619" max="15619" width="7.08984375" style="79" customWidth="1"/>
    <col min="15620" max="15620" width="9.36328125" style="79" customWidth="1"/>
    <col min="15621" max="15621" width="10.54296875" style="79" customWidth="1"/>
    <col min="15622" max="15622" width="15.453125" style="79" customWidth="1"/>
    <col min="15623" max="15623" width="15.54296875" style="79" customWidth="1"/>
    <col min="15624" max="15624" width="14.54296875" style="79" customWidth="1"/>
    <col min="15625" max="15626" width="14" style="79" customWidth="1"/>
    <col min="15627" max="15627" width="14.54296875" style="79" customWidth="1"/>
    <col min="15628" max="15628" width="14.36328125" style="79" customWidth="1"/>
    <col min="15629" max="15629" width="16" style="79" customWidth="1"/>
    <col min="15630" max="15870" width="9" style="79"/>
    <col min="15871" max="15871" width="3.6328125" style="79" customWidth="1"/>
    <col min="15872" max="15872" width="13.36328125" style="79" customWidth="1"/>
    <col min="15873" max="15873" width="45.08984375" style="79" customWidth="1"/>
    <col min="15874" max="15874" width="3.90625" style="79" customWidth="1"/>
    <col min="15875" max="15875" width="7.08984375" style="79" customWidth="1"/>
    <col min="15876" max="15876" width="9.36328125" style="79" customWidth="1"/>
    <col min="15877" max="15877" width="10.54296875" style="79" customWidth="1"/>
    <col min="15878" max="15878" width="15.453125" style="79" customWidth="1"/>
    <col min="15879" max="15879" width="15.54296875" style="79" customWidth="1"/>
    <col min="15880" max="15880" width="14.54296875" style="79" customWidth="1"/>
    <col min="15881" max="15882" width="14" style="79" customWidth="1"/>
    <col min="15883" max="15883" width="14.54296875" style="79" customWidth="1"/>
    <col min="15884" max="15884" width="14.36328125" style="79" customWidth="1"/>
    <col min="15885" max="15885" width="16" style="79" customWidth="1"/>
    <col min="15886" max="16126" width="9" style="79"/>
    <col min="16127" max="16127" width="3.6328125" style="79" customWidth="1"/>
    <col min="16128" max="16128" width="13.36328125" style="79" customWidth="1"/>
    <col min="16129" max="16129" width="45.08984375" style="79" customWidth="1"/>
    <col min="16130" max="16130" width="3.90625" style="79" customWidth="1"/>
    <col min="16131" max="16131" width="7.08984375" style="79" customWidth="1"/>
    <col min="16132" max="16132" width="9.36328125" style="79" customWidth="1"/>
    <col min="16133" max="16133" width="10.54296875" style="79" customWidth="1"/>
    <col min="16134" max="16134" width="15.453125" style="79" customWidth="1"/>
    <col min="16135" max="16135" width="15.54296875" style="79" customWidth="1"/>
    <col min="16136" max="16136" width="14.54296875" style="79" customWidth="1"/>
    <col min="16137" max="16138" width="14" style="79" customWidth="1"/>
    <col min="16139" max="16139" width="14.54296875" style="79" customWidth="1"/>
    <col min="16140" max="16140" width="14.36328125" style="79" customWidth="1"/>
    <col min="16141" max="16141" width="16" style="79" customWidth="1"/>
    <col min="16142" max="16384" width="9" style="79"/>
  </cols>
  <sheetData>
    <row r="1" spans="1:29" ht="18" x14ac:dyDescent="0.35">
      <c r="A1" s="253" t="s">
        <v>0</v>
      </c>
      <c r="B1" s="253"/>
      <c r="C1" s="254"/>
      <c r="D1" s="253"/>
      <c r="E1" s="253"/>
      <c r="F1" s="253"/>
      <c r="G1" s="253"/>
      <c r="H1" s="253"/>
      <c r="I1" s="253"/>
      <c r="J1" s="253"/>
      <c r="K1" s="253"/>
      <c r="L1" s="253"/>
      <c r="M1" s="253"/>
      <c r="N1" s="253"/>
      <c r="O1" s="253"/>
      <c r="P1" s="253"/>
      <c r="R1" s="117"/>
      <c r="S1" s="117"/>
    </row>
    <row r="2" spans="1:29" x14ac:dyDescent="0.25">
      <c r="A2" s="118" t="s">
        <v>1</v>
      </c>
      <c r="B2" s="119"/>
      <c r="C2" s="7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R2" s="119"/>
      <c r="S2" s="119"/>
    </row>
    <row r="3" spans="1:29" x14ac:dyDescent="0.25">
      <c r="A3" s="118" t="s">
        <v>242</v>
      </c>
      <c r="B3" s="119"/>
      <c r="C3" s="79"/>
      <c r="D3" s="119"/>
      <c r="E3" s="119"/>
      <c r="F3" s="119"/>
      <c r="G3" s="119"/>
      <c r="H3" s="119"/>
      <c r="I3" s="119"/>
      <c r="J3" s="255"/>
      <c r="K3" s="256"/>
      <c r="L3" s="120"/>
      <c r="M3" s="119"/>
      <c r="N3" s="119"/>
      <c r="O3" s="119"/>
      <c r="P3" s="119"/>
      <c r="R3" s="119"/>
      <c r="S3" s="119"/>
    </row>
    <row r="4" spans="1:29" x14ac:dyDescent="0.25">
      <c r="A4" s="118" t="s">
        <v>2156</v>
      </c>
      <c r="B4" s="119"/>
      <c r="C4" s="79"/>
      <c r="D4" s="119"/>
      <c r="E4" s="119"/>
      <c r="F4" s="119"/>
      <c r="G4" s="119"/>
      <c r="H4" s="119"/>
      <c r="I4" s="119"/>
      <c r="J4" s="255"/>
      <c r="K4" s="256"/>
      <c r="L4" s="120"/>
      <c r="M4" s="119"/>
      <c r="N4" s="119"/>
      <c r="O4" s="119"/>
      <c r="P4" s="119"/>
      <c r="R4" s="119"/>
      <c r="S4" s="119"/>
    </row>
    <row r="5" spans="1:29" x14ac:dyDescent="0.35">
      <c r="A5" s="121"/>
      <c r="B5" s="122"/>
      <c r="C5" s="79"/>
      <c r="D5" s="123"/>
      <c r="E5" s="124"/>
      <c r="F5" s="124"/>
      <c r="G5" s="125"/>
      <c r="H5" s="125"/>
      <c r="I5" s="125"/>
      <c r="J5" s="257"/>
      <c r="K5" s="258"/>
      <c r="L5" s="125"/>
      <c r="M5" s="125"/>
      <c r="N5" s="125"/>
      <c r="O5" s="125"/>
      <c r="P5" s="125"/>
      <c r="R5" s="125"/>
      <c r="S5" s="125"/>
    </row>
    <row r="6" spans="1:29" x14ac:dyDescent="0.25">
      <c r="A6" s="126" t="s">
        <v>4</v>
      </c>
      <c r="B6" s="119"/>
      <c r="C6" s="79"/>
      <c r="D6" s="127"/>
      <c r="E6" s="128"/>
      <c r="F6" s="128"/>
      <c r="G6" s="129"/>
      <c r="H6" s="129"/>
      <c r="I6" s="129"/>
      <c r="J6" s="259"/>
      <c r="K6" s="260"/>
      <c r="L6" s="129"/>
      <c r="M6" s="129"/>
      <c r="N6" s="129"/>
      <c r="O6" s="129"/>
      <c r="P6" s="129"/>
      <c r="R6" s="129"/>
      <c r="S6" s="129"/>
    </row>
    <row r="7" spans="1:29" x14ac:dyDescent="0.25">
      <c r="A7" s="126" t="s">
        <v>5</v>
      </c>
      <c r="B7" s="119"/>
      <c r="C7" s="79"/>
      <c r="D7" s="127"/>
      <c r="E7" s="128"/>
      <c r="F7" s="128"/>
      <c r="G7" s="129"/>
      <c r="H7" s="129"/>
      <c r="I7" s="129"/>
      <c r="J7" s="259"/>
      <c r="K7" s="260"/>
      <c r="L7" s="129"/>
      <c r="M7" s="129"/>
      <c r="N7" s="126" t="s">
        <v>6</v>
      </c>
      <c r="O7" s="129"/>
      <c r="P7" s="129"/>
      <c r="R7" s="129"/>
      <c r="S7" s="129"/>
    </row>
    <row r="8" spans="1:29" s="132" customFormat="1" ht="13" x14ac:dyDescent="0.3">
      <c r="A8" s="130" t="s">
        <v>7</v>
      </c>
      <c r="B8" s="131"/>
      <c r="D8" s="133"/>
      <c r="E8" s="134"/>
      <c r="F8" s="135"/>
      <c r="G8" s="136"/>
      <c r="H8" s="261" t="s">
        <v>3238</v>
      </c>
      <c r="I8" s="262"/>
      <c r="J8" s="262"/>
      <c r="K8" s="262"/>
      <c r="L8" s="262"/>
      <c r="M8" s="262"/>
      <c r="N8" s="262"/>
      <c r="O8" s="262"/>
      <c r="P8" s="262"/>
      <c r="Q8" s="262"/>
      <c r="R8" s="263"/>
      <c r="S8" s="136"/>
      <c r="T8" s="137"/>
      <c r="U8" s="137"/>
      <c r="V8" s="137"/>
      <c r="W8" s="137"/>
      <c r="X8" s="137"/>
      <c r="Y8" s="250" t="s">
        <v>3239</v>
      </c>
      <c r="Z8" s="251"/>
      <c r="AA8" s="251"/>
      <c r="AB8" s="252"/>
      <c r="AC8" s="198"/>
    </row>
    <row r="9" spans="1:29" s="132" customFormat="1" ht="13" x14ac:dyDescent="0.3">
      <c r="F9" s="139" t="s">
        <v>3240</v>
      </c>
      <c r="G9" s="139" t="s">
        <v>3241</v>
      </c>
      <c r="H9" s="139" t="s">
        <v>3242</v>
      </c>
      <c r="I9" s="139"/>
      <c r="J9" s="139"/>
      <c r="K9" s="139"/>
      <c r="L9" s="139"/>
      <c r="M9" s="139"/>
      <c r="N9" s="139"/>
      <c r="O9" s="139"/>
      <c r="P9" s="139"/>
      <c r="Q9" s="139"/>
      <c r="R9" s="139" t="s">
        <v>3243</v>
      </c>
      <c r="S9" s="139"/>
      <c r="T9" s="139" t="s">
        <v>3244</v>
      </c>
      <c r="U9" s="139" t="s">
        <v>3245</v>
      </c>
      <c r="V9" s="139" t="s">
        <v>3246</v>
      </c>
      <c r="W9" s="139" t="s">
        <v>3247</v>
      </c>
      <c r="X9" s="139" t="s">
        <v>3248</v>
      </c>
      <c r="Y9" s="139" t="s">
        <v>3249</v>
      </c>
      <c r="Z9" s="139" t="s">
        <v>3250</v>
      </c>
      <c r="AA9" s="139" t="s">
        <v>3251</v>
      </c>
      <c r="AB9" s="139" t="s">
        <v>98</v>
      </c>
      <c r="AC9" s="199" t="s">
        <v>3252</v>
      </c>
    </row>
    <row r="10" spans="1:29" s="132" customFormat="1" ht="78.5" thickBot="1" x14ac:dyDescent="0.4">
      <c r="A10" s="140" t="s">
        <v>3253</v>
      </c>
      <c r="B10" s="140" t="s">
        <v>3254</v>
      </c>
      <c r="C10" s="140" t="s">
        <v>3255</v>
      </c>
      <c r="D10" s="140" t="s">
        <v>8</v>
      </c>
      <c r="E10" s="140" t="s">
        <v>9</v>
      </c>
      <c r="F10" s="141" t="s">
        <v>3256</v>
      </c>
      <c r="G10" s="142" t="s">
        <v>3257</v>
      </c>
      <c r="H10" s="92" t="s">
        <v>3258</v>
      </c>
      <c r="I10" s="140" t="s">
        <v>10</v>
      </c>
      <c r="J10" s="140" t="s">
        <v>11</v>
      </c>
      <c r="K10" s="140" t="s">
        <v>12</v>
      </c>
      <c r="L10" s="140" t="s">
        <v>13</v>
      </c>
      <c r="M10" s="140" t="s">
        <v>14</v>
      </c>
      <c r="N10" s="140" t="s">
        <v>15</v>
      </c>
      <c r="O10" s="140" t="s">
        <v>16</v>
      </c>
      <c r="P10" s="140" t="s">
        <v>17</v>
      </c>
      <c r="R10" s="143" t="s">
        <v>3259</v>
      </c>
      <c r="S10" s="140" t="s">
        <v>11</v>
      </c>
      <c r="T10" s="92" t="s">
        <v>3260</v>
      </c>
      <c r="U10" s="92" t="s">
        <v>3261</v>
      </c>
      <c r="V10" s="92" t="s">
        <v>3262</v>
      </c>
      <c r="W10" s="92" t="s">
        <v>3263</v>
      </c>
      <c r="X10" s="92" t="s">
        <v>3264</v>
      </c>
      <c r="Y10" s="92">
        <v>2018</v>
      </c>
      <c r="Z10" s="92">
        <v>2019</v>
      </c>
      <c r="AA10" s="92">
        <v>2020</v>
      </c>
      <c r="AB10" s="92" t="s">
        <v>3265</v>
      </c>
      <c r="AC10" s="142" t="s">
        <v>3266</v>
      </c>
    </row>
    <row r="11" spans="1:29" ht="15" thickBot="1" x14ac:dyDescent="0.4">
      <c r="A11" s="79"/>
      <c r="C11" s="79"/>
      <c r="D11" s="79"/>
      <c r="E11" s="79"/>
      <c r="F11" s="79"/>
      <c r="G11" s="79"/>
      <c r="H11" s="79"/>
      <c r="I11" s="79"/>
      <c r="J11" s="79"/>
      <c r="K11" s="79"/>
      <c r="L11" s="79"/>
      <c r="M11" s="79"/>
      <c r="N11" s="79"/>
      <c r="O11" s="79"/>
      <c r="P11" s="79"/>
      <c r="R11" s="79"/>
      <c r="S11" s="79"/>
    </row>
    <row r="12" spans="1:29" ht="15" thickBot="1" x14ac:dyDescent="0.35">
      <c r="A12" s="146"/>
      <c r="B12" s="147" t="s">
        <v>18</v>
      </c>
      <c r="C12" s="148" t="s">
        <v>2157</v>
      </c>
      <c r="D12" s="148"/>
      <c r="E12" s="149"/>
      <c r="F12" s="149"/>
      <c r="G12" s="150"/>
      <c r="H12" s="150"/>
      <c r="I12" s="150">
        <v>147657.47</v>
      </c>
      <c r="J12" s="150">
        <v>147657.47</v>
      </c>
      <c r="K12" s="150">
        <v>0</v>
      </c>
      <c r="L12" s="150">
        <v>0</v>
      </c>
      <c r="M12" s="150">
        <v>0</v>
      </c>
      <c r="N12" s="150">
        <v>0</v>
      </c>
      <c r="O12" s="150">
        <v>0</v>
      </c>
      <c r="P12" s="150">
        <v>0</v>
      </c>
      <c r="R12" s="150"/>
      <c r="S12" s="150">
        <v>147657.47</v>
      </c>
      <c r="X12" s="145">
        <f>SUBTOTAL(9,X13:X172)</f>
        <v>214431.78382393677</v>
      </c>
    </row>
    <row r="13" spans="1:29" ht="50" x14ac:dyDescent="0.2">
      <c r="A13" s="103"/>
      <c r="B13" s="104" t="s">
        <v>2158</v>
      </c>
      <c r="C13" s="105" t="s">
        <v>2159</v>
      </c>
      <c r="D13" s="105" t="s">
        <v>44</v>
      </c>
      <c r="E13" s="106">
        <v>0</v>
      </c>
      <c r="F13" s="106">
        <v>1</v>
      </c>
      <c r="G13" s="107">
        <v>49400.87</v>
      </c>
      <c r="H13" s="107"/>
      <c r="I13" s="107"/>
      <c r="J13" s="107"/>
      <c r="K13" s="107"/>
      <c r="L13" s="107"/>
      <c r="M13" s="107"/>
      <c r="N13" s="107"/>
      <c r="O13" s="107"/>
      <c r="P13" s="107"/>
      <c r="R13" s="107"/>
      <c r="S13" s="107">
        <v>49400.87</v>
      </c>
      <c r="T13" s="80"/>
      <c r="U13" s="80"/>
      <c r="V13" s="81"/>
      <c r="W13" s="81"/>
      <c r="X13" s="81"/>
      <c r="Y13" s="80">
        <f t="shared" ref="Y13:Y94" si="0">104.584835545197%-100%</f>
        <v>4.5848355451969969E-2</v>
      </c>
      <c r="Z13" s="80">
        <f t="shared" ref="Z13:Z94" si="1">101.199262415129%-100%</f>
        <v>1.1992624151289988E-2</v>
      </c>
      <c r="AA13" s="80">
        <f t="shared" ref="AA13:AA94" si="2">101.911505501324%-100%</f>
        <v>1.9115055013239957E-2</v>
      </c>
      <c r="AB13" s="80">
        <f t="shared" ref="AB13" si="3">AVERAGE(Y13:AA13)</f>
        <v>2.5652011538833303E-2</v>
      </c>
    </row>
    <row r="14" spans="1:29" ht="30" x14ac:dyDescent="0.2">
      <c r="A14" s="103"/>
      <c r="B14" s="104" t="s">
        <v>2160</v>
      </c>
      <c r="C14" s="105" t="s">
        <v>2161</v>
      </c>
      <c r="D14" s="105" t="s">
        <v>44</v>
      </c>
      <c r="E14" s="106">
        <v>0</v>
      </c>
      <c r="F14" s="106">
        <v>1</v>
      </c>
      <c r="G14" s="107">
        <v>10142.61</v>
      </c>
      <c r="H14" s="107"/>
      <c r="I14" s="107"/>
      <c r="J14" s="107"/>
      <c r="K14" s="107"/>
      <c r="L14" s="107"/>
      <c r="M14" s="107"/>
      <c r="N14" s="107"/>
      <c r="O14" s="107"/>
      <c r="P14" s="107"/>
      <c r="R14" s="107"/>
      <c r="S14" s="107">
        <v>10142.61</v>
      </c>
      <c r="T14" s="80"/>
      <c r="U14" s="80"/>
      <c r="V14" s="81"/>
      <c r="W14" s="81"/>
      <c r="X14" s="81"/>
      <c r="Y14" s="80">
        <f t="shared" si="0"/>
        <v>4.5848355451969969E-2</v>
      </c>
      <c r="Z14" s="80">
        <f t="shared" si="1"/>
        <v>1.1992624151289988E-2</v>
      </c>
      <c r="AA14" s="80">
        <f t="shared" si="2"/>
        <v>1.9115055013239957E-2</v>
      </c>
      <c r="AB14" s="80">
        <f t="shared" ref="AB14:AB95" si="4">AVERAGE(Y14:AA14)</f>
        <v>2.5652011538833303E-2</v>
      </c>
    </row>
    <row r="15" spans="1:29" ht="20" x14ac:dyDescent="0.2">
      <c r="A15" s="103"/>
      <c r="B15" s="104" t="s">
        <v>2162</v>
      </c>
      <c r="C15" s="105" t="s">
        <v>2163</v>
      </c>
      <c r="D15" s="105" t="s">
        <v>44</v>
      </c>
      <c r="E15" s="106">
        <v>0</v>
      </c>
      <c r="F15" s="106">
        <v>1</v>
      </c>
      <c r="G15" s="107">
        <v>1235.3399999999999</v>
      </c>
      <c r="H15" s="107"/>
      <c r="I15" s="107"/>
      <c r="J15" s="107"/>
      <c r="K15" s="107"/>
      <c r="L15" s="107"/>
      <c r="M15" s="107"/>
      <c r="N15" s="107"/>
      <c r="O15" s="107"/>
      <c r="P15" s="107"/>
      <c r="R15" s="107"/>
      <c r="S15" s="107">
        <v>1235.3399999999999</v>
      </c>
      <c r="T15" s="80"/>
      <c r="U15" s="80"/>
      <c r="V15" s="81"/>
      <c r="W15" s="81"/>
      <c r="X15" s="81"/>
      <c r="Y15" s="80">
        <f t="shared" si="0"/>
        <v>4.5848355451969969E-2</v>
      </c>
      <c r="Z15" s="80">
        <f t="shared" si="1"/>
        <v>1.1992624151289988E-2</v>
      </c>
      <c r="AA15" s="80">
        <f t="shared" si="2"/>
        <v>1.9115055013239957E-2</v>
      </c>
      <c r="AB15" s="80">
        <f t="shared" si="4"/>
        <v>2.5652011538833303E-2</v>
      </c>
    </row>
    <row r="16" spans="1:29" ht="50" x14ac:dyDescent="0.2">
      <c r="A16" s="103"/>
      <c r="B16" s="104" t="s">
        <v>2164</v>
      </c>
      <c r="C16" s="105" t="s">
        <v>2165</v>
      </c>
      <c r="D16" s="105" t="s">
        <v>44</v>
      </c>
      <c r="E16" s="106">
        <v>0</v>
      </c>
      <c r="F16" s="106">
        <v>1</v>
      </c>
      <c r="G16" s="107">
        <v>61769.41</v>
      </c>
      <c r="H16" s="107"/>
      <c r="I16" s="107"/>
      <c r="J16" s="107"/>
      <c r="K16" s="107"/>
      <c r="L16" s="107"/>
      <c r="M16" s="107"/>
      <c r="N16" s="107"/>
      <c r="O16" s="107"/>
      <c r="P16" s="107"/>
      <c r="R16" s="107"/>
      <c r="S16" s="107">
        <v>61769.41</v>
      </c>
      <c r="T16" s="80"/>
      <c r="U16" s="80"/>
      <c r="V16" s="81"/>
      <c r="W16" s="81"/>
      <c r="X16" s="81"/>
      <c r="Y16" s="80">
        <f t="shared" si="0"/>
        <v>4.5848355451969969E-2</v>
      </c>
      <c r="Z16" s="80">
        <f t="shared" si="1"/>
        <v>1.1992624151289988E-2</v>
      </c>
      <c r="AA16" s="80">
        <f t="shared" si="2"/>
        <v>1.9115055013239957E-2</v>
      </c>
      <c r="AB16" s="80">
        <f t="shared" si="4"/>
        <v>2.5652011538833303E-2</v>
      </c>
    </row>
    <row r="17" spans="1:29" x14ac:dyDescent="0.2">
      <c r="A17" s="103"/>
      <c r="B17" s="104" t="s">
        <v>2166</v>
      </c>
      <c r="C17" s="105" t="s">
        <v>2167</v>
      </c>
      <c r="D17" s="105" t="s">
        <v>44</v>
      </c>
      <c r="E17" s="106">
        <v>0</v>
      </c>
      <c r="F17" s="106">
        <v>1</v>
      </c>
      <c r="G17" s="107">
        <v>4400.66</v>
      </c>
      <c r="H17" s="107"/>
      <c r="I17" s="107"/>
      <c r="J17" s="107"/>
      <c r="K17" s="107"/>
      <c r="L17" s="107"/>
      <c r="M17" s="107"/>
      <c r="N17" s="107"/>
      <c r="O17" s="107"/>
      <c r="P17" s="107"/>
      <c r="R17" s="107"/>
      <c r="S17" s="107">
        <v>4400.66</v>
      </c>
      <c r="T17" s="80"/>
      <c r="U17" s="80"/>
      <c r="V17" s="81"/>
      <c r="W17" s="81"/>
      <c r="X17" s="81"/>
      <c r="Y17" s="80">
        <f t="shared" si="0"/>
        <v>4.5848355451969969E-2</v>
      </c>
      <c r="Z17" s="80">
        <f t="shared" si="1"/>
        <v>1.1992624151289988E-2</v>
      </c>
      <c r="AA17" s="80">
        <f t="shared" si="2"/>
        <v>1.9115055013239957E-2</v>
      </c>
      <c r="AB17" s="80">
        <f t="shared" si="4"/>
        <v>2.5652011538833303E-2</v>
      </c>
    </row>
    <row r="18" spans="1:29" ht="30" x14ac:dyDescent="0.2">
      <c r="A18" s="103"/>
      <c r="B18" s="104" t="s">
        <v>2168</v>
      </c>
      <c r="C18" s="105" t="s">
        <v>2169</v>
      </c>
      <c r="D18" s="105" t="s">
        <v>44</v>
      </c>
      <c r="E18" s="106">
        <v>0</v>
      </c>
      <c r="F18" s="106">
        <v>1</v>
      </c>
      <c r="G18" s="107">
        <v>20708.580000000002</v>
      </c>
      <c r="H18" s="107"/>
      <c r="I18" s="107"/>
      <c r="J18" s="107"/>
      <c r="K18" s="107"/>
      <c r="L18" s="107"/>
      <c r="M18" s="107"/>
      <c r="N18" s="107"/>
      <c r="O18" s="107"/>
      <c r="P18" s="107"/>
      <c r="R18" s="107"/>
      <c r="S18" s="107">
        <v>20708.580000000002</v>
      </c>
      <c r="T18" s="80"/>
      <c r="U18" s="80"/>
      <c r="V18" s="81"/>
      <c r="W18" s="81"/>
      <c r="X18" s="81"/>
      <c r="Y18" s="80">
        <f t="shared" si="0"/>
        <v>4.5848355451969969E-2</v>
      </c>
      <c r="Z18" s="80">
        <f t="shared" si="1"/>
        <v>1.1992624151289988E-2</v>
      </c>
      <c r="AA18" s="80">
        <f t="shared" si="2"/>
        <v>1.9115055013239957E-2</v>
      </c>
      <c r="AB18" s="80">
        <f t="shared" si="4"/>
        <v>2.5652011538833303E-2</v>
      </c>
    </row>
    <row r="19" spans="1:29" x14ac:dyDescent="0.3">
      <c r="A19" s="146"/>
      <c r="B19" s="147" t="s">
        <v>19</v>
      </c>
      <c r="C19" s="148" t="s">
        <v>2170</v>
      </c>
      <c r="D19" s="148"/>
      <c r="E19" s="149"/>
      <c r="F19" s="149"/>
      <c r="G19" s="150"/>
      <c r="H19" s="150"/>
      <c r="I19" s="150"/>
      <c r="J19" s="150"/>
      <c r="K19" s="150"/>
      <c r="L19" s="150"/>
      <c r="M19" s="150"/>
      <c r="N19" s="150"/>
      <c r="O19" s="150"/>
      <c r="P19" s="150"/>
      <c r="R19" s="150"/>
      <c r="S19" s="150">
        <v>81498.95</v>
      </c>
      <c r="T19" s="80"/>
      <c r="U19" s="80"/>
      <c r="V19" s="81"/>
      <c r="W19" s="81"/>
      <c r="X19" s="81"/>
      <c r="Y19" s="80"/>
      <c r="Z19" s="80"/>
      <c r="AA19" s="80"/>
      <c r="AB19" s="80"/>
    </row>
    <row r="20" spans="1:29" ht="40" x14ac:dyDescent="0.2">
      <c r="A20" s="103"/>
      <c r="B20" s="104" t="s">
        <v>2171</v>
      </c>
      <c r="C20" s="105" t="s">
        <v>2172</v>
      </c>
      <c r="D20" s="105" t="s">
        <v>44</v>
      </c>
      <c r="E20" s="106">
        <v>0</v>
      </c>
      <c r="F20" s="106">
        <v>1</v>
      </c>
      <c r="G20" s="107">
        <v>11391.57</v>
      </c>
      <c r="H20" s="107"/>
      <c r="I20" s="107"/>
      <c r="J20" s="107"/>
      <c r="K20" s="107"/>
      <c r="L20" s="107"/>
      <c r="M20" s="107"/>
      <c r="N20" s="107"/>
      <c r="O20" s="107"/>
      <c r="P20" s="107"/>
      <c r="R20" s="107"/>
      <c r="S20" s="107">
        <v>11391.57</v>
      </c>
      <c r="T20" s="80"/>
      <c r="U20" s="80"/>
      <c r="V20" s="81"/>
      <c r="W20" s="81"/>
      <c r="X20" s="81"/>
      <c r="Y20" s="80">
        <f t="shared" si="0"/>
        <v>4.5848355451969969E-2</v>
      </c>
      <c r="Z20" s="80">
        <f t="shared" si="1"/>
        <v>1.1992624151289988E-2</v>
      </c>
      <c r="AA20" s="80">
        <f t="shared" si="2"/>
        <v>1.9115055013239957E-2</v>
      </c>
      <c r="AB20" s="80">
        <f t="shared" si="4"/>
        <v>2.5652011538833303E-2</v>
      </c>
    </row>
    <row r="21" spans="1:29" ht="40" x14ac:dyDescent="0.2">
      <c r="A21" s="103"/>
      <c r="B21" s="104" t="s">
        <v>2173</v>
      </c>
      <c r="C21" s="105" t="s">
        <v>2174</v>
      </c>
      <c r="D21" s="105" t="s">
        <v>44</v>
      </c>
      <c r="E21" s="106">
        <v>0</v>
      </c>
      <c r="F21" s="106">
        <v>1</v>
      </c>
      <c r="G21" s="107">
        <v>11391.57</v>
      </c>
      <c r="H21" s="107"/>
      <c r="I21" s="107"/>
      <c r="J21" s="107"/>
      <c r="K21" s="107"/>
      <c r="L21" s="107"/>
      <c r="M21" s="107"/>
      <c r="N21" s="107"/>
      <c r="O21" s="107"/>
      <c r="P21" s="107"/>
      <c r="R21" s="107"/>
      <c r="S21" s="107">
        <v>11391.57</v>
      </c>
      <c r="T21" s="80"/>
      <c r="U21" s="80"/>
      <c r="V21" s="81"/>
      <c r="W21" s="81"/>
      <c r="X21" s="81"/>
      <c r="Y21" s="80">
        <f t="shared" si="0"/>
        <v>4.5848355451969969E-2</v>
      </c>
      <c r="Z21" s="80">
        <f t="shared" si="1"/>
        <v>1.1992624151289988E-2</v>
      </c>
      <c r="AA21" s="80">
        <f t="shared" si="2"/>
        <v>1.9115055013239957E-2</v>
      </c>
      <c r="AB21" s="80">
        <f t="shared" si="4"/>
        <v>2.5652011538833303E-2</v>
      </c>
    </row>
    <row r="22" spans="1:29" ht="40" x14ac:dyDescent="0.2">
      <c r="A22" s="103"/>
      <c r="B22" s="104" t="s">
        <v>2175</v>
      </c>
      <c r="C22" s="105" t="s">
        <v>2176</v>
      </c>
      <c r="D22" s="105" t="s">
        <v>44</v>
      </c>
      <c r="E22" s="106">
        <v>0</v>
      </c>
      <c r="F22" s="106">
        <v>1</v>
      </c>
      <c r="G22" s="107">
        <v>9316.44</v>
      </c>
      <c r="H22" s="107"/>
      <c r="I22" s="107"/>
      <c r="J22" s="107"/>
      <c r="K22" s="107"/>
      <c r="L22" s="107"/>
      <c r="M22" s="107"/>
      <c r="N22" s="107"/>
      <c r="O22" s="107"/>
      <c r="P22" s="107"/>
      <c r="R22" s="107"/>
      <c r="S22" s="107">
        <v>9316.44</v>
      </c>
      <c r="T22" s="80"/>
      <c r="U22" s="80"/>
      <c r="V22" s="81"/>
      <c r="W22" s="81"/>
      <c r="X22" s="81"/>
      <c r="Y22" s="80">
        <f t="shared" si="0"/>
        <v>4.5848355451969969E-2</v>
      </c>
      <c r="Z22" s="80">
        <f t="shared" si="1"/>
        <v>1.1992624151289988E-2</v>
      </c>
      <c r="AA22" s="80">
        <f t="shared" si="2"/>
        <v>1.9115055013239957E-2</v>
      </c>
      <c r="AB22" s="80">
        <f t="shared" si="4"/>
        <v>2.5652011538833303E-2</v>
      </c>
    </row>
    <row r="23" spans="1:29" ht="40" x14ac:dyDescent="0.2">
      <c r="A23" s="103"/>
      <c r="B23" s="104" t="s">
        <v>2177</v>
      </c>
      <c r="C23" s="105" t="s">
        <v>2178</v>
      </c>
      <c r="D23" s="105" t="s">
        <v>44</v>
      </c>
      <c r="E23" s="106">
        <v>0</v>
      </c>
      <c r="F23" s="106">
        <v>1</v>
      </c>
      <c r="G23" s="107">
        <v>18041.439999999999</v>
      </c>
      <c r="H23" s="107"/>
      <c r="I23" s="107"/>
      <c r="J23" s="107"/>
      <c r="K23" s="107"/>
      <c r="L23" s="107"/>
      <c r="M23" s="107"/>
      <c r="N23" s="107"/>
      <c r="O23" s="107"/>
      <c r="P23" s="107"/>
      <c r="R23" s="107"/>
      <c r="S23" s="107">
        <v>18041.439999999999</v>
      </c>
      <c r="T23" s="80"/>
      <c r="U23" s="80"/>
      <c r="V23" s="81"/>
      <c r="W23" s="81"/>
      <c r="X23" s="81"/>
      <c r="Y23" s="80">
        <f t="shared" si="0"/>
        <v>4.5848355451969969E-2</v>
      </c>
      <c r="Z23" s="80">
        <f t="shared" si="1"/>
        <v>1.1992624151289988E-2</v>
      </c>
      <c r="AA23" s="80">
        <f t="shared" si="2"/>
        <v>1.9115055013239957E-2</v>
      </c>
      <c r="AB23" s="80">
        <f t="shared" si="4"/>
        <v>2.5652011538833303E-2</v>
      </c>
    </row>
    <row r="24" spans="1:29" ht="40" x14ac:dyDescent="0.2">
      <c r="A24" s="103"/>
      <c r="B24" s="104" t="s">
        <v>2179</v>
      </c>
      <c r="C24" s="105" t="s">
        <v>2180</v>
      </c>
      <c r="D24" s="105" t="s">
        <v>44</v>
      </c>
      <c r="E24" s="106">
        <v>0</v>
      </c>
      <c r="F24" s="106">
        <v>1</v>
      </c>
      <c r="G24" s="107">
        <v>31357.93</v>
      </c>
      <c r="H24" s="107"/>
      <c r="I24" s="107"/>
      <c r="J24" s="107"/>
      <c r="K24" s="107"/>
      <c r="L24" s="107"/>
      <c r="M24" s="107"/>
      <c r="N24" s="107"/>
      <c r="O24" s="107"/>
      <c r="P24" s="107"/>
      <c r="R24" s="107"/>
      <c r="S24" s="107">
        <v>31357.93</v>
      </c>
      <c r="T24" s="80"/>
      <c r="U24" s="80"/>
      <c r="V24" s="81"/>
      <c r="W24" s="81"/>
      <c r="X24" s="81"/>
      <c r="Y24" s="80">
        <f t="shared" si="0"/>
        <v>4.5848355451969969E-2</v>
      </c>
      <c r="Z24" s="80">
        <f t="shared" si="1"/>
        <v>1.1992624151289988E-2</v>
      </c>
      <c r="AA24" s="80">
        <f t="shared" si="2"/>
        <v>1.9115055013239957E-2</v>
      </c>
      <c r="AB24" s="80">
        <f t="shared" si="4"/>
        <v>2.5652011538833303E-2</v>
      </c>
    </row>
    <row r="25" spans="1:29" x14ac:dyDescent="0.3">
      <c r="A25" s="146"/>
      <c r="B25" s="147" t="s">
        <v>20</v>
      </c>
      <c r="C25" s="148" t="s">
        <v>2181</v>
      </c>
      <c r="D25" s="148"/>
      <c r="E25" s="149"/>
      <c r="F25" s="149"/>
      <c r="G25" s="150"/>
      <c r="H25" s="150"/>
      <c r="I25" s="150"/>
      <c r="J25" s="150"/>
      <c r="K25" s="150"/>
      <c r="L25" s="150"/>
      <c r="M25" s="150"/>
      <c r="N25" s="150"/>
      <c r="O25" s="150"/>
      <c r="P25" s="150"/>
      <c r="R25" s="150"/>
      <c r="S25" s="150">
        <v>70305.740000000005</v>
      </c>
      <c r="T25" s="80"/>
      <c r="U25" s="80"/>
      <c r="V25" s="81"/>
      <c r="W25" s="81"/>
      <c r="X25" s="81"/>
      <c r="Y25" s="80"/>
      <c r="Z25" s="80"/>
      <c r="AA25" s="80"/>
      <c r="AB25" s="80"/>
    </row>
    <row r="26" spans="1:29" ht="20" x14ac:dyDescent="0.2">
      <c r="A26" s="103"/>
      <c r="B26" s="104" t="s">
        <v>2182</v>
      </c>
      <c r="C26" s="105" t="s">
        <v>2183</v>
      </c>
      <c r="D26" s="105" t="s">
        <v>44</v>
      </c>
      <c r="E26" s="106">
        <v>0</v>
      </c>
      <c r="F26" s="106">
        <v>2</v>
      </c>
      <c r="G26" s="107">
        <v>2069.79</v>
      </c>
      <c r="H26" s="107"/>
      <c r="I26" s="107"/>
      <c r="J26" s="107"/>
      <c r="K26" s="107"/>
      <c r="L26" s="107"/>
      <c r="M26" s="107"/>
      <c r="N26" s="107"/>
      <c r="O26" s="107"/>
      <c r="P26" s="107"/>
      <c r="R26" s="107"/>
      <c r="S26" s="107">
        <v>4139.58</v>
      </c>
      <c r="T26" s="80"/>
      <c r="U26" s="80"/>
      <c r="V26" s="81"/>
      <c r="W26" s="81"/>
      <c r="X26" s="81"/>
      <c r="Y26" s="80"/>
      <c r="Z26" s="80"/>
      <c r="AA26" s="80"/>
      <c r="AB26" s="80"/>
    </row>
    <row r="27" spans="1:29" s="84" customFormat="1" ht="20" x14ac:dyDescent="0.35">
      <c r="A27" s="183"/>
      <c r="B27" s="184">
        <v>48454432</v>
      </c>
      <c r="C27" s="185" t="s">
        <v>3529</v>
      </c>
      <c r="D27" s="185"/>
      <c r="E27" s="186"/>
      <c r="F27" s="186">
        <v>2</v>
      </c>
      <c r="G27" s="83">
        <v>2140</v>
      </c>
      <c r="H27" s="83">
        <v>2140</v>
      </c>
      <c r="I27" s="83"/>
      <c r="J27" s="83"/>
      <c r="K27" s="83"/>
      <c r="L27" s="83"/>
      <c r="M27" s="83"/>
      <c r="N27" s="83"/>
      <c r="O27" s="83"/>
      <c r="P27" s="83"/>
      <c r="R27" s="83">
        <v>3510</v>
      </c>
      <c r="S27" s="83"/>
      <c r="T27" s="85">
        <f>R27/H27</f>
        <v>1.6401869158878504</v>
      </c>
      <c r="U27" s="85">
        <f t="shared" ref="U27:U60" si="5">T27-AB27</f>
        <v>1.6145349043490171</v>
      </c>
      <c r="V27" s="86">
        <f t="shared" ref="V27:V60" si="6">G27*U27</f>
        <v>3455.1046953068967</v>
      </c>
      <c r="W27" s="86">
        <f t="shared" ref="W27:W60" si="7">V27-G27</f>
        <v>1315.1046953068967</v>
      </c>
      <c r="X27" s="86">
        <f t="shared" ref="X27:X60" si="8">F27*W27</f>
        <v>2630.2093906137934</v>
      </c>
      <c r="Y27" s="85">
        <f t="shared" si="0"/>
        <v>4.5848355451969969E-2</v>
      </c>
      <c r="Z27" s="85">
        <f t="shared" si="1"/>
        <v>1.1992624151289988E-2</v>
      </c>
      <c r="AA27" s="85">
        <f t="shared" si="2"/>
        <v>1.9115055013239957E-2</v>
      </c>
      <c r="AB27" s="85">
        <f t="shared" si="4"/>
        <v>2.5652011538833303E-2</v>
      </c>
      <c r="AC27" s="88" t="s">
        <v>3530</v>
      </c>
    </row>
    <row r="28" spans="1:29" ht="20" x14ac:dyDescent="0.2">
      <c r="A28" s="103"/>
      <c r="B28" s="104" t="s">
        <v>2184</v>
      </c>
      <c r="C28" s="105" t="s">
        <v>2185</v>
      </c>
      <c r="D28" s="105" t="s">
        <v>44</v>
      </c>
      <c r="E28" s="106">
        <v>0</v>
      </c>
      <c r="F28" s="106">
        <v>1</v>
      </c>
      <c r="G28" s="107">
        <v>2127.81</v>
      </c>
      <c r="H28" s="107"/>
      <c r="I28" s="107"/>
      <c r="J28" s="107"/>
      <c r="K28" s="107"/>
      <c r="L28" s="107"/>
      <c r="M28" s="107"/>
      <c r="N28" s="107"/>
      <c r="O28" s="107"/>
      <c r="P28" s="107"/>
      <c r="R28" s="107"/>
      <c r="S28" s="107">
        <v>2127.81</v>
      </c>
      <c r="T28" s="80"/>
      <c r="U28" s="80"/>
      <c r="V28" s="81"/>
      <c r="W28" s="81"/>
      <c r="X28" s="81"/>
      <c r="Y28" s="80"/>
      <c r="Z28" s="80"/>
      <c r="AA28" s="80"/>
      <c r="AB28" s="80"/>
    </row>
    <row r="29" spans="1:29" s="84" customFormat="1" ht="20" x14ac:dyDescent="0.35">
      <c r="A29" s="183"/>
      <c r="B29" s="184">
        <v>48454433</v>
      </c>
      <c r="C29" s="185" t="s">
        <v>3531</v>
      </c>
      <c r="D29" s="185"/>
      <c r="E29" s="186"/>
      <c r="F29" s="186">
        <v>1</v>
      </c>
      <c r="G29" s="83">
        <v>2270</v>
      </c>
      <c r="H29" s="83">
        <v>2270</v>
      </c>
      <c r="I29" s="83"/>
      <c r="J29" s="83"/>
      <c r="K29" s="83"/>
      <c r="L29" s="83"/>
      <c r="M29" s="83"/>
      <c r="N29" s="83"/>
      <c r="O29" s="83"/>
      <c r="P29" s="83"/>
      <c r="R29" s="83">
        <v>3720</v>
      </c>
      <c r="S29" s="83"/>
      <c r="T29" s="85">
        <f t="shared" ref="T29" si="9">R29/H29</f>
        <v>1.6387665198237886</v>
      </c>
      <c r="U29" s="85">
        <f t="shared" ref="U29" si="10">T29-AB29</f>
        <v>1.6131145082849554</v>
      </c>
      <c r="V29" s="86">
        <f t="shared" ref="V29" si="11">G29*U29</f>
        <v>3661.7699338068487</v>
      </c>
      <c r="W29" s="86">
        <f t="shared" ref="W29" si="12">V29-G29</f>
        <v>1391.7699338068487</v>
      </c>
      <c r="X29" s="86">
        <f t="shared" ref="X29" si="13">F29*W29</f>
        <v>1391.7699338068487</v>
      </c>
      <c r="Y29" s="85">
        <f t="shared" si="0"/>
        <v>4.5848355451969969E-2</v>
      </c>
      <c r="Z29" s="85">
        <f t="shared" si="1"/>
        <v>1.1992624151289988E-2</v>
      </c>
      <c r="AA29" s="85">
        <f t="shared" si="2"/>
        <v>1.9115055013239957E-2</v>
      </c>
      <c r="AB29" s="85">
        <f t="shared" ref="AB29" si="14">AVERAGE(Y29:AA29)</f>
        <v>2.5652011538833303E-2</v>
      </c>
      <c r="AC29" s="88" t="s">
        <v>3532</v>
      </c>
    </row>
    <row r="30" spans="1:29" ht="20" x14ac:dyDescent="0.2">
      <c r="A30" s="103"/>
      <c r="B30" s="104" t="s">
        <v>2186</v>
      </c>
      <c r="C30" s="105" t="s">
        <v>2187</v>
      </c>
      <c r="D30" s="105" t="s">
        <v>44</v>
      </c>
      <c r="E30" s="106">
        <v>0</v>
      </c>
      <c r="F30" s="106">
        <v>3</v>
      </c>
      <c r="G30" s="107">
        <v>2338.31</v>
      </c>
      <c r="H30" s="107"/>
      <c r="I30" s="107"/>
      <c r="J30" s="107"/>
      <c r="K30" s="107"/>
      <c r="L30" s="107"/>
      <c r="M30" s="107"/>
      <c r="N30" s="107"/>
      <c r="O30" s="107"/>
      <c r="P30" s="107"/>
      <c r="R30" s="107"/>
      <c r="S30" s="107">
        <v>7014.93</v>
      </c>
      <c r="T30" s="80"/>
      <c r="U30" s="80"/>
      <c r="V30" s="81"/>
      <c r="W30" s="81"/>
      <c r="X30" s="81"/>
      <c r="Y30" s="80"/>
      <c r="Z30" s="80"/>
      <c r="AA30" s="80"/>
      <c r="AB30" s="80"/>
    </row>
    <row r="31" spans="1:29" s="84" customFormat="1" ht="20" x14ac:dyDescent="0.35">
      <c r="A31" s="183"/>
      <c r="B31" s="184">
        <v>48454432</v>
      </c>
      <c r="C31" s="185" t="s">
        <v>3529</v>
      </c>
      <c r="D31" s="185"/>
      <c r="E31" s="186"/>
      <c r="F31" s="186">
        <v>3</v>
      </c>
      <c r="G31" s="83">
        <v>2140</v>
      </c>
      <c r="H31" s="83">
        <v>2140</v>
      </c>
      <c r="I31" s="83"/>
      <c r="J31" s="83"/>
      <c r="K31" s="83"/>
      <c r="L31" s="83"/>
      <c r="M31" s="83"/>
      <c r="N31" s="83"/>
      <c r="O31" s="83"/>
      <c r="P31" s="83"/>
      <c r="R31" s="83">
        <v>35110</v>
      </c>
      <c r="S31" s="83"/>
      <c r="T31" s="85">
        <f>R31/H31</f>
        <v>16.406542056074766</v>
      </c>
      <c r="U31" s="85">
        <f t="shared" ref="U31" si="15">T31-AB31</f>
        <v>16.380890044535931</v>
      </c>
      <c r="V31" s="86">
        <f t="shared" ref="V31" si="16">G31*U31</f>
        <v>35055.104695306894</v>
      </c>
      <c r="W31" s="86">
        <f t="shared" ref="W31" si="17">V31-G31</f>
        <v>32915.104695306894</v>
      </c>
      <c r="X31" s="86">
        <f t="shared" ref="X31" si="18">F31*W31</f>
        <v>98745.314085920691</v>
      </c>
      <c r="Y31" s="85">
        <f t="shared" si="0"/>
        <v>4.5848355451969969E-2</v>
      </c>
      <c r="Z31" s="85">
        <f t="shared" si="1"/>
        <v>1.1992624151289988E-2</v>
      </c>
      <c r="AA31" s="85">
        <f t="shared" si="2"/>
        <v>1.9115055013239957E-2</v>
      </c>
      <c r="AB31" s="85">
        <f t="shared" ref="AB31" si="19">AVERAGE(Y31:AA31)</f>
        <v>2.5652011538833303E-2</v>
      </c>
      <c r="AC31" s="88" t="s">
        <v>3530</v>
      </c>
    </row>
    <row r="32" spans="1:29" ht="20" x14ac:dyDescent="0.2">
      <c r="A32" s="103"/>
      <c r="B32" s="104" t="s">
        <v>2188</v>
      </c>
      <c r="C32" s="105" t="s">
        <v>2189</v>
      </c>
      <c r="D32" s="105" t="s">
        <v>44</v>
      </c>
      <c r="E32" s="106">
        <v>0</v>
      </c>
      <c r="F32" s="106">
        <v>1</v>
      </c>
      <c r="G32" s="107">
        <v>2549.83</v>
      </c>
      <c r="H32" s="107"/>
      <c r="I32" s="107"/>
      <c r="J32" s="107"/>
      <c r="K32" s="107"/>
      <c r="L32" s="107"/>
      <c r="M32" s="107"/>
      <c r="N32" s="107"/>
      <c r="O32" s="107"/>
      <c r="P32" s="107"/>
      <c r="R32" s="107"/>
      <c r="S32" s="107">
        <v>2549.83</v>
      </c>
      <c r="T32" s="80"/>
      <c r="U32" s="80"/>
      <c r="V32" s="81"/>
      <c r="W32" s="81"/>
      <c r="X32" s="81"/>
      <c r="Y32" s="80"/>
      <c r="Z32" s="80"/>
      <c r="AA32" s="80"/>
      <c r="AB32" s="80"/>
    </row>
    <row r="33" spans="1:29" s="84" customFormat="1" ht="20" x14ac:dyDescent="0.35">
      <c r="A33" s="183"/>
      <c r="B33" s="184">
        <v>48457507</v>
      </c>
      <c r="C33" s="185" t="s">
        <v>3527</v>
      </c>
      <c r="D33" s="185"/>
      <c r="E33" s="186"/>
      <c r="F33" s="186">
        <v>1</v>
      </c>
      <c r="G33" s="83">
        <v>2370</v>
      </c>
      <c r="H33" s="83">
        <v>2370</v>
      </c>
      <c r="I33" s="83"/>
      <c r="J33" s="83"/>
      <c r="K33" s="83"/>
      <c r="L33" s="83"/>
      <c r="M33" s="83"/>
      <c r="N33" s="83"/>
      <c r="O33" s="83"/>
      <c r="P33" s="83"/>
      <c r="R33" s="83">
        <v>3860</v>
      </c>
      <c r="S33" s="83"/>
      <c r="T33" s="85">
        <f t="shared" ref="T33" si="20">R33/H33</f>
        <v>1.628691983122363</v>
      </c>
      <c r="U33" s="85">
        <f t="shared" ref="U33" si="21">T33-AB33</f>
        <v>1.6030399715835297</v>
      </c>
      <c r="V33" s="86">
        <f t="shared" ref="V33" si="22">G33*U33</f>
        <v>3799.2047326529655</v>
      </c>
      <c r="W33" s="86">
        <f t="shared" ref="W33" si="23">V33-G33</f>
        <v>1429.2047326529655</v>
      </c>
      <c r="X33" s="86">
        <f t="shared" ref="X33" si="24">F33*W33</f>
        <v>1429.2047326529655</v>
      </c>
      <c r="Y33" s="85">
        <f t="shared" si="0"/>
        <v>4.5848355451969969E-2</v>
      </c>
      <c r="Z33" s="85">
        <f t="shared" si="1"/>
        <v>1.1992624151289988E-2</v>
      </c>
      <c r="AA33" s="85">
        <f t="shared" si="2"/>
        <v>1.9115055013239957E-2</v>
      </c>
      <c r="AB33" s="85">
        <f t="shared" ref="AB33" si="25">AVERAGE(Y33:AA33)</f>
        <v>2.5652011538833303E-2</v>
      </c>
      <c r="AC33" s="88" t="s">
        <v>3528</v>
      </c>
    </row>
    <row r="34" spans="1:29" ht="20" x14ac:dyDescent="0.2">
      <c r="A34" s="103"/>
      <c r="B34" s="104" t="s">
        <v>2190</v>
      </c>
      <c r="C34" s="105" t="s">
        <v>2191</v>
      </c>
      <c r="D34" s="105" t="s">
        <v>44</v>
      </c>
      <c r="E34" s="106">
        <v>0</v>
      </c>
      <c r="F34" s="106">
        <v>1</v>
      </c>
      <c r="G34" s="107">
        <v>2657.13</v>
      </c>
      <c r="H34" s="107"/>
      <c r="I34" s="107"/>
      <c r="J34" s="107"/>
      <c r="K34" s="107"/>
      <c r="L34" s="107"/>
      <c r="M34" s="107"/>
      <c r="N34" s="107"/>
      <c r="O34" s="107"/>
      <c r="P34" s="107"/>
      <c r="R34" s="107"/>
      <c r="S34" s="107">
        <v>2657.13</v>
      </c>
      <c r="T34" s="80"/>
      <c r="U34" s="80"/>
      <c r="V34" s="81"/>
      <c r="W34" s="81"/>
      <c r="X34" s="81"/>
      <c r="Y34" s="80"/>
      <c r="Z34" s="80"/>
      <c r="AA34" s="80"/>
      <c r="AB34" s="80"/>
    </row>
    <row r="35" spans="1:29" s="84" customFormat="1" ht="20" x14ac:dyDescent="0.35">
      <c r="A35" s="183"/>
      <c r="B35" s="184">
        <v>48457508</v>
      </c>
      <c r="C35" s="185" t="s">
        <v>3525</v>
      </c>
      <c r="D35" s="185"/>
      <c r="E35" s="186"/>
      <c r="F35" s="186">
        <v>1</v>
      </c>
      <c r="G35" s="83">
        <v>2530</v>
      </c>
      <c r="H35" s="83">
        <v>2530</v>
      </c>
      <c r="I35" s="83"/>
      <c r="J35" s="83"/>
      <c r="K35" s="83"/>
      <c r="L35" s="83"/>
      <c r="M35" s="83"/>
      <c r="N35" s="83"/>
      <c r="O35" s="83"/>
      <c r="P35" s="83"/>
      <c r="R35" s="83">
        <v>4110</v>
      </c>
      <c r="S35" s="83"/>
      <c r="T35" s="85">
        <f t="shared" ref="T35:T60" si="26">R35/H35</f>
        <v>1.6245059288537549</v>
      </c>
      <c r="U35" s="85">
        <f t="shared" si="5"/>
        <v>1.5988539173149217</v>
      </c>
      <c r="V35" s="86">
        <f t="shared" si="6"/>
        <v>4045.1004108067518</v>
      </c>
      <c r="W35" s="86">
        <f t="shared" si="7"/>
        <v>1515.1004108067518</v>
      </c>
      <c r="X35" s="86">
        <f t="shared" si="8"/>
        <v>1515.1004108067518</v>
      </c>
      <c r="Y35" s="85">
        <f t="shared" si="0"/>
        <v>4.5848355451969969E-2</v>
      </c>
      <c r="Z35" s="85">
        <f t="shared" si="1"/>
        <v>1.1992624151289988E-2</v>
      </c>
      <c r="AA35" s="85">
        <f t="shared" si="2"/>
        <v>1.9115055013239957E-2</v>
      </c>
      <c r="AB35" s="85">
        <f t="shared" si="4"/>
        <v>2.5652011538833303E-2</v>
      </c>
      <c r="AC35" s="88" t="s">
        <v>3526</v>
      </c>
    </row>
    <row r="36" spans="1:29" ht="20" x14ac:dyDescent="0.2">
      <c r="A36" s="103"/>
      <c r="B36" s="104" t="s">
        <v>2192</v>
      </c>
      <c r="C36" s="105" t="s">
        <v>2193</v>
      </c>
      <c r="D36" s="105" t="s">
        <v>44</v>
      </c>
      <c r="E36" s="106">
        <v>0</v>
      </c>
      <c r="F36" s="106">
        <v>2</v>
      </c>
      <c r="G36" s="107">
        <v>2761.87</v>
      </c>
      <c r="H36" s="107"/>
      <c r="I36" s="107"/>
      <c r="J36" s="107"/>
      <c r="K36" s="107"/>
      <c r="L36" s="107"/>
      <c r="M36" s="107"/>
      <c r="N36" s="107"/>
      <c r="O36" s="107"/>
      <c r="P36" s="107"/>
      <c r="R36" s="107"/>
      <c r="S36" s="107">
        <v>5523.74</v>
      </c>
      <c r="T36" s="80"/>
      <c r="U36" s="80"/>
      <c r="V36" s="81"/>
      <c r="W36" s="81"/>
      <c r="X36" s="81"/>
      <c r="Y36" s="80"/>
      <c r="Z36" s="80"/>
      <c r="AA36" s="80"/>
      <c r="AB36" s="80"/>
    </row>
    <row r="37" spans="1:29" s="84" customFormat="1" ht="20" x14ac:dyDescent="0.35">
      <c r="A37" s="183"/>
      <c r="B37" s="184">
        <v>48457509</v>
      </c>
      <c r="C37" s="185" t="s">
        <v>3523</v>
      </c>
      <c r="D37" s="185"/>
      <c r="E37" s="186"/>
      <c r="F37" s="186">
        <v>2</v>
      </c>
      <c r="G37" s="83">
        <v>2690</v>
      </c>
      <c r="H37" s="83">
        <v>2690</v>
      </c>
      <c r="I37" s="83"/>
      <c r="J37" s="83"/>
      <c r="K37" s="83"/>
      <c r="L37" s="83"/>
      <c r="M37" s="83"/>
      <c r="N37" s="83"/>
      <c r="O37" s="83"/>
      <c r="P37" s="83"/>
      <c r="R37" s="83">
        <v>4360</v>
      </c>
      <c r="S37" s="83"/>
      <c r="T37" s="85">
        <f t="shared" ref="T37" si="27">R37/H37</f>
        <v>1.6208178438661709</v>
      </c>
      <c r="U37" s="85">
        <f t="shared" ref="U37" si="28">T37-AB37</f>
        <v>1.5951658323273377</v>
      </c>
      <c r="V37" s="86">
        <f t="shared" ref="V37" si="29">G37*U37</f>
        <v>4290.9960889605381</v>
      </c>
      <c r="W37" s="86">
        <f t="shared" ref="W37" si="30">V37-G37</f>
        <v>1600.9960889605381</v>
      </c>
      <c r="X37" s="86">
        <f t="shared" ref="X37" si="31">F37*W37</f>
        <v>3201.9921779210763</v>
      </c>
      <c r="Y37" s="85">
        <f t="shared" si="0"/>
        <v>4.5848355451969969E-2</v>
      </c>
      <c r="Z37" s="85">
        <f t="shared" si="1"/>
        <v>1.1992624151289988E-2</v>
      </c>
      <c r="AA37" s="85">
        <f t="shared" si="2"/>
        <v>1.9115055013239957E-2</v>
      </c>
      <c r="AB37" s="85">
        <f t="shared" ref="AB37" si="32">AVERAGE(Y37:AA37)</f>
        <v>2.5652011538833303E-2</v>
      </c>
      <c r="AC37" s="88" t="s">
        <v>3524</v>
      </c>
    </row>
    <row r="38" spans="1:29" ht="20" x14ac:dyDescent="0.2">
      <c r="A38" s="103"/>
      <c r="B38" s="104" t="s">
        <v>2194</v>
      </c>
      <c r="C38" s="105" t="s">
        <v>2195</v>
      </c>
      <c r="D38" s="105" t="s">
        <v>44</v>
      </c>
      <c r="E38" s="106">
        <v>0</v>
      </c>
      <c r="F38" s="106">
        <v>1</v>
      </c>
      <c r="G38" s="107">
        <v>2869.17</v>
      </c>
      <c r="H38" s="107"/>
      <c r="I38" s="107"/>
      <c r="J38" s="107"/>
      <c r="K38" s="107"/>
      <c r="L38" s="107"/>
      <c r="M38" s="107"/>
      <c r="N38" s="107"/>
      <c r="O38" s="107"/>
      <c r="P38" s="107"/>
      <c r="R38" s="107"/>
      <c r="S38" s="107">
        <v>2869.17</v>
      </c>
      <c r="T38" s="80"/>
      <c r="U38" s="80"/>
      <c r="V38" s="81"/>
      <c r="W38" s="81"/>
      <c r="X38" s="81"/>
      <c r="Y38" s="80"/>
      <c r="Z38" s="80"/>
      <c r="AA38" s="80"/>
      <c r="AB38" s="80"/>
    </row>
    <row r="39" spans="1:29" s="84" customFormat="1" ht="20" x14ac:dyDescent="0.35">
      <c r="A39" s="183"/>
      <c r="B39" s="184">
        <v>48457510</v>
      </c>
      <c r="C39" s="185" t="s">
        <v>3521</v>
      </c>
      <c r="D39" s="185"/>
      <c r="E39" s="186"/>
      <c r="F39" s="186">
        <v>1</v>
      </c>
      <c r="G39" s="83">
        <v>2840</v>
      </c>
      <c r="H39" s="83">
        <v>2840</v>
      </c>
      <c r="I39" s="83"/>
      <c r="J39" s="83"/>
      <c r="K39" s="83"/>
      <c r="L39" s="83"/>
      <c r="M39" s="83"/>
      <c r="N39" s="83"/>
      <c r="O39" s="83"/>
      <c r="P39" s="83"/>
      <c r="R39" s="83">
        <v>4610</v>
      </c>
      <c r="S39" s="83"/>
      <c r="T39" s="85">
        <f t="shared" si="26"/>
        <v>1.6232394366197183</v>
      </c>
      <c r="U39" s="85">
        <f t="shared" si="5"/>
        <v>1.597587425080885</v>
      </c>
      <c r="V39" s="86">
        <f t="shared" si="6"/>
        <v>4537.1482872297138</v>
      </c>
      <c r="W39" s="86">
        <f t="shared" si="7"/>
        <v>1697.1482872297138</v>
      </c>
      <c r="X39" s="86">
        <f t="shared" si="8"/>
        <v>1697.1482872297138</v>
      </c>
      <c r="Y39" s="85">
        <f t="shared" si="0"/>
        <v>4.5848355451969969E-2</v>
      </c>
      <c r="Z39" s="85">
        <f t="shared" si="1"/>
        <v>1.1992624151289988E-2</v>
      </c>
      <c r="AA39" s="85">
        <f t="shared" si="2"/>
        <v>1.9115055013239957E-2</v>
      </c>
      <c r="AB39" s="85">
        <f t="shared" si="4"/>
        <v>2.5652011538833303E-2</v>
      </c>
      <c r="AC39" s="88" t="s">
        <v>3522</v>
      </c>
    </row>
    <row r="40" spans="1:29" ht="20" x14ac:dyDescent="0.2">
      <c r="A40" s="103"/>
      <c r="B40" s="104" t="s">
        <v>2196</v>
      </c>
      <c r="C40" s="105" t="s">
        <v>2197</v>
      </c>
      <c r="D40" s="105" t="s">
        <v>44</v>
      </c>
      <c r="E40" s="106">
        <v>0</v>
      </c>
      <c r="F40" s="106">
        <v>4</v>
      </c>
      <c r="G40" s="107">
        <v>2974.93</v>
      </c>
      <c r="H40" s="107"/>
      <c r="I40" s="107"/>
      <c r="J40" s="107"/>
      <c r="K40" s="107"/>
      <c r="L40" s="107"/>
      <c r="M40" s="107"/>
      <c r="N40" s="107"/>
      <c r="O40" s="107"/>
      <c r="P40" s="107"/>
      <c r="R40" s="107"/>
      <c r="S40" s="107">
        <v>11899.72</v>
      </c>
      <c r="T40" s="80"/>
      <c r="U40" s="80"/>
      <c r="V40" s="81"/>
      <c r="W40" s="81"/>
      <c r="X40" s="81"/>
      <c r="Y40" s="80"/>
      <c r="Z40" s="80"/>
      <c r="AA40" s="80"/>
      <c r="AB40" s="80"/>
    </row>
    <row r="41" spans="1:29" s="84" customFormat="1" ht="20" x14ac:dyDescent="0.35">
      <c r="A41" s="183"/>
      <c r="B41" s="184">
        <v>48457511</v>
      </c>
      <c r="C41" s="185" t="s">
        <v>3519</v>
      </c>
      <c r="D41" s="185"/>
      <c r="E41" s="186"/>
      <c r="F41" s="186">
        <v>4</v>
      </c>
      <c r="G41" s="83">
        <v>3000</v>
      </c>
      <c r="H41" s="83">
        <v>3000</v>
      </c>
      <c r="I41" s="83"/>
      <c r="J41" s="83"/>
      <c r="K41" s="83"/>
      <c r="L41" s="83"/>
      <c r="M41" s="83"/>
      <c r="N41" s="83"/>
      <c r="O41" s="83"/>
      <c r="P41" s="83"/>
      <c r="R41" s="83">
        <v>4850</v>
      </c>
      <c r="S41" s="83"/>
      <c r="T41" s="85">
        <f t="shared" ref="T41" si="33">R41/H41</f>
        <v>1.6166666666666667</v>
      </c>
      <c r="U41" s="85">
        <f t="shared" ref="U41" si="34">T41-AB41</f>
        <v>1.5910146551278335</v>
      </c>
      <c r="V41" s="86">
        <f t="shared" ref="V41" si="35">G41*U41</f>
        <v>4773.0439653835001</v>
      </c>
      <c r="W41" s="86">
        <f t="shared" ref="W41" si="36">V41-G41</f>
        <v>1773.0439653835001</v>
      </c>
      <c r="X41" s="86">
        <f t="shared" ref="X41" si="37">F41*W41</f>
        <v>7092.1758615340004</v>
      </c>
      <c r="Y41" s="85">
        <f t="shared" si="0"/>
        <v>4.5848355451969969E-2</v>
      </c>
      <c r="Z41" s="85">
        <f t="shared" si="1"/>
        <v>1.1992624151289988E-2</v>
      </c>
      <c r="AA41" s="85">
        <f t="shared" si="2"/>
        <v>1.9115055013239957E-2</v>
      </c>
      <c r="AB41" s="85">
        <f t="shared" ref="AB41" si="38">AVERAGE(Y41:AA41)</f>
        <v>2.5652011538833303E-2</v>
      </c>
      <c r="AC41" s="88" t="s">
        <v>3520</v>
      </c>
    </row>
    <row r="42" spans="1:29" ht="20" x14ac:dyDescent="0.2">
      <c r="A42" s="103"/>
      <c r="B42" s="104" t="s">
        <v>2198</v>
      </c>
      <c r="C42" s="105" t="s">
        <v>2199</v>
      </c>
      <c r="D42" s="105" t="s">
        <v>44</v>
      </c>
      <c r="E42" s="106">
        <v>0</v>
      </c>
      <c r="F42" s="106">
        <v>2</v>
      </c>
      <c r="G42" s="107">
        <v>3185.43</v>
      </c>
      <c r="H42" s="107"/>
      <c r="I42" s="107"/>
      <c r="J42" s="107"/>
      <c r="K42" s="107"/>
      <c r="L42" s="107"/>
      <c r="M42" s="107"/>
      <c r="N42" s="107"/>
      <c r="O42" s="107"/>
      <c r="P42" s="107"/>
      <c r="R42" s="107"/>
      <c r="S42" s="107">
        <v>6370.86</v>
      </c>
      <c r="T42" s="80"/>
      <c r="U42" s="80"/>
      <c r="V42" s="81"/>
      <c r="W42" s="81"/>
      <c r="X42" s="81"/>
      <c r="Y42" s="80"/>
      <c r="Z42" s="80"/>
      <c r="AA42" s="80"/>
      <c r="AB42" s="80"/>
    </row>
    <row r="43" spans="1:29" s="84" customFormat="1" ht="20" x14ac:dyDescent="0.35">
      <c r="A43" s="183"/>
      <c r="B43" s="184">
        <v>48457513</v>
      </c>
      <c r="C43" s="185" t="s">
        <v>3517</v>
      </c>
      <c r="D43" s="185"/>
      <c r="E43" s="186"/>
      <c r="F43" s="186">
        <v>2</v>
      </c>
      <c r="G43" s="83">
        <v>3310</v>
      </c>
      <c r="H43" s="83">
        <v>3310</v>
      </c>
      <c r="I43" s="83"/>
      <c r="J43" s="83"/>
      <c r="K43" s="83"/>
      <c r="L43" s="83"/>
      <c r="M43" s="83"/>
      <c r="N43" s="83"/>
      <c r="O43" s="83"/>
      <c r="P43" s="83"/>
      <c r="R43" s="83">
        <v>5340</v>
      </c>
      <c r="S43" s="83"/>
      <c r="T43" s="85">
        <f t="shared" si="26"/>
        <v>1.6132930513595165</v>
      </c>
      <c r="U43" s="85">
        <f t="shared" si="5"/>
        <v>1.5876410398206833</v>
      </c>
      <c r="V43" s="86">
        <f t="shared" si="6"/>
        <v>5255.0918418064621</v>
      </c>
      <c r="W43" s="86">
        <f t="shared" si="7"/>
        <v>1945.0918418064621</v>
      </c>
      <c r="X43" s="86">
        <f t="shared" si="8"/>
        <v>3890.1836836129241</v>
      </c>
      <c r="Y43" s="85">
        <f t="shared" si="0"/>
        <v>4.5848355451969969E-2</v>
      </c>
      <c r="Z43" s="85">
        <f t="shared" si="1"/>
        <v>1.1992624151289988E-2</v>
      </c>
      <c r="AA43" s="85">
        <f t="shared" si="2"/>
        <v>1.9115055013239957E-2</v>
      </c>
      <c r="AB43" s="85">
        <f t="shared" si="4"/>
        <v>2.5652011538833303E-2</v>
      </c>
      <c r="AC43" s="88" t="s">
        <v>3518</v>
      </c>
    </row>
    <row r="44" spans="1:29" ht="20" x14ac:dyDescent="0.2">
      <c r="A44" s="103"/>
      <c r="B44" s="104" t="s">
        <v>2200</v>
      </c>
      <c r="C44" s="105" t="s">
        <v>2201</v>
      </c>
      <c r="D44" s="105" t="s">
        <v>44</v>
      </c>
      <c r="E44" s="106">
        <v>0</v>
      </c>
      <c r="F44" s="106">
        <v>1</v>
      </c>
      <c r="G44" s="107">
        <v>3553.39</v>
      </c>
      <c r="H44" s="107"/>
      <c r="I44" s="107"/>
      <c r="J44" s="107"/>
      <c r="K44" s="107"/>
      <c r="L44" s="107"/>
      <c r="M44" s="107"/>
      <c r="N44" s="107"/>
      <c r="O44" s="107"/>
      <c r="P44" s="107"/>
      <c r="R44" s="107"/>
      <c r="S44" s="107">
        <v>3553.39</v>
      </c>
      <c r="T44" s="80"/>
      <c r="U44" s="80"/>
      <c r="V44" s="81"/>
      <c r="W44" s="81"/>
      <c r="X44" s="81"/>
      <c r="Y44" s="80"/>
      <c r="Z44" s="80"/>
      <c r="AA44" s="80"/>
      <c r="AB44" s="80"/>
    </row>
    <row r="45" spans="1:29" s="84" customFormat="1" ht="20" x14ac:dyDescent="0.35">
      <c r="A45" s="183"/>
      <c r="B45" s="184">
        <v>48457515</v>
      </c>
      <c r="C45" s="185" t="s">
        <v>3515</v>
      </c>
      <c r="D45" s="185"/>
      <c r="E45" s="186"/>
      <c r="F45" s="186">
        <v>1</v>
      </c>
      <c r="G45" s="83">
        <v>3620</v>
      </c>
      <c r="H45" s="83">
        <v>3620</v>
      </c>
      <c r="I45" s="83"/>
      <c r="J45" s="83"/>
      <c r="K45" s="83"/>
      <c r="L45" s="83"/>
      <c r="M45" s="83"/>
      <c r="N45" s="83"/>
      <c r="O45" s="83"/>
      <c r="P45" s="83"/>
      <c r="R45" s="83">
        <v>5830</v>
      </c>
      <c r="S45" s="83"/>
      <c r="T45" s="85">
        <f t="shared" ref="T45" si="39">R45/H45</f>
        <v>1.6104972375690607</v>
      </c>
      <c r="U45" s="85">
        <f t="shared" ref="U45" si="40">T45-AB45</f>
        <v>1.5848452260302275</v>
      </c>
      <c r="V45" s="86">
        <f t="shared" ref="V45" si="41">G45*U45</f>
        <v>5737.1397182294231</v>
      </c>
      <c r="W45" s="86">
        <f t="shared" ref="W45" si="42">V45-G45</f>
        <v>2117.1397182294231</v>
      </c>
      <c r="X45" s="86">
        <f t="shared" ref="X45" si="43">F45*W45</f>
        <v>2117.1397182294231</v>
      </c>
      <c r="Y45" s="85">
        <f t="shared" si="0"/>
        <v>4.5848355451969969E-2</v>
      </c>
      <c r="Z45" s="85">
        <f t="shared" si="1"/>
        <v>1.1992624151289988E-2</v>
      </c>
      <c r="AA45" s="85">
        <f t="shared" si="2"/>
        <v>1.9115055013239957E-2</v>
      </c>
      <c r="AB45" s="85">
        <f t="shared" ref="AB45" si="44">AVERAGE(Y45:AA45)</f>
        <v>2.5652011538833303E-2</v>
      </c>
      <c r="AC45" s="88" t="s">
        <v>3516</v>
      </c>
    </row>
    <row r="46" spans="1:29" ht="20" x14ac:dyDescent="0.2">
      <c r="A46" s="103"/>
      <c r="B46" s="104" t="s">
        <v>2202</v>
      </c>
      <c r="C46" s="105" t="s">
        <v>2203</v>
      </c>
      <c r="D46" s="105" t="s">
        <v>44</v>
      </c>
      <c r="E46" s="106">
        <v>0</v>
      </c>
      <c r="F46" s="106">
        <v>1</v>
      </c>
      <c r="G46" s="107">
        <v>3649.55</v>
      </c>
      <c r="H46" s="107"/>
      <c r="I46" s="107"/>
      <c r="J46" s="107"/>
      <c r="K46" s="107"/>
      <c r="L46" s="107"/>
      <c r="M46" s="107"/>
      <c r="N46" s="107"/>
      <c r="O46" s="107"/>
      <c r="P46" s="107"/>
      <c r="R46" s="107"/>
      <c r="S46" s="107">
        <v>3649.55</v>
      </c>
      <c r="T46" s="80"/>
      <c r="U46" s="80"/>
      <c r="V46" s="81"/>
      <c r="W46" s="81"/>
      <c r="X46" s="81"/>
      <c r="Y46" s="80"/>
      <c r="Z46" s="80"/>
      <c r="AA46" s="80"/>
      <c r="AB46" s="80"/>
    </row>
    <row r="47" spans="1:29" s="84" customFormat="1" ht="20" x14ac:dyDescent="0.35">
      <c r="A47" s="183"/>
      <c r="B47" s="184">
        <v>48457359</v>
      </c>
      <c r="C47" s="185" t="s">
        <v>3513</v>
      </c>
      <c r="D47" s="185"/>
      <c r="E47" s="186"/>
      <c r="F47" s="186">
        <v>1</v>
      </c>
      <c r="G47" s="83">
        <v>3940</v>
      </c>
      <c r="H47" s="83">
        <v>3970</v>
      </c>
      <c r="I47" s="83"/>
      <c r="J47" s="83"/>
      <c r="K47" s="83"/>
      <c r="L47" s="83"/>
      <c r="M47" s="83"/>
      <c r="N47" s="83"/>
      <c r="O47" s="83"/>
      <c r="P47" s="83"/>
      <c r="R47" s="83">
        <v>6410</v>
      </c>
      <c r="S47" s="83"/>
      <c r="T47" s="85">
        <f t="shared" si="26"/>
        <v>1.614609571788413</v>
      </c>
      <c r="U47" s="85">
        <f t="shared" si="5"/>
        <v>1.5889575602495798</v>
      </c>
      <c r="V47" s="86">
        <f t="shared" si="6"/>
        <v>6260.492787383344</v>
      </c>
      <c r="W47" s="86">
        <f t="shared" si="7"/>
        <v>2320.492787383344</v>
      </c>
      <c r="X47" s="86">
        <f t="shared" si="8"/>
        <v>2320.492787383344</v>
      </c>
      <c r="Y47" s="85">
        <f t="shared" si="0"/>
        <v>4.5848355451969969E-2</v>
      </c>
      <c r="Z47" s="85">
        <f t="shared" si="1"/>
        <v>1.1992624151289988E-2</v>
      </c>
      <c r="AA47" s="85">
        <f t="shared" si="2"/>
        <v>1.9115055013239957E-2</v>
      </c>
      <c r="AB47" s="85">
        <f t="shared" si="4"/>
        <v>2.5652011538833303E-2</v>
      </c>
      <c r="AC47" s="88" t="s">
        <v>3514</v>
      </c>
    </row>
    <row r="48" spans="1:29" ht="20" x14ac:dyDescent="0.2">
      <c r="A48" s="103"/>
      <c r="B48" s="104" t="s">
        <v>2204</v>
      </c>
      <c r="C48" s="105" t="s">
        <v>2205</v>
      </c>
      <c r="D48" s="105" t="s">
        <v>44</v>
      </c>
      <c r="E48" s="106">
        <v>0</v>
      </c>
      <c r="F48" s="106">
        <v>1</v>
      </c>
      <c r="G48" s="107">
        <v>4723.96</v>
      </c>
      <c r="H48" s="107"/>
      <c r="I48" s="107"/>
      <c r="J48" s="107"/>
      <c r="K48" s="107"/>
      <c r="L48" s="107"/>
      <c r="M48" s="107"/>
      <c r="N48" s="107"/>
      <c r="O48" s="107"/>
      <c r="P48" s="107"/>
      <c r="R48" s="107"/>
      <c r="S48" s="107">
        <v>4723.96</v>
      </c>
      <c r="T48" s="80"/>
      <c r="U48" s="80"/>
      <c r="V48" s="81"/>
      <c r="W48" s="81"/>
      <c r="X48" s="81"/>
      <c r="Y48" s="80"/>
      <c r="Z48" s="80"/>
      <c r="AA48" s="80"/>
      <c r="AB48" s="80"/>
    </row>
    <row r="49" spans="1:30" s="84" customFormat="1" ht="20" x14ac:dyDescent="0.35">
      <c r="A49" s="183"/>
      <c r="B49" s="184">
        <v>48457364</v>
      </c>
      <c r="C49" s="185" t="s">
        <v>3511</v>
      </c>
      <c r="D49" s="185"/>
      <c r="E49" s="186"/>
      <c r="F49" s="186">
        <v>1</v>
      </c>
      <c r="G49" s="83">
        <v>5340</v>
      </c>
      <c r="H49" s="83">
        <v>5340</v>
      </c>
      <c r="I49" s="83"/>
      <c r="J49" s="83"/>
      <c r="K49" s="83"/>
      <c r="L49" s="83"/>
      <c r="M49" s="83"/>
      <c r="N49" s="83"/>
      <c r="O49" s="83"/>
      <c r="P49" s="83"/>
      <c r="R49" s="83">
        <v>8570</v>
      </c>
      <c r="S49" s="83"/>
      <c r="T49" s="85">
        <f t="shared" ref="T49" si="45">R49/H49</f>
        <v>1.6048689138576779</v>
      </c>
      <c r="U49" s="85">
        <f t="shared" ref="U49" si="46">T49-AB49</f>
        <v>1.5792169023188447</v>
      </c>
      <c r="V49" s="86">
        <f t="shared" ref="V49" si="47">G49*U49</f>
        <v>8433.0182583826299</v>
      </c>
      <c r="W49" s="86">
        <f t="shared" ref="W49" si="48">V49-G49</f>
        <v>3093.0182583826299</v>
      </c>
      <c r="X49" s="86">
        <f t="shared" ref="X49" si="49">F49*W49</f>
        <v>3093.0182583826299</v>
      </c>
      <c r="Y49" s="85">
        <f t="shared" si="0"/>
        <v>4.5848355451969969E-2</v>
      </c>
      <c r="Z49" s="85">
        <f t="shared" si="1"/>
        <v>1.1992624151289988E-2</v>
      </c>
      <c r="AA49" s="85">
        <f t="shared" si="2"/>
        <v>1.9115055013239957E-2</v>
      </c>
      <c r="AB49" s="85">
        <f t="shared" ref="AB49" si="50">AVERAGE(Y49:AA49)</f>
        <v>2.5652011538833303E-2</v>
      </c>
      <c r="AC49" s="88" t="s">
        <v>3512</v>
      </c>
    </row>
    <row r="50" spans="1:30" ht="20" x14ac:dyDescent="0.2">
      <c r="A50" s="103"/>
      <c r="B50" s="104" t="s">
        <v>2206</v>
      </c>
      <c r="C50" s="105" t="s">
        <v>2207</v>
      </c>
      <c r="D50" s="105" t="s">
        <v>44</v>
      </c>
      <c r="E50" s="106">
        <v>0</v>
      </c>
      <c r="F50" s="106">
        <v>1</v>
      </c>
      <c r="G50" s="107">
        <v>3213.16</v>
      </c>
      <c r="H50" s="107"/>
      <c r="I50" s="107"/>
      <c r="J50" s="107"/>
      <c r="K50" s="107"/>
      <c r="L50" s="107"/>
      <c r="M50" s="107"/>
      <c r="N50" s="107"/>
      <c r="O50" s="107"/>
      <c r="P50" s="107"/>
      <c r="R50" s="107"/>
      <c r="S50" s="107">
        <v>3213.16</v>
      </c>
      <c r="T50" s="80"/>
      <c r="U50" s="80"/>
      <c r="V50" s="81"/>
      <c r="W50" s="81"/>
      <c r="X50" s="81"/>
      <c r="Y50" s="80"/>
      <c r="Z50" s="80"/>
      <c r="AA50" s="80"/>
      <c r="AB50" s="80"/>
    </row>
    <row r="51" spans="1:30" s="84" customFormat="1" ht="20" x14ac:dyDescent="0.35">
      <c r="A51" s="183"/>
      <c r="B51" s="184">
        <v>48457398</v>
      </c>
      <c r="C51" s="185" t="s">
        <v>3509</v>
      </c>
      <c r="D51" s="185"/>
      <c r="E51" s="186"/>
      <c r="F51" s="186">
        <v>1</v>
      </c>
      <c r="G51" s="83">
        <v>3310</v>
      </c>
      <c r="H51" s="83">
        <v>3310</v>
      </c>
      <c r="I51" s="83"/>
      <c r="J51" s="83"/>
      <c r="K51" s="83"/>
      <c r="L51" s="83"/>
      <c r="M51" s="83"/>
      <c r="N51" s="83"/>
      <c r="O51" s="83"/>
      <c r="P51" s="83"/>
      <c r="R51" s="83">
        <v>5360</v>
      </c>
      <c r="S51" s="83"/>
      <c r="T51" s="85">
        <f t="shared" si="26"/>
        <v>1.6193353474320242</v>
      </c>
      <c r="U51" s="85">
        <f t="shared" si="5"/>
        <v>1.593683335893191</v>
      </c>
      <c r="V51" s="86">
        <f t="shared" si="6"/>
        <v>5275.0918418064621</v>
      </c>
      <c r="W51" s="86">
        <f t="shared" si="7"/>
        <v>1965.0918418064621</v>
      </c>
      <c r="X51" s="86">
        <f t="shared" si="8"/>
        <v>1965.0918418064621</v>
      </c>
      <c r="Y51" s="85">
        <f t="shared" si="0"/>
        <v>4.5848355451969969E-2</v>
      </c>
      <c r="Z51" s="85">
        <f t="shared" si="1"/>
        <v>1.1992624151289988E-2</v>
      </c>
      <c r="AA51" s="85">
        <f t="shared" si="2"/>
        <v>1.9115055013239957E-2</v>
      </c>
      <c r="AB51" s="85">
        <f t="shared" si="4"/>
        <v>2.5652011538833303E-2</v>
      </c>
      <c r="AC51" s="88" t="s">
        <v>3510</v>
      </c>
    </row>
    <row r="52" spans="1:30" ht="20" x14ac:dyDescent="0.2">
      <c r="A52" s="103"/>
      <c r="B52" s="104" t="s">
        <v>2208</v>
      </c>
      <c r="C52" s="105" t="s">
        <v>2209</v>
      </c>
      <c r="D52" s="105" t="s">
        <v>44</v>
      </c>
      <c r="E52" s="106">
        <v>0</v>
      </c>
      <c r="F52" s="106">
        <v>1</v>
      </c>
      <c r="G52" s="107">
        <v>3491.42</v>
      </c>
      <c r="H52" s="107"/>
      <c r="I52" s="107"/>
      <c r="J52" s="107"/>
      <c r="K52" s="107"/>
      <c r="L52" s="107"/>
      <c r="M52" s="107"/>
      <c r="N52" s="107"/>
      <c r="O52" s="107"/>
      <c r="P52" s="107"/>
      <c r="R52" s="107"/>
      <c r="S52" s="107">
        <v>3491.42</v>
      </c>
      <c r="T52" s="80"/>
      <c r="U52" s="80"/>
      <c r="V52" s="81"/>
      <c r="W52" s="81"/>
      <c r="X52" s="81"/>
      <c r="Y52" s="80"/>
      <c r="Z52" s="80"/>
      <c r="AA52" s="80"/>
      <c r="AB52" s="80"/>
    </row>
    <row r="53" spans="1:30" s="84" customFormat="1" ht="20" x14ac:dyDescent="0.35">
      <c r="A53" s="183"/>
      <c r="B53" s="184">
        <v>48457400</v>
      </c>
      <c r="C53" s="185" t="s">
        <v>3507</v>
      </c>
      <c r="D53" s="185"/>
      <c r="E53" s="186"/>
      <c r="F53" s="186">
        <v>1</v>
      </c>
      <c r="G53" s="83">
        <v>3710</v>
      </c>
      <c r="H53" s="83">
        <v>3710</v>
      </c>
      <c r="I53" s="83"/>
      <c r="J53" s="83"/>
      <c r="K53" s="83"/>
      <c r="L53" s="83"/>
      <c r="M53" s="83"/>
      <c r="N53" s="83"/>
      <c r="O53" s="83"/>
      <c r="P53" s="83"/>
      <c r="R53" s="83">
        <v>6000</v>
      </c>
      <c r="S53" s="83"/>
      <c r="T53" s="85">
        <f t="shared" ref="T53" si="51">R53/H53</f>
        <v>1.6172506738544474</v>
      </c>
      <c r="U53" s="85">
        <f t="shared" ref="U53" si="52">T53-AB53</f>
        <v>1.5915986623156142</v>
      </c>
      <c r="V53" s="86">
        <f t="shared" ref="V53" si="53">G53*U53</f>
        <v>5904.8310371909283</v>
      </c>
      <c r="W53" s="86">
        <f t="shared" ref="W53" si="54">V53-G53</f>
        <v>2194.8310371909283</v>
      </c>
      <c r="X53" s="86">
        <f t="shared" ref="X53" si="55">F53*W53</f>
        <v>2194.8310371909283</v>
      </c>
      <c r="Y53" s="85">
        <f t="shared" si="0"/>
        <v>4.5848355451969969E-2</v>
      </c>
      <c r="Z53" s="85">
        <f t="shared" si="1"/>
        <v>1.1992624151289988E-2</v>
      </c>
      <c r="AA53" s="85">
        <f t="shared" si="2"/>
        <v>1.9115055013239957E-2</v>
      </c>
      <c r="AB53" s="85">
        <f t="shared" ref="AB53" si="56">AVERAGE(Y53:AA53)</f>
        <v>2.5652011538833303E-2</v>
      </c>
      <c r="AC53" s="88" t="s">
        <v>3508</v>
      </c>
    </row>
    <row r="54" spans="1:30" ht="30" x14ac:dyDescent="0.2">
      <c r="A54" s="103"/>
      <c r="B54" s="104" t="s">
        <v>2210</v>
      </c>
      <c r="C54" s="105" t="s">
        <v>2211</v>
      </c>
      <c r="D54" s="105" t="s">
        <v>44</v>
      </c>
      <c r="E54" s="106">
        <v>0</v>
      </c>
      <c r="F54" s="106">
        <v>1</v>
      </c>
      <c r="G54" s="107">
        <v>3036.06</v>
      </c>
      <c r="H54" s="107"/>
      <c r="I54" s="107"/>
      <c r="J54" s="107"/>
      <c r="K54" s="107"/>
      <c r="L54" s="107"/>
      <c r="M54" s="107"/>
      <c r="N54" s="107"/>
      <c r="O54" s="107"/>
      <c r="P54" s="107"/>
      <c r="R54" s="107"/>
      <c r="S54" s="107">
        <v>3036.06</v>
      </c>
      <c r="T54" s="80"/>
      <c r="U54" s="80"/>
      <c r="V54" s="81"/>
      <c r="W54" s="81"/>
      <c r="X54" s="81"/>
      <c r="Y54" s="80"/>
      <c r="Z54" s="80"/>
      <c r="AA54" s="80"/>
      <c r="AB54" s="80"/>
    </row>
    <row r="55" spans="1:30" s="84" customFormat="1" ht="20" x14ac:dyDescent="0.35">
      <c r="A55" s="183"/>
      <c r="B55" s="184">
        <v>54153016</v>
      </c>
      <c r="C55" s="185" t="s">
        <v>3533</v>
      </c>
      <c r="D55" s="185"/>
      <c r="E55" s="186"/>
      <c r="F55" s="186">
        <v>1</v>
      </c>
      <c r="G55" s="83">
        <v>2350</v>
      </c>
      <c r="H55" s="83">
        <v>2350</v>
      </c>
      <c r="I55" s="83"/>
      <c r="J55" s="83"/>
      <c r="K55" s="83"/>
      <c r="L55" s="83"/>
      <c r="M55" s="83"/>
      <c r="N55" s="83"/>
      <c r="O55" s="83"/>
      <c r="P55" s="83"/>
      <c r="R55" s="83">
        <v>2140</v>
      </c>
      <c r="S55" s="83"/>
      <c r="T55" s="85">
        <f t="shared" ref="T55" si="57">R55/H55</f>
        <v>0.91063829787234041</v>
      </c>
      <c r="U55" s="85">
        <f t="shared" ref="U55" si="58">T55-AB55</f>
        <v>0.88498628633350707</v>
      </c>
      <c r="V55" s="86">
        <f t="shared" ref="V55" si="59">G55*U55</f>
        <v>2079.7177728837414</v>
      </c>
      <c r="W55" s="86">
        <f t="shared" ref="W55" si="60">V55-G55</f>
        <v>-270.28222711625858</v>
      </c>
      <c r="X55" s="86">
        <f t="shared" ref="X55" si="61">F55*W55</f>
        <v>-270.28222711625858</v>
      </c>
      <c r="Y55" s="85">
        <f t="shared" si="0"/>
        <v>4.5848355451969969E-2</v>
      </c>
      <c r="Z55" s="85">
        <f t="shared" si="1"/>
        <v>1.1992624151289988E-2</v>
      </c>
      <c r="AA55" s="85">
        <f t="shared" si="2"/>
        <v>1.9115055013239957E-2</v>
      </c>
      <c r="AB55" s="85">
        <f t="shared" si="4"/>
        <v>2.5652011538833303E-2</v>
      </c>
      <c r="AC55" s="88" t="s">
        <v>3534</v>
      </c>
    </row>
    <row r="56" spans="1:30" ht="30" x14ac:dyDescent="0.2">
      <c r="A56" s="103"/>
      <c r="B56" s="104" t="s">
        <v>2212</v>
      </c>
      <c r="C56" s="105" t="s">
        <v>2213</v>
      </c>
      <c r="D56" s="105" t="s">
        <v>44</v>
      </c>
      <c r="E56" s="106">
        <v>0</v>
      </c>
      <c r="F56" s="106">
        <v>1</v>
      </c>
      <c r="G56" s="107">
        <v>3485.43</v>
      </c>
      <c r="H56" s="107"/>
      <c r="I56" s="107"/>
      <c r="J56" s="107"/>
      <c r="K56" s="107"/>
      <c r="L56" s="107"/>
      <c r="M56" s="107"/>
      <c r="N56" s="107"/>
      <c r="O56" s="107"/>
      <c r="P56" s="107"/>
      <c r="R56" s="107"/>
      <c r="S56" s="107">
        <v>3485.43</v>
      </c>
      <c r="T56" s="80"/>
      <c r="U56" s="80"/>
      <c r="V56" s="81"/>
      <c r="W56" s="81"/>
      <c r="X56" s="81"/>
      <c r="Y56" s="80"/>
      <c r="Z56" s="80"/>
      <c r="AA56" s="80"/>
      <c r="AB56" s="80"/>
    </row>
    <row r="57" spans="1:30" s="84" customFormat="1" ht="20" x14ac:dyDescent="0.35">
      <c r="A57" s="183"/>
      <c r="B57" s="184">
        <v>54153024</v>
      </c>
      <c r="C57" s="185" t="s">
        <v>3535</v>
      </c>
      <c r="D57" s="185"/>
      <c r="E57" s="186"/>
      <c r="F57" s="186">
        <v>1</v>
      </c>
      <c r="G57" s="83">
        <v>2760</v>
      </c>
      <c r="H57" s="83">
        <v>2760</v>
      </c>
      <c r="I57" s="83"/>
      <c r="J57" s="83"/>
      <c r="K57" s="83"/>
      <c r="L57" s="83"/>
      <c r="M57" s="83"/>
      <c r="N57" s="83"/>
      <c r="O57" s="83"/>
      <c r="P57" s="83"/>
      <c r="R57" s="83">
        <v>2750</v>
      </c>
      <c r="S57" s="83"/>
      <c r="T57" s="85">
        <f t="shared" ref="T57" si="62">R57/H57</f>
        <v>0.99637681159420288</v>
      </c>
      <c r="U57" s="85">
        <f t="shared" ref="U57" si="63">T57-AB57</f>
        <v>0.97072480005536954</v>
      </c>
      <c r="V57" s="86">
        <f t="shared" ref="V57" si="64">G57*U57</f>
        <v>2679.2004481528197</v>
      </c>
      <c r="W57" s="86">
        <f t="shared" ref="W57" si="65">V57-G57</f>
        <v>-80.799551847180282</v>
      </c>
      <c r="X57" s="86">
        <f t="shared" ref="X57" si="66">F57*W57</f>
        <v>-80.799551847180282</v>
      </c>
      <c r="Y57" s="85">
        <f t="shared" si="0"/>
        <v>4.5848355451969969E-2</v>
      </c>
      <c r="Z57" s="85">
        <f t="shared" si="1"/>
        <v>1.1992624151289988E-2</v>
      </c>
      <c r="AA57" s="85">
        <f t="shared" si="2"/>
        <v>1.9115055013239957E-2</v>
      </c>
      <c r="AB57" s="85">
        <f t="shared" ref="AB57" si="67">AVERAGE(Y57:AA57)</f>
        <v>2.5652011538833303E-2</v>
      </c>
      <c r="AC57" s="88" t="s">
        <v>3536</v>
      </c>
    </row>
    <row r="58" spans="1:30" x14ac:dyDescent="0.3">
      <c r="A58" s="146"/>
      <c r="B58" s="147" t="s">
        <v>21</v>
      </c>
      <c r="C58" s="148" t="s">
        <v>2214</v>
      </c>
      <c r="D58" s="148"/>
      <c r="E58" s="149"/>
      <c r="F58" s="149"/>
      <c r="G58" s="150"/>
      <c r="H58" s="150"/>
      <c r="I58" s="150"/>
      <c r="J58" s="150"/>
      <c r="K58" s="150"/>
      <c r="L58" s="150"/>
      <c r="M58" s="150"/>
      <c r="N58" s="150"/>
      <c r="O58" s="150"/>
      <c r="P58" s="150"/>
      <c r="R58" s="150"/>
      <c r="S58" s="150">
        <v>34836.639999999999</v>
      </c>
      <c r="T58" s="80"/>
      <c r="U58" s="80"/>
      <c r="V58" s="81"/>
      <c r="W58" s="81"/>
      <c r="X58" s="81"/>
      <c r="Y58" s="80"/>
      <c r="Z58" s="80"/>
      <c r="AA58" s="80"/>
      <c r="AB58" s="80"/>
    </row>
    <row r="59" spans="1:30" x14ac:dyDescent="0.2">
      <c r="A59" s="103"/>
      <c r="B59" s="104" t="s">
        <v>2215</v>
      </c>
      <c r="C59" s="105" t="s">
        <v>2216</v>
      </c>
      <c r="D59" s="105" t="s">
        <v>44</v>
      </c>
      <c r="E59" s="106">
        <v>0</v>
      </c>
      <c r="F59" s="106">
        <v>24</v>
      </c>
      <c r="G59" s="107">
        <v>373.83</v>
      </c>
      <c r="H59" s="107"/>
      <c r="I59" s="107"/>
      <c r="J59" s="107"/>
      <c r="K59" s="107"/>
      <c r="L59" s="107"/>
      <c r="M59" s="107"/>
      <c r="N59" s="107"/>
      <c r="O59" s="107"/>
      <c r="P59" s="107"/>
      <c r="R59" s="107"/>
      <c r="S59" s="107">
        <v>8971.92</v>
      </c>
      <c r="T59" s="80"/>
      <c r="U59" s="80"/>
      <c r="V59" s="81"/>
      <c r="W59" s="81"/>
      <c r="X59" s="81"/>
      <c r="Y59" s="80"/>
      <c r="Z59" s="80"/>
      <c r="AA59" s="80"/>
      <c r="AB59" s="80"/>
    </row>
    <row r="60" spans="1:30" s="84" customFormat="1" ht="20" x14ac:dyDescent="0.35">
      <c r="A60" s="167"/>
      <c r="B60" s="168">
        <v>55128134</v>
      </c>
      <c r="C60" s="169" t="s">
        <v>3343</v>
      </c>
      <c r="D60" s="169"/>
      <c r="E60" s="170"/>
      <c r="F60" s="170">
        <v>24</v>
      </c>
      <c r="G60" s="171">
        <v>167</v>
      </c>
      <c r="H60" s="171">
        <v>167</v>
      </c>
      <c r="I60" s="171"/>
      <c r="J60" s="171"/>
      <c r="K60" s="171"/>
      <c r="L60" s="171"/>
      <c r="M60" s="171"/>
      <c r="N60" s="171"/>
      <c r="O60" s="171"/>
      <c r="P60" s="171"/>
      <c r="R60" s="171">
        <v>203</v>
      </c>
      <c r="S60" s="171"/>
      <c r="T60" s="80">
        <f t="shared" si="26"/>
        <v>1.215568862275449</v>
      </c>
      <c r="U60" s="80">
        <f t="shared" si="5"/>
        <v>1.1899168507366158</v>
      </c>
      <c r="V60" s="81">
        <f t="shared" si="6"/>
        <v>198.71611407301484</v>
      </c>
      <c r="W60" s="81">
        <f t="shared" si="7"/>
        <v>31.716114073014836</v>
      </c>
      <c r="X60" s="81">
        <f t="shared" si="8"/>
        <v>761.18673775235607</v>
      </c>
      <c r="Y60" s="80">
        <f t="shared" si="0"/>
        <v>4.5848355451969969E-2</v>
      </c>
      <c r="Z60" s="80">
        <f t="shared" si="1"/>
        <v>1.1992624151289988E-2</v>
      </c>
      <c r="AA60" s="80">
        <f t="shared" si="2"/>
        <v>1.9115055013239957E-2</v>
      </c>
      <c r="AB60" s="80">
        <f t="shared" si="4"/>
        <v>2.5652011538833303E-2</v>
      </c>
      <c r="AC60" s="88" t="s">
        <v>3497</v>
      </c>
    </row>
    <row r="61" spans="1:30" ht="50" x14ac:dyDescent="0.2">
      <c r="A61" s="103"/>
      <c r="B61" s="104" t="s">
        <v>2217</v>
      </c>
      <c r="C61" s="105" t="s">
        <v>2218</v>
      </c>
      <c r="D61" s="105" t="s">
        <v>44</v>
      </c>
      <c r="E61" s="106">
        <v>0</v>
      </c>
      <c r="F61" s="106">
        <v>22</v>
      </c>
      <c r="G61" s="107">
        <v>1067.54</v>
      </c>
      <c r="H61" s="107"/>
      <c r="I61" s="107"/>
      <c r="J61" s="107"/>
      <c r="K61" s="107"/>
      <c r="L61" s="107"/>
      <c r="M61" s="107"/>
      <c r="N61" s="107"/>
      <c r="O61" s="107"/>
      <c r="P61" s="107"/>
      <c r="R61" s="107"/>
      <c r="S61" s="107">
        <v>23485.88</v>
      </c>
      <c r="T61" s="80"/>
      <c r="U61" s="80"/>
      <c r="V61" s="81"/>
      <c r="W61" s="81"/>
      <c r="X61" s="81"/>
      <c r="Y61" s="80">
        <f t="shared" si="0"/>
        <v>4.5848355451969969E-2</v>
      </c>
      <c r="Z61" s="80">
        <f t="shared" si="1"/>
        <v>1.1992624151289988E-2</v>
      </c>
      <c r="AA61" s="80">
        <f t="shared" si="2"/>
        <v>1.9115055013239957E-2</v>
      </c>
      <c r="AB61" s="80">
        <f t="shared" si="4"/>
        <v>2.5652011538833303E-2</v>
      </c>
    </row>
    <row r="62" spans="1:30" s="84" customFormat="1" ht="20" x14ac:dyDescent="0.35">
      <c r="A62" s="167"/>
      <c r="B62" s="168">
        <v>31942770</v>
      </c>
      <c r="C62" s="169" t="s">
        <v>3498</v>
      </c>
      <c r="D62" s="169"/>
      <c r="E62" s="170"/>
      <c r="F62" s="170">
        <v>22</v>
      </c>
      <c r="G62" s="171">
        <v>1160</v>
      </c>
      <c r="H62" s="171">
        <v>1160</v>
      </c>
      <c r="I62" s="171"/>
      <c r="J62" s="171"/>
      <c r="K62" s="171"/>
      <c r="L62" s="171"/>
      <c r="M62" s="171"/>
      <c r="N62" s="171"/>
      <c r="O62" s="171"/>
      <c r="P62" s="171"/>
      <c r="R62" s="171">
        <v>1280</v>
      </c>
      <c r="S62" s="171"/>
      <c r="T62" s="80">
        <f t="shared" ref="T62" si="68">R62/H62</f>
        <v>1.103448275862069</v>
      </c>
      <c r="U62" s="80">
        <f t="shared" ref="U62" si="69">T62-AB62</f>
        <v>1.0777962643232357</v>
      </c>
      <c r="V62" s="81">
        <f t="shared" ref="V62" si="70">G62*U62</f>
        <v>1250.2436666149533</v>
      </c>
      <c r="W62" s="81">
        <f t="shared" ref="W62" si="71">V62-G62</f>
        <v>90.243666614953327</v>
      </c>
      <c r="X62" s="81">
        <f t="shared" ref="X62" si="72">F62*W62</f>
        <v>1985.3606655289732</v>
      </c>
      <c r="Y62" s="80">
        <f t="shared" si="0"/>
        <v>4.5848355451969969E-2</v>
      </c>
      <c r="Z62" s="80">
        <f t="shared" si="1"/>
        <v>1.1992624151289988E-2</v>
      </c>
      <c r="AA62" s="80">
        <f t="shared" si="2"/>
        <v>1.9115055013239957E-2</v>
      </c>
      <c r="AB62" s="80">
        <f t="shared" si="4"/>
        <v>2.5652011538833303E-2</v>
      </c>
      <c r="AC62" s="88" t="s">
        <v>3499</v>
      </c>
      <c r="AD62" s="172"/>
    </row>
    <row r="63" spans="1:30" x14ac:dyDescent="0.2">
      <c r="A63" s="103"/>
      <c r="B63" s="104" t="s">
        <v>2219</v>
      </c>
      <c r="C63" s="105" t="s">
        <v>2220</v>
      </c>
      <c r="D63" s="105" t="s">
        <v>44</v>
      </c>
      <c r="E63" s="106">
        <v>0</v>
      </c>
      <c r="F63" s="106">
        <v>2</v>
      </c>
      <c r="G63" s="107">
        <v>654.28</v>
      </c>
      <c r="H63" s="107"/>
      <c r="I63" s="107"/>
      <c r="J63" s="107"/>
      <c r="K63" s="107"/>
      <c r="L63" s="107"/>
      <c r="M63" s="107"/>
      <c r="N63" s="107"/>
      <c r="O63" s="107"/>
      <c r="P63" s="107"/>
      <c r="R63" s="107"/>
      <c r="S63" s="107">
        <v>1308.56</v>
      </c>
      <c r="T63" s="80"/>
      <c r="U63" s="80"/>
      <c r="V63" s="81"/>
      <c r="W63" s="81"/>
      <c r="X63" s="81"/>
      <c r="Y63" s="80">
        <f t="shared" si="0"/>
        <v>4.5848355451969969E-2</v>
      </c>
      <c r="Z63" s="80">
        <f t="shared" si="1"/>
        <v>1.1992624151289988E-2</v>
      </c>
      <c r="AA63" s="80">
        <f t="shared" si="2"/>
        <v>1.9115055013239957E-2</v>
      </c>
      <c r="AB63" s="80">
        <f t="shared" si="4"/>
        <v>2.5652011538833303E-2</v>
      </c>
    </row>
    <row r="64" spans="1:30" x14ac:dyDescent="0.2">
      <c r="A64" s="103"/>
      <c r="B64" s="104" t="s">
        <v>2221</v>
      </c>
      <c r="C64" s="105" t="s">
        <v>2222</v>
      </c>
      <c r="D64" s="105" t="s">
        <v>44</v>
      </c>
      <c r="E64" s="106">
        <v>0</v>
      </c>
      <c r="F64" s="106">
        <v>2</v>
      </c>
      <c r="G64" s="107">
        <v>535.14</v>
      </c>
      <c r="H64" s="107"/>
      <c r="I64" s="107"/>
      <c r="J64" s="107"/>
      <c r="K64" s="107"/>
      <c r="L64" s="107"/>
      <c r="M64" s="107"/>
      <c r="N64" s="107"/>
      <c r="O64" s="107"/>
      <c r="P64" s="107"/>
      <c r="R64" s="107"/>
      <c r="S64" s="107">
        <v>1070.28</v>
      </c>
      <c r="T64" s="80"/>
      <c r="U64" s="80"/>
      <c r="V64" s="81"/>
      <c r="W64" s="81"/>
      <c r="X64" s="81"/>
      <c r="Y64" s="80">
        <f t="shared" si="0"/>
        <v>4.5848355451969969E-2</v>
      </c>
      <c r="Z64" s="80">
        <f t="shared" si="1"/>
        <v>1.1992624151289988E-2</v>
      </c>
      <c r="AA64" s="80">
        <f t="shared" si="2"/>
        <v>1.9115055013239957E-2</v>
      </c>
      <c r="AB64" s="80">
        <f t="shared" si="4"/>
        <v>2.5652011538833303E-2</v>
      </c>
    </row>
    <row r="65" spans="1:28" x14ac:dyDescent="0.3">
      <c r="A65" s="146"/>
      <c r="B65" s="147" t="s">
        <v>22</v>
      </c>
      <c r="C65" s="148" t="s">
        <v>2223</v>
      </c>
      <c r="D65" s="148"/>
      <c r="E65" s="149"/>
      <c r="F65" s="149"/>
      <c r="G65" s="150"/>
      <c r="H65" s="150"/>
      <c r="I65" s="150"/>
      <c r="J65" s="150"/>
      <c r="K65" s="150"/>
      <c r="L65" s="150"/>
      <c r="M65" s="150"/>
      <c r="N65" s="150"/>
      <c r="O65" s="150"/>
      <c r="P65" s="150"/>
      <c r="R65" s="150"/>
      <c r="S65" s="150">
        <v>44156.72</v>
      </c>
      <c r="T65" s="80"/>
      <c r="U65" s="80"/>
      <c r="V65" s="81"/>
      <c r="W65" s="81"/>
      <c r="X65" s="81"/>
      <c r="Y65" s="80"/>
      <c r="Z65" s="80"/>
      <c r="AA65" s="80"/>
      <c r="AB65" s="80"/>
    </row>
    <row r="66" spans="1:28" ht="20" x14ac:dyDescent="0.2">
      <c r="A66" s="103"/>
      <c r="B66" s="104" t="s">
        <v>2224</v>
      </c>
      <c r="C66" s="105" t="s">
        <v>2225</v>
      </c>
      <c r="D66" s="105" t="s">
        <v>44</v>
      </c>
      <c r="E66" s="106">
        <v>0</v>
      </c>
      <c r="F66" s="106">
        <v>2</v>
      </c>
      <c r="G66" s="107">
        <v>1867.93</v>
      </c>
      <c r="H66" s="107"/>
      <c r="I66" s="107"/>
      <c r="J66" s="107"/>
      <c r="K66" s="107"/>
      <c r="L66" s="107"/>
      <c r="M66" s="107"/>
      <c r="N66" s="107"/>
      <c r="O66" s="107"/>
      <c r="P66" s="107"/>
      <c r="R66" s="107"/>
      <c r="S66" s="107">
        <v>3735.86</v>
      </c>
      <c r="T66" s="80"/>
      <c r="U66" s="80"/>
      <c r="V66" s="81"/>
      <c r="W66" s="81"/>
      <c r="X66" s="81"/>
      <c r="Y66" s="80">
        <f t="shared" si="0"/>
        <v>4.5848355451969969E-2</v>
      </c>
      <c r="Z66" s="80">
        <f t="shared" si="1"/>
        <v>1.1992624151289988E-2</v>
      </c>
      <c r="AA66" s="80">
        <f t="shared" si="2"/>
        <v>1.9115055013239957E-2</v>
      </c>
      <c r="AB66" s="80">
        <f t="shared" si="4"/>
        <v>2.5652011538833303E-2</v>
      </c>
    </row>
    <row r="67" spans="1:28" ht="20" x14ac:dyDescent="0.2">
      <c r="A67" s="103"/>
      <c r="B67" s="104" t="s">
        <v>2226</v>
      </c>
      <c r="C67" s="105" t="s">
        <v>2227</v>
      </c>
      <c r="D67" s="105" t="s">
        <v>44</v>
      </c>
      <c r="E67" s="106">
        <v>0</v>
      </c>
      <c r="F67" s="106">
        <v>1</v>
      </c>
      <c r="G67" s="107">
        <v>2093.39</v>
      </c>
      <c r="H67" s="107"/>
      <c r="I67" s="107"/>
      <c r="J67" s="107"/>
      <c r="K67" s="107"/>
      <c r="L67" s="107"/>
      <c r="M67" s="107"/>
      <c r="N67" s="107"/>
      <c r="O67" s="107"/>
      <c r="P67" s="107"/>
      <c r="R67" s="107"/>
      <c r="S67" s="107">
        <v>2093.39</v>
      </c>
      <c r="T67" s="80"/>
      <c r="U67" s="80"/>
      <c r="V67" s="81"/>
      <c r="W67" s="81"/>
      <c r="X67" s="81"/>
      <c r="Y67" s="80">
        <f t="shared" si="0"/>
        <v>4.5848355451969969E-2</v>
      </c>
      <c r="Z67" s="80">
        <f t="shared" si="1"/>
        <v>1.1992624151289988E-2</v>
      </c>
      <c r="AA67" s="80">
        <f t="shared" si="2"/>
        <v>1.9115055013239957E-2</v>
      </c>
      <c r="AB67" s="80">
        <f t="shared" si="4"/>
        <v>2.5652011538833303E-2</v>
      </c>
    </row>
    <row r="68" spans="1:28" ht="20" x14ac:dyDescent="0.2">
      <c r="A68" s="103"/>
      <c r="B68" s="104" t="s">
        <v>2228</v>
      </c>
      <c r="C68" s="105" t="s">
        <v>2229</v>
      </c>
      <c r="D68" s="105" t="s">
        <v>44</v>
      </c>
      <c r="E68" s="106">
        <v>0</v>
      </c>
      <c r="F68" s="106">
        <v>2</v>
      </c>
      <c r="G68" s="107">
        <v>2266.6999999999998</v>
      </c>
      <c r="H68" s="107"/>
      <c r="I68" s="107"/>
      <c r="J68" s="107"/>
      <c r="K68" s="107"/>
      <c r="L68" s="107"/>
      <c r="M68" s="107"/>
      <c r="N68" s="107"/>
      <c r="O68" s="107"/>
      <c r="P68" s="107"/>
      <c r="R68" s="107"/>
      <c r="S68" s="107">
        <v>4533.3999999999996</v>
      </c>
      <c r="T68" s="80"/>
      <c r="U68" s="80"/>
      <c r="V68" s="81"/>
      <c r="W68" s="81"/>
      <c r="X68" s="81"/>
      <c r="Y68" s="80">
        <f t="shared" si="0"/>
        <v>4.5848355451969969E-2</v>
      </c>
      <c r="Z68" s="80">
        <f t="shared" si="1"/>
        <v>1.1992624151289988E-2</v>
      </c>
      <c r="AA68" s="80">
        <f t="shared" si="2"/>
        <v>1.9115055013239957E-2</v>
      </c>
      <c r="AB68" s="80">
        <f t="shared" si="4"/>
        <v>2.5652011538833303E-2</v>
      </c>
    </row>
    <row r="69" spans="1:28" ht="20" x14ac:dyDescent="0.2">
      <c r="A69" s="103"/>
      <c r="B69" s="104" t="s">
        <v>2230</v>
      </c>
      <c r="C69" s="105" t="s">
        <v>2231</v>
      </c>
      <c r="D69" s="105" t="s">
        <v>44</v>
      </c>
      <c r="E69" s="106">
        <v>0</v>
      </c>
      <c r="F69" s="106">
        <v>1</v>
      </c>
      <c r="G69" s="107">
        <v>3749.75</v>
      </c>
      <c r="H69" s="107"/>
      <c r="I69" s="107"/>
      <c r="J69" s="107"/>
      <c r="K69" s="107"/>
      <c r="L69" s="107"/>
      <c r="M69" s="107"/>
      <c r="N69" s="107"/>
      <c r="O69" s="107"/>
      <c r="P69" s="107"/>
      <c r="R69" s="107"/>
      <c r="S69" s="107">
        <v>3749.75</v>
      </c>
      <c r="T69" s="80"/>
      <c r="U69" s="80"/>
      <c r="V69" s="81"/>
      <c r="W69" s="81"/>
      <c r="X69" s="81"/>
      <c r="Y69" s="80">
        <f t="shared" si="0"/>
        <v>4.5848355451969969E-2</v>
      </c>
      <c r="Z69" s="80">
        <f t="shared" si="1"/>
        <v>1.1992624151289988E-2</v>
      </c>
      <c r="AA69" s="80">
        <f t="shared" si="2"/>
        <v>1.9115055013239957E-2</v>
      </c>
      <c r="AB69" s="80">
        <f t="shared" si="4"/>
        <v>2.5652011538833303E-2</v>
      </c>
    </row>
    <row r="70" spans="1:28" ht="20" x14ac:dyDescent="0.2">
      <c r="A70" s="103"/>
      <c r="B70" s="104" t="s">
        <v>2232</v>
      </c>
      <c r="C70" s="105" t="s">
        <v>2233</v>
      </c>
      <c r="D70" s="105" t="s">
        <v>44</v>
      </c>
      <c r="E70" s="106">
        <v>0</v>
      </c>
      <c r="F70" s="106">
        <v>1</v>
      </c>
      <c r="G70" s="107">
        <v>7203.33</v>
      </c>
      <c r="H70" s="107"/>
      <c r="I70" s="107"/>
      <c r="J70" s="107"/>
      <c r="K70" s="107"/>
      <c r="L70" s="107"/>
      <c r="M70" s="107"/>
      <c r="N70" s="107"/>
      <c r="O70" s="107"/>
      <c r="P70" s="107"/>
      <c r="R70" s="107"/>
      <c r="S70" s="107">
        <v>7203.33</v>
      </c>
      <c r="T70" s="80"/>
      <c r="U70" s="80"/>
      <c r="V70" s="81"/>
      <c r="W70" s="81"/>
      <c r="X70" s="81"/>
      <c r="Y70" s="80">
        <f t="shared" si="0"/>
        <v>4.5848355451969969E-2</v>
      </c>
      <c r="Z70" s="80">
        <f t="shared" si="1"/>
        <v>1.1992624151289988E-2</v>
      </c>
      <c r="AA70" s="80">
        <f t="shared" si="2"/>
        <v>1.9115055013239957E-2</v>
      </c>
      <c r="AB70" s="80">
        <f t="shared" si="4"/>
        <v>2.5652011538833303E-2</v>
      </c>
    </row>
    <row r="71" spans="1:28" ht="20" x14ac:dyDescent="0.2">
      <c r="A71" s="103"/>
      <c r="B71" s="104" t="s">
        <v>2234</v>
      </c>
      <c r="C71" s="105" t="s">
        <v>2235</v>
      </c>
      <c r="D71" s="105" t="s">
        <v>44</v>
      </c>
      <c r="E71" s="106">
        <v>0</v>
      </c>
      <c r="F71" s="106">
        <v>1</v>
      </c>
      <c r="G71" s="107">
        <v>7203.33</v>
      </c>
      <c r="H71" s="107"/>
      <c r="I71" s="107"/>
      <c r="J71" s="107"/>
      <c r="K71" s="107"/>
      <c r="L71" s="107"/>
      <c r="M71" s="107"/>
      <c r="N71" s="107"/>
      <c r="O71" s="107"/>
      <c r="P71" s="107"/>
      <c r="R71" s="107"/>
      <c r="S71" s="107">
        <v>7203.33</v>
      </c>
      <c r="T71" s="80"/>
      <c r="U71" s="80"/>
      <c r="V71" s="81"/>
      <c r="W71" s="81"/>
      <c r="X71" s="81"/>
      <c r="Y71" s="80">
        <f t="shared" si="0"/>
        <v>4.5848355451969969E-2</v>
      </c>
      <c r="Z71" s="80">
        <f t="shared" si="1"/>
        <v>1.1992624151289988E-2</v>
      </c>
      <c r="AA71" s="80">
        <f t="shared" si="2"/>
        <v>1.9115055013239957E-2</v>
      </c>
      <c r="AB71" s="80">
        <f t="shared" si="4"/>
        <v>2.5652011538833303E-2</v>
      </c>
    </row>
    <row r="72" spans="1:28" ht="20" x14ac:dyDescent="0.2">
      <c r="A72" s="103"/>
      <c r="B72" s="104" t="s">
        <v>2236</v>
      </c>
      <c r="C72" s="105" t="s">
        <v>2237</v>
      </c>
      <c r="D72" s="105" t="s">
        <v>44</v>
      </c>
      <c r="E72" s="106">
        <v>0</v>
      </c>
      <c r="F72" s="106">
        <v>1</v>
      </c>
      <c r="G72" s="107">
        <v>7203.33</v>
      </c>
      <c r="H72" s="107"/>
      <c r="I72" s="107"/>
      <c r="J72" s="107"/>
      <c r="K72" s="107"/>
      <c r="L72" s="107"/>
      <c r="M72" s="107"/>
      <c r="N72" s="107"/>
      <c r="O72" s="107"/>
      <c r="P72" s="107"/>
      <c r="R72" s="107"/>
      <c r="S72" s="107">
        <v>7203.33</v>
      </c>
      <c r="T72" s="80"/>
      <c r="U72" s="80"/>
      <c r="V72" s="81"/>
      <c r="W72" s="81"/>
      <c r="X72" s="81"/>
      <c r="Y72" s="80">
        <f t="shared" si="0"/>
        <v>4.5848355451969969E-2</v>
      </c>
      <c r="Z72" s="80">
        <f t="shared" si="1"/>
        <v>1.1992624151289988E-2</v>
      </c>
      <c r="AA72" s="80">
        <f t="shared" si="2"/>
        <v>1.9115055013239957E-2</v>
      </c>
      <c r="AB72" s="80">
        <f t="shared" si="4"/>
        <v>2.5652011538833303E-2</v>
      </c>
    </row>
    <row r="73" spans="1:28" ht="20" x14ac:dyDescent="0.2">
      <c r="A73" s="103"/>
      <c r="B73" s="104" t="s">
        <v>2238</v>
      </c>
      <c r="C73" s="105" t="s">
        <v>2239</v>
      </c>
      <c r="D73" s="105" t="s">
        <v>44</v>
      </c>
      <c r="E73" s="106">
        <v>0</v>
      </c>
      <c r="F73" s="106">
        <v>1</v>
      </c>
      <c r="G73" s="107">
        <v>8434.33</v>
      </c>
      <c r="H73" s="107"/>
      <c r="I73" s="107"/>
      <c r="J73" s="107"/>
      <c r="K73" s="107"/>
      <c r="L73" s="107"/>
      <c r="M73" s="107"/>
      <c r="N73" s="107"/>
      <c r="O73" s="107"/>
      <c r="P73" s="107"/>
      <c r="R73" s="107"/>
      <c r="S73" s="107">
        <v>8434.33</v>
      </c>
      <c r="T73" s="80"/>
      <c r="U73" s="80"/>
      <c r="V73" s="81"/>
      <c r="W73" s="81"/>
      <c r="X73" s="81"/>
      <c r="Y73" s="80">
        <f t="shared" si="0"/>
        <v>4.5848355451969969E-2</v>
      </c>
      <c r="Z73" s="80">
        <f t="shared" si="1"/>
        <v>1.1992624151289988E-2</v>
      </c>
      <c r="AA73" s="80">
        <f t="shared" si="2"/>
        <v>1.9115055013239957E-2</v>
      </c>
      <c r="AB73" s="80">
        <f t="shared" si="4"/>
        <v>2.5652011538833303E-2</v>
      </c>
    </row>
    <row r="74" spans="1:28" x14ac:dyDescent="0.3">
      <c r="A74" s="146"/>
      <c r="B74" s="147" t="s">
        <v>23</v>
      </c>
      <c r="C74" s="148" t="s">
        <v>2240</v>
      </c>
      <c r="D74" s="148"/>
      <c r="E74" s="149"/>
      <c r="F74" s="149"/>
      <c r="G74" s="150"/>
      <c r="H74" s="150"/>
      <c r="I74" s="150"/>
      <c r="J74" s="150"/>
      <c r="K74" s="150"/>
      <c r="L74" s="150"/>
      <c r="M74" s="150"/>
      <c r="N74" s="150"/>
      <c r="O74" s="150"/>
      <c r="P74" s="150"/>
      <c r="R74" s="150"/>
      <c r="S74" s="150">
        <v>28222.6</v>
      </c>
      <c r="T74" s="80"/>
      <c r="U74" s="80"/>
      <c r="V74" s="81"/>
      <c r="W74" s="81"/>
      <c r="X74" s="81"/>
      <c r="Y74" s="80"/>
      <c r="Z74" s="80"/>
      <c r="AA74" s="80"/>
      <c r="AB74" s="80"/>
    </row>
    <row r="75" spans="1:28" x14ac:dyDescent="0.2">
      <c r="A75" s="103"/>
      <c r="B75" s="104" t="s">
        <v>2241</v>
      </c>
      <c r="C75" s="105" t="s">
        <v>2242</v>
      </c>
      <c r="D75" s="105" t="s">
        <v>44</v>
      </c>
      <c r="E75" s="106">
        <v>0</v>
      </c>
      <c r="F75" s="106">
        <v>6</v>
      </c>
      <c r="G75" s="107">
        <v>234.31</v>
      </c>
      <c r="H75" s="107"/>
      <c r="I75" s="107"/>
      <c r="J75" s="107"/>
      <c r="K75" s="107"/>
      <c r="L75" s="107"/>
      <c r="M75" s="107"/>
      <c r="N75" s="107"/>
      <c r="O75" s="107"/>
      <c r="P75" s="107"/>
      <c r="R75" s="107"/>
      <c r="S75" s="107">
        <v>1405.86</v>
      </c>
      <c r="T75" s="80"/>
      <c r="U75" s="80"/>
      <c r="V75" s="81"/>
      <c r="W75" s="81"/>
      <c r="X75" s="81"/>
      <c r="Y75" s="80">
        <f t="shared" si="0"/>
        <v>4.5848355451969969E-2</v>
      </c>
      <c r="Z75" s="80">
        <f t="shared" si="1"/>
        <v>1.1992624151289988E-2</v>
      </c>
      <c r="AA75" s="80">
        <f t="shared" si="2"/>
        <v>1.9115055013239957E-2</v>
      </c>
      <c r="AB75" s="80">
        <f t="shared" si="4"/>
        <v>2.5652011538833303E-2</v>
      </c>
    </row>
    <row r="76" spans="1:28" x14ac:dyDescent="0.2">
      <c r="A76" s="103"/>
      <c r="B76" s="104" t="s">
        <v>2243</v>
      </c>
      <c r="C76" s="105" t="s">
        <v>2244</v>
      </c>
      <c r="D76" s="105" t="s">
        <v>44</v>
      </c>
      <c r="E76" s="106">
        <v>0</v>
      </c>
      <c r="F76" s="106">
        <v>4</v>
      </c>
      <c r="G76" s="107">
        <v>326.68</v>
      </c>
      <c r="H76" s="107"/>
      <c r="I76" s="107"/>
      <c r="J76" s="107"/>
      <c r="K76" s="107"/>
      <c r="L76" s="107"/>
      <c r="M76" s="107"/>
      <c r="N76" s="107"/>
      <c r="O76" s="107"/>
      <c r="P76" s="107"/>
      <c r="R76" s="107"/>
      <c r="S76" s="107">
        <v>1306.72</v>
      </c>
      <c r="T76" s="80"/>
      <c r="U76" s="80"/>
      <c r="V76" s="81"/>
      <c r="W76" s="81"/>
      <c r="X76" s="81"/>
      <c r="Y76" s="80">
        <f t="shared" si="0"/>
        <v>4.5848355451969969E-2</v>
      </c>
      <c r="Z76" s="80">
        <f t="shared" si="1"/>
        <v>1.1992624151289988E-2</v>
      </c>
      <c r="AA76" s="80">
        <f t="shared" si="2"/>
        <v>1.9115055013239957E-2</v>
      </c>
      <c r="AB76" s="80">
        <f t="shared" si="4"/>
        <v>2.5652011538833303E-2</v>
      </c>
    </row>
    <row r="77" spans="1:28" x14ac:dyDescent="0.2">
      <c r="A77" s="103"/>
      <c r="B77" s="104" t="s">
        <v>2245</v>
      </c>
      <c r="C77" s="105" t="s">
        <v>2246</v>
      </c>
      <c r="D77" s="105" t="s">
        <v>44</v>
      </c>
      <c r="E77" s="106">
        <v>0</v>
      </c>
      <c r="F77" s="106">
        <v>8</v>
      </c>
      <c r="G77" s="107">
        <v>487.11</v>
      </c>
      <c r="H77" s="107"/>
      <c r="I77" s="107"/>
      <c r="J77" s="107"/>
      <c r="K77" s="107"/>
      <c r="L77" s="107"/>
      <c r="M77" s="107"/>
      <c r="N77" s="107"/>
      <c r="O77" s="107"/>
      <c r="P77" s="107"/>
      <c r="R77" s="107"/>
      <c r="S77" s="107">
        <v>3896.88</v>
      </c>
      <c r="T77" s="80"/>
      <c r="U77" s="80"/>
      <c r="V77" s="81"/>
      <c r="W77" s="81"/>
      <c r="X77" s="81"/>
      <c r="Y77" s="80">
        <f t="shared" si="0"/>
        <v>4.5848355451969969E-2</v>
      </c>
      <c r="Z77" s="80">
        <f t="shared" si="1"/>
        <v>1.1992624151289988E-2</v>
      </c>
      <c r="AA77" s="80">
        <f t="shared" si="2"/>
        <v>1.9115055013239957E-2</v>
      </c>
      <c r="AB77" s="80">
        <f t="shared" si="4"/>
        <v>2.5652011538833303E-2</v>
      </c>
    </row>
    <row r="78" spans="1:28" x14ac:dyDescent="0.2">
      <c r="A78" s="103"/>
      <c r="B78" s="104" t="s">
        <v>2247</v>
      </c>
      <c r="C78" s="105" t="s">
        <v>2248</v>
      </c>
      <c r="D78" s="105" t="s">
        <v>44</v>
      </c>
      <c r="E78" s="106">
        <v>0</v>
      </c>
      <c r="F78" s="106">
        <v>10</v>
      </c>
      <c r="G78" s="107">
        <v>654.35</v>
      </c>
      <c r="H78" s="107"/>
      <c r="I78" s="107"/>
      <c r="J78" s="107"/>
      <c r="K78" s="107"/>
      <c r="L78" s="107"/>
      <c r="M78" s="107"/>
      <c r="N78" s="107"/>
      <c r="O78" s="107"/>
      <c r="P78" s="107"/>
      <c r="R78" s="107"/>
      <c r="S78" s="107">
        <v>6543.5</v>
      </c>
      <c r="T78" s="80"/>
      <c r="U78" s="80"/>
      <c r="V78" s="81"/>
      <c r="W78" s="81"/>
      <c r="X78" s="81"/>
      <c r="Y78" s="80">
        <f t="shared" si="0"/>
        <v>4.5848355451969969E-2</v>
      </c>
      <c r="Z78" s="80">
        <f t="shared" si="1"/>
        <v>1.1992624151289988E-2</v>
      </c>
      <c r="AA78" s="80">
        <f t="shared" si="2"/>
        <v>1.9115055013239957E-2</v>
      </c>
      <c r="AB78" s="80">
        <f t="shared" si="4"/>
        <v>2.5652011538833303E-2</v>
      </c>
    </row>
    <row r="79" spans="1:28" x14ac:dyDescent="0.2">
      <c r="A79" s="103"/>
      <c r="B79" s="104" t="s">
        <v>2249</v>
      </c>
      <c r="C79" s="105" t="s">
        <v>2250</v>
      </c>
      <c r="D79" s="105" t="s">
        <v>44</v>
      </c>
      <c r="E79" s="106">
        <v>0</v>
      </c>
      <c r="F79" s="106">
        <v>6</v>
      </c>
      <c r="G79" s="107">
        <v>1331.7</v>
      </c>
      <c r="H79" s="107"/>
      <c r="I79" s="107"/>
      <c r="J79" s="107"/>
      <c r="K79" s="107"/>
      <c r="L79" s="107"/>
      <c r="M79" s="107"/>
      <c r="N79" s="107"/>
      <c r="O79" s="107"/>
      <c r="P79" s="107"/>
      <c r="R79" s="107"/>
      <c r="S79" s="107">
        <v>7990.2</v>
      </c>
      <c r="T79" s="80"/>
      <c r="U79" s="80"/>
      <c r="V79" s="81"/>
      <c r="W79" s="81"/>
      <c r="X79" s="81"/>
      <c r="Y79" s="80">
        <f t="shared" si="0"/>
        <v>4.5848355451969969E-2</v>
      </c>
      <c r="Z79" s="80">
        <f t="shared" si="1"/>
        <v>1.1992624151289988E-2</v>
      </c>
      <c r="AA79" s="80">
        <f t="shared" si="2"/>
        <v>1.9115055013239957E-2</v>
      </c>
      <c r="AB79" s="80">
        <f t="shared" si="4"/>
        <v>2.5652011538833303E-2</v>
      </c>
    </row>
    <row r="80" spans="1:28" ht="20" x14ac:dyDescent="0.2">
      <c r="A80" s="103"/>
      <c r="B80" s="104" t="s">
        <v>2251</v>
      </c>
      <c r="C80" s="105" t="s">
        <v>2252</v>
      </c>
      <c r="D80" s="105" t="s">
        <v>44</v>
      </c>
      <c r="E80" s="106">
        <v>0</v>
      </c>
      <c r="F80" s="106">
        <v>2</v>
      </c>
      <c r="G80" s="107">
        <v>3539.72</v>
      </c>
      <c r="H80" s="107"/>
      <c r="I80" s="107"/>
      <c r="J80" s="107"/>
      <c r="K80" s="107"/>
      <c r="L80" s="107"/>
      <c r="M80" s="107"/>
      <c r="N80" s="107"/>
      <c r="O80" s="107"/>
      <c r="P80" s="107"/>
      <c r="R80" s="107"/>
      <c r="S80" s="107">
        <v>7079.44</v>
      </c>
      <c r="T80" s="80"/>
      <c r="U80" s="80"/>
      <c r="V80" s="81"/>
      <c r="W80" s="81"/>
      <c r="X80" s="81"/>
      <c r="Y80" s="80">
        <f t="shared" si="0"/>
        <v>4.5848355451969969E-2</v>
      </c>
      <c r="Z80" s="80">
        <f t="shared" si="1"/>
        <v>1.1992624151289988E-2</v>
      </c>
      <c r="AA80" s="80">
        <f t="shared" si="2"/>
        <v>1.9115055013239957E-2</v>
      </c>
      <c r="AB80" s="80">
        <f t="shared" si="4"/>
        <v>2.5652011538833303E-2</v>
      </c>
    </row>
    <row r="81" spans="1:28" x14ac:dyDescent="0.3">
      <c r="A81" s="146"/>
      <c r="B81" s="147" t="s">
        <v>24</v>
      </c>
      <c r="C81" s="148" t="s">
        <v>2253</v>
      </c>
      <c r="D81" s="148"/>
      <c r="E81" s="149"/>
      <c r="F81" s="149"/>
      <c r="G81" s="150"/>
      <c r="H81" s="150"/>
      <c r="I81" s="150"/>
      <c r="J81" s="150"/>
      <c r="K81" s="150"/>
      <c r="L81" s="150"/>
      <c r="M81" s="150"/>
      <c r="N81" s="150"/>
      <c r="O81" s="150"/>
      <c r="P81" s="150"/>
      <c r="R81" s="150"/>
      <c r="S81" s="150">
        <v>3169.54</v>
      </c>
      <c r="T81" s="80"/>
      <c r="U81" s="80"/>
      <c r="V81" s="81"/>
      <c r="W81" s="81"/>
      <c r="X81" s="81"/>
      <c r="Y81" s="80"/>
      <c r="Z81" s="80"/>
      <c r="AA81" s="80"/>
      <c r="AB81" s="80"/>
    </row>
    <row r="82" spans="1:28" x14ac:dyDescent="0.2">
      <c r="A82" s="103"/>
      <c r="B82" s="104" t="s">
        <v>2254</v>
      </c>
      <c r="C82" s="105" t="s">
        <v>2255</v>
      </c>
      <c r="D82" s="105" t="s">
        <v>44</v>
      </c>
      <c r="E82" s="106">
        <v>0</v>
      </c>
      <c r="F82" s="106">
        <v>1</v>
      </c>
      <c r="G82" s="107">
        <v>206.24</v>
      </c>
      <c r="H82" s="107"/>
      <c r="I82" s="107"/>
      <c r="J82" s="107"/>
      <c r="K82" s="107"/>
      <c r="L82" s="107"/>
      <c r="M82" s="107"/>
      <c r="N82" s="107"/>
      <c r="O82" s="107"/>
      <c r="P82" s="107"/>
      <c r="R82" s="107"/>
      <c r="S82" s="107">
        <v>206.24</v>
      </c>
      <c r="T82" s="80"/>
      <c r="U82" s="80"/>
      <c r="V82" s="81"/>
      <c r="W82" s="81"/>
      <c r="X82" s="81"/>
      <c r="Y82" s="80">
        <f t="shared" si="0"/>
        <v>4.5848355451969969E-2</v>
      </c>
      <c r="Z82" s="80">
        <f t="shared" si="1"/>
        <v>1.1992624151289988E-2</v>
      </c>
      <c r="AA82" s="80">
        <f t="shared" si="2"/>
        <v>1.9115055013239957E-2</v>
      </c>
      <c r="AB82" s="80">
        <f t="shared" si="4"/>
        <v>2.5652011538833303E-2</v>
      </c>
    </row>
    <row r="83" spans="1:28" x14ac:dyDescent="0.2">
      <c r="A83" s="103"/>
      <c r="B83" s="104" t="s">
        <v>2256</v>
      </c>
      <c r="C83" s="105" t="s">
        <v>2257</v>
      </c>
      <c r="D83" s="105" t="s">
        <v>44</v>
      </c>
      <c r="E83" s="106">
        <v>0</v>
      </c>
      <c r="F83" s="106">
        <v>1</v>
      </c>
      <c r="G83" s="107">
        <v>267.98</v>
      </c>
      <c r="H83" s="107"/>
      <c r="I83" s="107"/>
      <c r="J83" s="107"/>
      <c r="K83" s="107"/>
      <c r="L83" s="107"/>
      <c r="M83" s="107"/>
      <c r="N83" s="107"/>
      <c r="O83" s="107"/>
      <c r="P83" s="107"/>
      <c r="R83" s="107"/>
      <c r="S83" s="107">
        <v>267.98</v>
      </c>
      <c r="T83" s="80"/>
      <c r="U83" s="80"/>
      <c r="V83" s="81"/>
      <c r="W83" s="81"/>
      <c r="X83" s="81"/>
      <c r="Y83" s="80">
        <f t="shared" si="0"/>
        <v>4.5848355451969969E-2</v>
      </c>
      <c r="Z83" s="80">
        <f t="shared" si="1"/>
        <v>1.1992624151289988E-2</v>
      </c>
      <c r="AA83" s="80">
        <f t="shared" si="2"/>
        <v>1.9115055013239957E-2</v>
      </c>
      <c r="AB83" s="80">
        <f t="shared" si="4"/>
        <v>2.5652011538833303E-2</v>
      </c>
    </row>
    <row r="84" spans="1:28" x14ac:dyDescent="0.2">
      <c r="A84" s="103"/>
      <c r="B84" s="104" t="s">
        <v>2258</v>
      </c>
      <c r="C84" s="105" t="s">
        <v>2259</v>
      </c>
      <c r="D84" s="105" t="s">
        <v>44</v>
      </c>
      <c r="E84" s="106">
        <v>0</v>
      </c>
      <c r="F84" s="106">
        <v>1</v>
      </c>
      <c r="G84" s="107">
        <v>379.06</v>
      </c>
      <c r="H84" s="107"/>
      <c r="I84" s="107"/>
      <c r="J84" s="107"/>
      <c r="K84" s="107"/>
      <c r="L84" s="107"/>
      <c r="M84" s="107"/>
      <c r="N84" s="107"/>
      <c r="O84" s="107"/>
      <c r="P84" s="107"/>
      <c r="R84" s="107"/>
      <c r="S84" s="107">
        <v>379.06</v>
      </c>
      <c r="T84" s="80"/>
      <c r="U84" s="80"/>
      <c r="V84" s="81"/>
      <c r="W84" s="81"/>
      <c r="X84" s="81"/>
      <c r="Y84" s="80">
        <f t="shared" si="0"/>
        <v>4.5848355451969969E-2</v>
      </c>
      <c r="Z84" s="80">
        <f t="shared" si="1"/>
        <v>1.1992624151289988E-2</v>
      </c>
      <c r="AA84" s="80">
        <f t="shared" si="2"/>
        <v>1.9115055013239957E-2</v>
      </c>
      <c r="AB84" s="80">
        <f t="shared" si="4"/>
        <v>2.5652011538833303E-2</v>
      </c>
    </row>
    <row r="85" spans="1:28" x14ac:dyDescent="0.2">
      <c r="A85" s="103"/>
      <c r="B85" s="104" t="s">
        <v>2260</v>
      </c>
      <c r="C85" s="105" t="s">
        <v>2261</v>
      </c>
      <c r="D85" s="105" t="s">
        <v>44</v>
      </c>
      <c r="E85" s="106">
        <v>0</v>
      </c>
      <c r="F85" s="106">
        <v>2</v>
      </c>
      <c r="G85" s="107">
        <v>560.77</v>
      </c>
      <c r="H85" s="107"/>
      <c r="I85" s="107"/>
      <c r="J85" s="107"/>
      <c r="K85" s="107"/>
      <c r="L85" s="107"/>
      <c r="M85" s="107"/>
      <c r="N85" s="107"/>
      <c r="O85" s="107"/>
      <c r="P85" s="107"/>
      <c r="R85" s="107"/>
      <c r="S85" s="107">
        <v>1121.54</v>
      </c>
      <c r="T85" s="80"/>
      <c r="U85" s="80"/>
      <c r="V85" s="81"/>
      <c r="W85" s="81"/>
      <c r="X85" s="81"/>
      <c r="Y85" s="80">
        <f t="shared" si="0"/>
        <v>4.5848355451969969E-2</v>
      </c>
      <c r="Z85" s="80">
        <f t="shared" si="1"/>
        <v>1.1992624151289988E-2</v>
      </c>
      <c r="AA85" s="80">
        <f t="shared" si="2"/>
        <v>1.9115055013239957E-2</v>
      </c>
      <c r="AB85" s="80">
        <f t="shared" si="4"/>
        <v>2.5652011538833303E-2</v>
      </c>
    </row>
    <row r="86" spans="1:28" x14ac:dyDescent="0.2">
      <c r="A86" s="103"/>
      <c r="B86" s="104" t="s">
        <v>2262</v>
      </c>
      <c r="C86" s="105" t="s">
        <v>2263</v>
      </c>
      <c r="D86" s="105" t="s">
        <v>44</v>
      </c>
      <c r="E86" s="106">
        <v>0</v>
      </c>
      <c r="F86" s="106">
        <v>1</v>
      </c>
      <c r="G86" s="107">
        <v>1194.72</v>
      </c>
      <c r="H86" s="107"/>
      <c r="I86" s="107"/>
      <c r="J86" s="107"/>
      <c r="K86" s="107"/>
      <c r="L86" s="107"/>
      <c r="M86" s="107"/>
      <c r="N86" s="107"/>
      <c r="O86" s="107"/>
      <c r="P86" s="107"/>
      <c r="R86" s="107"/>
      <c r="S86" s="107">
        <v>1194.72</v>
      </c>
      <c r="T86" s="80"/>
      <c r="U86" s="80"/>
      <c r="V86" s="81"/>
      <c r="W86" s="81"/>
      <c r="X86" s="81"/>
      <c r="Y86" s="80">
        <f t="shared" si="0"/>
        <v>4.5848355451969969E-2</v>
      </c>
      <c r="Z86" s="80">
        <f t="shared" si="1"/>
        <v>1.1992624151289988E-2</v>
      </c>
      <c r="AA86" s="80">
        <f t="shared" si="2"/>
        <v>1.9115055013239957E-2</v>
      </c>
      <c r="AB86" s="80">
        <f t="shared" si="4"/>
        <v>2.5652011538833303E-2</v>
      </c>
    </row>
    <row r="87" spans="1:28" x14ac:dyDescent="0.3">
      <c r="A87" s="146"/>
      <c r="B87" s="147" t="s">
        <v>25</v>
      </c>
      <c r="C87" s="148" t="s">
        <v>2264</v>
      </c>
      <c r="D87" s="148"/>
      <c r="E87" s="149"/>
      <c r="F87" s="149"/>
      <c r="G87" s="150"/>
      <c r="H87" s="150"/>
      <c r="I87" s="150"/>
      <c r="J87" s="150"/>
      <c r="K87" s="150"/>
      <c r="L87" s="150"/>
      <c r="M87" s="150"/>
      <c r="N87" s="150"/>
      <c r="O87" s="150"/>
      <c r="P87" s="150"/>
      <c r="R87" s="150"/>
      <c r="S87" s="150">
        <v>2668.43</v>
      </c>
      <c r="T87" s="80"/>
      <c r="U87" s="80"/>
      <c r="V87" s="81"/>
      <c r="W87" s="81"/>
      <c r="X87" s="81"/>
      <c r="Y87" s="80"/>
      <c r="Z87" s="80"/>
      <c r="AA87" s="80"/>
      <c r="AB87" s="80"/>
    </row>
    <row r="88" spans="1:28" x14ac:dyDescent="0.2">
      <c r="A88" s="103"/>
      <c r="B88" s="104" t="s">
        <v>2265</v>
      </c>
      <c r="C88" s="105" t="s">
        <v>2266</v>
      </c>
      <c r="D88" s="105" t="s">
        <v>44</v>
      </c>
      <c r="E88" s="106">
        <v>0</v>
      </c>
      <c r="F88" s="106">
        <v>1</v>
      </c>
      <c r="G88" s="107">
        <v>232.61</v>
      </c>
      <c r="H88" s="107"/>
      <c r="I88" s="107"/>
      <c r="J88" s="107"/>
      <c r="K88" s="107"/>
      <c r="L88" s="107"/>
      <c r="M88" s="107"/>
      <c r="N88" s="107"/>
      <c r="O88" s="107"/>
      <c r="P88" s="107"/>
      <c r="R88" s="107"/>
      <c r="S88" s="107">
        <v>232.61</v>
      </c>
      <c r="T88" s="80"/>
      <c r="U88" s="80"/>
      <c r="V88" s="81"/>
      <c r="W88" s="81"/>
      <c r="X88" s="81"/>
      <c r="Y88" s="80">
        <f t="shared" si="0"/>
        <v>4.5848355451969969E-2</v>
      </c>
      <c r="Z88" s="80">
        <f t="shared" si="1"/>
        <v>1.1992624151289988E-2</v>
      </c>
      <c r="AA88" s="80">
        <f t="shared" si="2"/>
        <v>1.9115055013239957E-2</v>
      </c>
      <c r="AB88" s="80">
        <f t="shared" si="4"/>
        <v>2.5652011538833303E-2</v>
      </c>
    </row>
    <row r="89" spans="1:28" x14ac:dyDescent="0.2">
      <c r="A89" s="103"/>
      <c r="B89" s="104" t="s">
        <v>2267</v>
      </c>
      <c r="C89" s="105" t="s">
        <v>2268</v>
      </c>
      <c r="D89" s="105" t="s">
        <v>44</v>
      </c>
      <c r="E89" s="106">
        <v>0</v>
      </c>
      <c r="F89" s="106">
        <v>1</v>
      </c>
      <c r="G89" s="107">
        <v>383.32</v>
      </c>
      <c r="H89" s="107"/>
      <c r="I89" s="107"/>
      <c r="J89" s="107"/>
      <c r="K89" s="107"/>
      <c r="L89" s="107"/>
      <c r="M89" s="107"/>
      <c r="N89" s="107"/>
      <c r="O89" s="107"/>
      <c r="P89" s="107"/>
      <c r="R89" s="107"/>
      <c r="S89" s="107">
        <v>383.32</v>
      </c>
      <c r="T89" s="80"/>
      <c r="U89" s="80"/>
      <c r="V89" s="81"/>
      <c r="W89" s="81"/>
      <c r="X89" s="81"/>
      <c r="Y89" s="80">
        <f t="shared" si="0"/>
        <v>4.5848355451969969E-2</v>
      </c>
      <c r="Z89" s="80">
        <f t="shared" si="1"/>
        <v>1.1992624151289988E-2</v>
      </c>
      <c r="AA89" s="80">
        <f t="shared" si="2"/>
        <v>1.9115055013239957E-2</v>
      </c>
      <c r="AB89" s="80">
        <f t="shared" si="4"/>
        <v>2.5652011538833303E-2</v>
      </c>
    </row>
    <row r="90" spans="1:28" x14ac:dyDescent="0.2">
      <c r="A90" s="103"/>
      <c r="B90" s="104" t="s">
        <v>2269</v>
      </c>
      <c r="C90" s="105" t="s">
        <v>2270</v>
      </c>
      <c r="D90" s="105" t="s">
        <v>44</v>
      </c>
      <c r="E90" s="106">
        <v>0</v>
      </c>
      <c r="F90" s="106">
        <v>2</v>
      </c>
      <c r="G90" s="107">
        <v>546.29999999999995</v>
      </c>
      <c r="H90" s="107"/>
      <c r="I90" s="107"/>
      <c r="J90" s="107"/>
      <c r="K90" s="107"/>
      <c r="L90" s="107"/>
      <c r="M90" s="107"/>
      <c r="N90" s="107"/>
      <c r="O90" s="107"/>
      <c r="P90" s="107"/>
      <c r="R90" s="107"/>
      <c r="S90" s="107">
        <v>1092.5999999999999</v>
      </c>
      <c r="T90" s="80"/>
      <c r="U90" s="80"/>
      <c r="V90" s="81"/>
      <c r="W90" s="81"/>
      <c r="X90" s="81"/>
      <c r="Y90" s="80">
        <f t="shared" si="0"/>
        <v>4.5848355451969969E-2</v>
      </c>
      <c r="Z90" s="80">
        <f t="shared" si="1"/>
        <v>1.1992624151289988E-2</v>
      </c>
      <c r="AA90" s="80">
        <f t="shared" si="2"/>
        <v>1.9115055013239957E-2</v>
      </c>
      <c r="AB90" s="80">
        <f t="shared" si="4"/>
        <v>2.5652011538833303E-2</v>
      </c>
    </row>
    <row r="91" spans="1:28" x14ac:dyDescent="0.2">
      <c r="A91" s="103"/>
      <c r="B91" s="104" t="s">
        <v>2271</v>
      </c>
      <c r="C91" s="105" t="s">
        <v>2272</v>
      </c>
      <c r="D91" s="105" t="s">
        <v>44</v>
      </c>
      <c r="E91" s="106">
        <v>0</v>
      </c>
      <c r="F91" s="106">
        <v>1</v>
      </c>
      <c r="G91" s="107">
        <v>959.9</v>
      </c>
      <c r="H91" s="107"/>
      <c r="I91" s="107"/>
      <c r="J91" s="107"/>
      <c r="K91" s="107"/>
      <c r="L91" s="107"/>
      <c r="M91" s="107"/>
      <c r="N91" s="107"/>
      <c r="O91" s="107"/>
      <c r="P91" s="107"/>
      <c r="R91" s="107"/>
      <c r="S91" s="107">
        <v>959.9</v>
      </c>
      <c r="T91" s="80"/>
      <c r="U91" s="80"/>
      <c r="V91" s="81"/>
      <c r="W91" s="81"/>
      <c r="X91" s="81"/>
      <c r="Y91" s="80">
        <f t="shared" si="0"/>
        <v>4.5848355451969969E-2</v>
      </c>
      <c r="Z91" s="80">
        <f t="shared" si="1"/>
        <v>1.1992624151289988E-2</v>
      </c>
      <c r="AA91" s="80">
        <f t="shared" si="2"/>
        <v>1.9115055013239957E-2</v>
      </c>
      <c r="AB91" s="80">
        <f t="shared" si="4"/>
        <v>2.5652011538833303E-2</v>
      </c>
    </row>
    <row r="92" spans="1:28" x14ac:dyDescent="0.3">
      <c r="A92" s="146"/>
      <c r="B92" s="147" t="s">
        <v>26</v>
      </c>
      <c r="C92" s="148" t="s">
        <v>2273</v>
      </c>
      <c r="D92" s="148"/>
      <c r="E92" s="149"/>
      <c r="F92" s="149"/>
      <c r="G92" s="150"/>
      <c r="H92" s="150"/>
      <c r="I92" s="150"/>
      <c r="J92" s="150"/>
      <c r="K92" s="150"/>
      <c r="L92" s="150"/>
      <c r="M92" s="150"/>
      <c r="N92" s="150"/>
      <c r="O92" s="150"/>
      <c r="P92" s="150"/>
      <c r="R92" s="150"/>
      <c r="S92" s="150">
        <v>25231.56</v>
      </c>
      <c r="T92" s="80"/>
      <c r="U92" s="80"/>
      <c r="V92" s="81"/>
      <c r="W92" s="81"/>
      <c r="X92" s="81"/>
      <c r="Y92" s="80"/>
      <c r="Z92" s="80"/>
      <c r="AA92" s="80"/>
      <c r="AB92" s="80"/>
    </row>
    <row r="93" spans="1:28" ht="20" x14ac:dyDescent="0.2">
      <c r="A93" s="103"/>
      <c r="B93" s="104" t="s">
        <v>2274</v>
      </c>
      <c r="C93" s="105" t="s">
        <v>2275</v>
      </c>
      <c r="D93" s="105" t="s">
        <v>44</v>
      </c>
      <c r="E93" s="106">
        <v>0</v>
      </c>
      <c r="F93" s="106">
        <v>24</v>
      </c>
      <c r="G93" s="107">
        <v>314.77</v>
      </c>
      <c r="H93" s="107"/>
      <c r="I93" s="107"/>
      <c r="J93" s="107"/>
      <c r="K93" s="107"/>
      <c r="L93" s="107"/>
      <c r="M93" s="107"/>
      <c r="N93" s="107"/>
      <c r="O93" s="107"/>
      <c r="P93" s="107"/>
      <c r="R93" s="107"/>
      <c r="S93" s="107">
        <v>7554.48</v>
      </c>
      <c r="T93" s="80"/>
      <c r="U93" s="80"/>
      <c r="V93" s="81"/>
      <c r="W93" s="81"/>
      <c r="X93" s="81"/>
      <c r="Y93" s="80">
        <f t="shared" si="0"/>
        <v>4.5848355451969969E-2</v>
      </c>
      <c r="Z93" s="80">
        <f t="shared" si="1"/>
        <v>1.1992624151289988E-2</v>
      </c>
      <c r="AA93" s="80">
        <f t="shared" si="2"/>
        <v>1.9115055013239957E-2</v>
      </c>
      <c r="AB93" s="80">
        <f t="shared" si="4"/>
        <v>2.5652011538833303E-2</v>
      </c>
    </row>
    <row r="94" spans="1:28" x14ac:dyDescent="0.2">
      <c r="A94" s="103"/>
      <c r="B94" s="104" t="s">
        <v>2276</v>
      </c>
      <c r="C94" s="105" t="s">
        <v>2277</v>
      </c>
      <c r="D94" s="105" t="s">
        <v>44</v>
      </c>
      <c r="E94" s="106">
        <v>0</v>
      </c>
      <c r="F94" s="106">
        <v>2</v>
      </c>
      <c r="G94" s="107">
        <v>472.34</v>
      </c>
      <c r="H94" s="107"/>
      <c r="I94" s="107"/>
      <c r="J94" s="107"/>
      <c r="K94" s="107"/>
      <c r="L94" s="107"/>
      <c r="M94" s="107"/>
      <c r="N94" s="107"/>
      <c r="O94" s="107"/>
      <c r="P94" s="107"/>
      <c r="R94" s="107"/>
      <c r="S94" s="107">
        <v>944.68</v>
      </c>
      <c r="T94" s="80"/>
      <c r="U94" s="80"/>
      <c r="V94" s="81"/>
      <c r="W94" s="81"/>
      <c r="X94" s="81"/>
      <c r="Y94" s="80">
        <f t="shared" si="0"/>
        <v>4.5848355451969969E-2</v>
      </c>
      <c r="Z94" s="80">
        <f t="shared" si="1"/>
        <v>1.1992624151289988E-2</v>
      </c>
      <c r="AA94" s="80">
        <f t="shared" si="2"/>
        <v>1.9115055013239957E-2</v>
      </c>
      <c r="AB94" s="80">
        <f t="shared" si="4"/>
        <v>2.5652011538833303E-2</v>
      </c>
    </row>
    <row r="95" spans="1:28" x14ac:dyDescent="0.2">
      <c r="A95" s="103"/>
      <c r="B95" s="104" t="s">
        <v>2278</v>
      </c>
      <c r="C95" s="105" t="s">
        <v>2279</v>
      </c>
      <c r="D95" s="105" t="s">
        <v>44</v>
      </c>
      <c r="E95" s="106">
        <v>0</v>
      </c>
      <c r="F95" s="106">
        <v>10</v>
      </c>
      <c r="G95" s="107">
        <v>1077.26</v>
      </c>
      <c r="H95" s="107"/>
      <c r="I95" s="107"/>
      <c r="J95" s="107"/>
      <c r="K95" s="107"/>
      <c r="L95" s="107"/>
      <c r="M95" s="107"/>
      <c r="N95" s="107"/>
      <c r="O95" s="107"/>
      <c r="P95" s="107"/>
      <c r="R95" s="107"/>
      <c r="S95" s="107">
        <v>10772.6</v>
      </c>
      <c r="T95" s="80"/>
      <c r="U95" s="80"/>
      <c r="V95" s="81"/>
      <c r="W95" s="81"/>
      <c r="X95" s="81"/>
      <c r="Y95" s="80">
        <f t="shared" ref="Y95:Y159" si="73">104.584835545197%-100%</f>
        <v>4.5848355451969969E-2</v>
      </c>
      <c r="Z95" s="80">
        <f t="shared" ref="Z95:Z159" si="74">101.199262415129%-100%</f>
        <v>1.1992624151289988E-2</v>
      </c>
      <c r="AA95" s="80">
        <f t="shared" ref="AA95:AA159" si="75">101.911505501324%-100%</f>
        <v>1.9115055013239957E-2</v>
      </c>
      <c r="AB95" s="80">
        <f t="shared" si="4"/>
        <v>2.5652011538833303E-2</v>
      </c>
    </row>
    <row r="96" spans="1:28" x14ac:dyDescent="0.2">
      <c r="A96" s="103"/>
      <c r="B96" s="104" t="s">
        <v>2280</v>
      </c>
      <c r="C96" s="105" t="s">
        <v>2281</v>
      </c>
      <c r="D96" s="105" t="s">
        <v>44</v>
      </c>
      <c r="E96" s="106">
        <v>0</v>
      </c>
      <c r="F96" s="106">
        <v>22</v>
      </c>
      <c r="G96" s="107">
        <v>270.89999999999998</v>
      </c>
      <c r="H96" s="107"/>
      <c r="I96" s="107"/>
      <c r="J96" s="107"/>
      <c r="K96" s="107"/>
      <c r="L96" s="107"/>
      <c r="M96" s="107"/>
      <c r="N96" s="107"/>
      <c r="O96" s="107"/>
      <c r="P96" s="107"/>
      <c r="R96" s="107"/>
      <c r="S96" s="107">
        <v>5959.8</v>
      </c>
      <c r="T96" s="80"/>
      <c r="U96" s="80"/>
      <c r="V96" s="81"/>
      <c r="W96" s="81"/>
      <c r="X96" s="81"/>
      <c r="Y96" s="80">
        <f t="shared" si="73"/>
        <v>4.5848355451969969E-2</v>
      </c>
      <c r="Z96" s="80">
        <f t="shared" si="74"/>
        <v>1.1992624151289988E-2</v>
      </c>
      <c r="AA96" s="80">
        <f t="shared" si="75"/>
        <v>1.9115055013239957E-2</v>
      </c>
      <c r="AB96" s="80">
        <f t="shared" ref="AB96:AB157" si="76">AVERAGE(Y96:AA96)</f>
        <v>2.5652011538833303E-2</v>
      </c>
    </row>
    <row r="97" spans="1:29" x14ac:dyDescent="0.3">
      <c r="A97" s="146"/>
      <c r="B97" s="147" t="s">
        <v>27</v>
      </c>
      <c r="C97" s="148" t="s">
        <v>2282</v>
      </c>
      <c r="D97" s="148"/>
      <c r="E97" s="149"/>
      <c r="F97" s="149"/>
      <c r="G97" s="150"/>
      <c r="H97" s="150"/>
      <c r="I97" s="150"/>
      <c r="J97" s="150"/>
      <c r="K97" s="150"/>
      <c r="L97" s="150"/>
      <c r="M97" s="150"/>
      <c r="N97" s="150"/>
      <c r="O97" s="150"/>
      <c r="P97" s="150"/>
      <c r="R97" s="150"/>
      <c r="S97" s="150">
        <v>31333.58</v>
      </c>
      <c r="T97" s="80"/>
      <c r="U97" s="80"/>
      <c r="V97" s="81"/>
      <c r="W97" s="81"/>
      <c r="X97" s="81"/>
      <c r="Y97" s="80"/>
      <c r="Z97" s="80"/>
      <c r="AA97" s="80"/>
      <c r="AB97" s="80"/>
    </row>
    <row r="98" spans="1:29" x14ac:dyDescent="0.2">
      <c r="A98" s="103"/>
      <c r="B98" s="104" t="s">
        <v>2283</v>
      </c>
      <c r="C98" s="105" t="s">
        <v>2284</v>
      </c>
      <c r="D98" s="105" t="s">
        <v>44</v>
      </c>
      <c r="E98" s="106">
        <v>0</v>
      </c>
      <c r="F98" s="106">
        <v>14</v>
      </c>
      <c r="G98" s="107">
        <v>651.07000000000005</v>
      </c>
      <c r="H98" s="107"/>
      <c r="I98" s="107"/>
      <c r="J98" s="107"/>
      <c r="K98" s="107"/>
      <c r="L98" s="107"/>
      <c r="M98" s="107"/>
      <c r="N98" s="107"/>
      <c r="O98" s="107"/>
      <c r="P98" s="107"/>
      <c r="R98" s="107"/>
      <c r="S98" s="107">
        <v>9114.98</v>
      </c>
      <c r="T98" s="80"/>
      <c r="U98" s="80"/>
      <c r="V98" s="81"/>
      <c r="W98" s="81"/>
      <c r="X98" s="81"/>
      <c r="Y98" s="80"/>
      <c r="Z98" s="80"/>
      <c r="AA98" s="80"/>
      <c r="AB98" s="80"/>
    </row>
    <row r="99" spans="1:29" s="84" customFormat="1" ht="20" x14ac:dyDescent="0.35">
      <c r="A99" s="167"/>
      <c r="B99" s="168">
        <v>55128018</v>
      </c>
      <c r="C99" s="169" t="s">
        <v>3344</v>
      </c>
      <c r="D99" s="169"/>
      <c r="E99" s="170"/>
      <c r="F99" s="170">
        <v>14</v>
      </c>
      <c r="G99" s="171">
        <v>208</v>
      </c>
      <c r="H99" s="171">
        <v>208</v>
      </c>
      <c r="I99" s="171"/>
      <c r="J99" s="171"/>
      <c r="K99" s="171"/>
      <c r="L99" s="171"/>
      <c r="M99" s="171"/>
      <c r="N99" s="171"/>
      <c r="O99" s="171"/>
      <c r="P99" s="171"/>
      <c r="R99" s="171">
        <v>222</v>
      </c>
      <c r="S99" s="171"/>
      <c r="T99" s="80">
        <f>R99/H99</f>
        <v>1.0673076923076923</v>
      </c>
      <c r="U99" s="80">
        <f t="shared" ref="U99:U157" si="77">T99-AB99</f>
        <v>1.0416556807688591</v>
      </c>
      <c r="V99" s="81">
        <f t="shared" ref="V99" si="78">G99*U99</f>
        <v>216.66438159992268</v>
      </c>
      <c r="W99" s="81">
        <f t="shared" ref="W99" si="79">V99-G99</f>
        <v>8.6643815999226774</v>
      </c>
      <c r="X99" s="81">
        <f t="shared" ref="X99" si="80">F99*W99</f>
        <v>121.30134239891748</v>
      </c>
      <c r="Y99" s="80">
        <f t="shared" si="73"/>
        <v>4.5848355451969969E-2</v>
      </c>
      <c r="Z99" s="80">
        <f t="shared" si="74"/>
        <v>1.1992624151289988E-2</v>
      </c>
      <c r="AA99" s="80">
        <f t="shared" si="75"/>
        <v>1.9115055013239957E-2</v>
      </c>
      <c r="AB99" s="80">
        <f t="shared" si="76"/>
        <v>2.5652011538833303E-2</v>
      </c>
      <c r="AC99" s="88" t="s">
        <v>3496</v>
      </c>
    </row>
    <row r="100" spans="1:29" x14ac:dyDescent="0.2">
      <c r="A100" s="103"/>
      <c r="B100" s="104" t="s">
        <v>2285</v>
      </c>
      <c r="C100" s="105" t="s">
        <v>2286</v>
      </c>
      <c r="D100" s="105" t="s">
        <v>44</v>
      </c>
      <c r="E100" s="106">
        <v>0</v>
      </c>
      <c r="F100" s="106">
        <v>12</v>
      </c>
      <c r="G100" s="107">
        <v>1851.55</v>
      </c>
      <c r="H100" s="107"/>
      <c r="I100" s="107"/>
      <c r="J100" s="107"/>
      <c r="K100" s="107"/>
      <c r="L100" s="107"/>
      <c r="M100" s="107"/>
      <c r="N100" s="107"/>
      <c r="O100" s="107"/>
      <c r="P100" s="107"/>
      <c r="R100" s="107"/>
      <c r="S100" s="107">
        <v>22218.6</v>
      </c>
      <c r="T100" s="80"/>
      <c r="U100" s="80"/>
      <c r="V100" s="81"/>
      <c r="W100" s="81"/>
      <c r="X100" s="81"/>
      <c r="Y100" s="80">
        <f t="shared" si="73"/>
        <v>4.5848355451969969E-2</v>
      </c>
      <c r="Z100" s="80">
        <f t="shared" si="74"/>
        <v>1.1992624151289988E-2</v>
      </c>
      <c r="AA100" s="80">
        <f t="shared" si="75"/>
        <v>1.9115055013239957E-2</v>
      </c>
      <c r="AB100" s="80">
        <f t="shared" si="76"/>
        <v>2.5652011538833303E-2</v>
      </c>
    </row>
    <row r="101" spans="1:29" x14ac:dyDescent="0.3">
      <c r="A101" s="146"/>
      <c r="B101" s="147" t="s">
        <v>28</v>
      </c>
      <c r="C101" s="148" t="s">
        <v>2287</v>
      </c>
      <c r="D101" s="148"/>
      <c r="E101" s="149"/>
      <c r="F101" s="149"/>
      <c r="G101" s="150"/>
      <c r="H101" s="150"/>
      <c r="I101" s="150"/>
      <c r="J101" s="150"/>
      <c r="K101" s="150"/>
      <c r="L101" s="150"/>
      <c r="M101" s="150"/>
      <c r="N101" s="150"/>
      <c r="O101" s="150"/>
      <c r="P101" s="150"/>
      <c r="R101" s="150"/>
      <c r="S101" s="150">
        <v>424888.18</v>
      </c>
      <c r="T101" s="80"/>
      <c r="U101" s="80"/>
      <c r="V101" s="81"/>
      <c r="W101" s="81"/>
      <c r="X101" s="81"/>
      <c r="Y101" s="80"/>
      <c r="Z101" s="80"/>
      <c r="AA101" s="80"/>
      <c r="AB101" s="80"/>
    </row>
    <row r="102" spans="1:29" ht="20" x14ac:dyDescent="0.2">
      <c r="A102" s="103"/>
      <c r="B102" s="104" t="s">
        <v>2288</v>
      </c>
      <c r="C102" s="105" t="s">
        <v>2289</v>
      </c>
      <c r="D102" s="105" t="s">
        <v>98</v>
      </c>
      <c r="E102" s="106">
        <v>0</v>
      </c>
      <c r="F102" s="106">
        <v>10</v>
      </c>
      <c r="G102" s="107">
        <v>501.7</v>
      </c>
      <c r="H102" s="107"/>
      <c r="I102" s="107"/>
      <c r="J102" s="107"/>
      <c r="K102" s="107"/>
      <c r="L102" s="107"/>
      <c r="M102" s="107"/>
      <c r="N102" s="107"/>
      <c r="O102" s="107"/>
      <c r="P102" s="107"/>
      <c r="Q102" s="107"/>
      <c r="R102" s="107"/>
      <c r="S102" s="107"/>
      <c r="T102" s="80"/>
      <c r="U102" s="80"/>
      <c r="V102" s="81"/>
      <c r="W102" s="81"/>
      <c r="X102" s="81"/>
      <c r="Y102" s="80"/>
      <c r="Z102" s="80"/>
      <c r="AA102" s="80"/>
      <c r="AB102" s="80"/>
    </row>
    <row r="103" spans="1:29" s="84" customFormat="1" ht="20" x14ac:dyDescent="0.35">
      <c r="A103" s="167"/>
      <c r="B103" s="168">
        <v>14011010</v>
      </c>
      <c r="C103" s="168" t="s">
        <v>3352</v>
      </c>
      <c r="D103" s="168" t="s">
        <v>98</v>
      </c>
      <c r="E103" s="170">
        <v>0</v>
      </c>
      <c r="F103" s="170">
        <v>10</v>
      </c>
      <c r="G103" s="171">
        <v>501.7</v>
      </c>
      <c r="H103" s="171">
        <v>73.3</v>
      </c>
      <c r="I103" s="171">
        <v>101.893380365</v>
      </c>
      <c r="J103" s="171">
        <v>101.893380365</v>
      </c>
      <c r="K103" s="171"/>
      <c r="L103" s="171"/>
      <c r="M103" s="171"/>
      <c r="N103" s="171"/>
      <c r="O103" s="171"/>
      <c r="P103" s="171"/>
      <c r="R103" s="171">
        <v>109</v>
      </c>
      <c r="S103" s="171">
        <v>5017</v>
      </c>
      <c r="T103" s="80">
        <f t="shared" ref="T103" si="81">R103/H103</f>
        <v>1.4870395634379263</v>
      </c>
      <c r="U103" s="80">
        <f t="shared" ref="U103" si="82">T103-AB103</f>
        <v>1.4613875518990931</v>
      </c>
      <c r="V103" s="81">
        <f t="shared" ref="V103" si="83">G103*U103</f>
        <v>733.17813478777498</v>
      </c>
      <c r="W103" s="81">
        <f t="shared" ref="W103" si="84">V103-G103</f>
        <v>231.47813478777499</v>
      </c>
      <c r="X103" s="81">
        <f t="shared" ref="X103" si="85">F103*W103</f>
        <v>2314.7813478777498</v>
      </c>
      <c r="Y103" s="80">
        <f t="shared" si="73"/>
        <v>4.5848355451969969E-2</v>
      </c>
      <c r="Z103" s="80">
        <f t="shared" si="74"/>
        <v>1.1992624151289988E-2</v>
      </c>
      <c r="AA103" s="80">
        <f t="shared" si="75"/>
        <v>1.9115055013239957E-2</v>
      </c>
      <c r="AB103" s="80">
        <f t="shared" ref="AB103" si="86">AVERAGE(Y103:AA103)</f>
        <v>2.5652011538833303E-2</v>
      </c>
      <c r="AC103" s="88" t="s">
        <v>3489</v>
      </c>
    </row>
    <row r="104" spans="1:29" ht="20" x14ac:dyDescent="0.2">
      <c r="A104" s="103"/>
      <c r="B104" s="104" t="s">
        <v>2290</v>
      </c>
      <c r="C104" s="105" t="s">
        <v>2291</v>
      </c>
      <c r="D104" s="105" t="s">
        <v>98</v>
      </c>
      <c r="E104" s="106">
        <v>0</v>
      </c>
      <c r="F104" s="106">
        <v>50</v>
      </c>
      <c r="G104" s="107">
        <v>534.44000000000005</v>
      </c>
      <c r="H104" s="107"/>
      <c r="I104" s="107"/>
      <c r="J104" s="107"/>
      <c r="K104" s="107"/>
      <c r="L104" s="107"/>
      <c r="M104" s="107"/>
      <c r="N104" s="107"/>
      <c r="O104" s="107"/>
      <c r="P104" s="107"/>
      <c r="Q104" s="107"/>
      <c r="R104" s="107"/>
      <c r="S104" s="107"/>
      <c r="T104" s="80"/>
      <c r="U104" s="80"/>
      <c r="V104" s="81"/>
      <c r="W104" s="81"/>
      <c r="X104" s="81"/>
      <c r="Y104" s="80"/>
      <c r="Z104" s="80"/>
      <c r="AA104" s="80"/>
      <c r="AB104" s="80"/>
      <c r="AC104" s="88"/>
    </row>
    <row r="105" spans="1:29" s="84" customFormat="1" ht="20" x14ac:dyDescent="0.35">
      <c r="A105" s="167"/>
      <c r="B105" s="168">
        <v>14011012</v>
      </c>
      <c r="C105" s="168" t="s">
        <v>3353</v>
      </c>
      <c r="D105" s="168" t="s">
        <v>98</v>
      </c>
      <c r="E105" s="170">
        <v>0</v>
      </c>
      <c r="F105" s="170">
        <v>50</v>
      </c>
      <c r="G105" s="171">
        <v>534.44000000000005</v>
      </c>
      <c r="H105" s="171">
        <v>87.8</v>
      </c>
      <c r="I105" s="171">
        <v>101.893380365</v>
      </c>
      <c r="J105" s="171">
        <v>101.893380365</v>
      </c>
      <c r="K105" s="171"/>
      <c r="L105" s="171"/>
      <c r="M105" s="171"/>
      <c r="N105" s="171"/>
      <c r="O105" s="171"/>
      <c r="P105" s="171"/>
      <c r="R105" s="171">
        <v>131</v>
      </c>
      <c r="S105" s="171">
        <v>26722</v>
      </c>
      <c r="T105" s="80">
        <f t="shared" ref="T105" si="87">R105/H105</f>
        <v>1.4920273348519362</v>
      </c>
      <c r="U105" s="80">
        <f t="shared" ref="U105" si="88">T105-AB105</f>
        <v>1.4663753233131029</v>
      </c>
      <c r="V105" s="81">
        <f t="shared" ref="V105" si="89">G105*U105</f>
        <v>783.68962779145477</v>
      </c>
      <c r="W105" s="81">
        <f t="shared" ref="W105" si="90">V105-G105</f>
        <v>249.24962779145471</v>
      </c>
      <c r="X105" s="81">
        <f t="shared" ref="X105" si="91">F105*W105</f>
        <v>12462.481389572735</v>
      </c>
      <c r="Y105" s="80">
        <f t="shared" si="73"/>
        <v>4.5848355451969969E-2</v>
      </c>
      <c r="Z105" s="80">
        <f t="shared" si="74"/>
        <v>1.1992624151289988E-2</v>
      </c>
      <c r="AA105" s="80">
        <f t="shared" si="75"/>
        <v>1.9115055013239957E-2</v>
      </c>
      <c r="AB105" s="80">
        <f t="shared" ref="AB105" si="92">AVERAGE(Y105:AA105)</f>
        <v>2.5652011538833303E-2</v>
      </c>
      <c r="AC105" s="88" t="s">
        <v>3490</v>
      </c>
    </row>
    <row r="106" spans="1:29" ht="20" x14ac:dyDescent="0.2">
      <c r="A106" s="103"/>
      <c r="B106" s="104" t="s">
        <v>2292</v>
      </c>
      <c r="C106" s="105" t="s">
        <v>2293</v>
      </c>
      <c r="D106" s="105" t="s">
        <v>98</v>
      </c>
      <c r="E106" s="106">
        <v>0</v>
      </c>
      <c r="F106" s="106">
        <v>12</v>
      </c>
      <c r="G106" s="107">
        <v>600.21</v>
      </c>
      <c r="H106" s="107"/>
      <c r="I106" s="107"/>
      <c r="J106" s="107"/>
      <c r="K106" s="107"/>
      <c r="L106" s="107"/>
      <c r="M106" s="107"/>
      <c r="N106" s="107"/>
      <c r="O106" s="107"/>
      <c r="P106" s="107"/>
      <c r="Q106" s="107"/>
      <c r="R106" s="107"/>
      <c r="S106" s="107"/>
      <c r="T106" s="80"/>
      <c r="U106" s="80"/>
      <c r="V106" s="81"/>
      <c r="W106" s="81"/>
      <c r="X106" s="81"/>
      <c r="Y106" s="80"/>
      <c r="Z106" s="80"/>
      <c r="AA106" s="80"/>
      <c r="AB106" s="80"/>
      <c r="AC106" s="88"/>
    </row>
    <row r="107" spans="1:29" s="84" customFormat="1" ht="20" x14ac:dyDescent="0.35">
      <c r="A107" s="167"/>
      <c r="B107" s="168">
        <v>14011016</v>
      </c>
      <c r="C107" s="168" t="s">
        <v>3357</v>
      </c>
      <c r="D107" s="168" t="s">
        <v>98</v>
      </c>
      <c r="E107" s="170">
        <v>0</v>
      </c>
      <c r="F107" s="170">
        <v>12</v>
      </c>
      <c r="G107" s="171">
        <v>600.21</v>
      </c>
      <c r="H107" s="171">
        <v>126</v>
      </c>
      <c r="I107" s="171"/>
      <c r="J107" s="171"/>
      <c r="K107" s="171"/>
      <c r="L107" s="171"/>
      <c r="M107" s="171"/>
      <c r="N107" s="171"/>
      <c r="O107" s="171"/>
      <c r="P107" s="171"/>
      <c r="R107" s="171">
        <v>197</v>
      </c>
      <c r="S107" s="171">
        <v>7202.52</v>
      </c>
      <c r="T107" s="80">
        <f t="shared" ref="T107" si="93">R107/H107</f>
        <v>1.5634920634920635</v>
      </c>
      <c r="U107" s="80">
        <f t="shared" ref="U107" si="94">T107-AB107</f>
        <v>1.5378400519532303</v>
      </c>
      <c r="V107" s="81">
        <f t="shared" ref="V107" si="95">G107*U107</f>
        <v>923.02697758284842</v>
      </c>
      <c r="W107" s="81">
        <f t="shared" ref="W107" si="96">V107-G107</f>
        <v>322.81697758284838</v>
      </c>
      <c r="X107" s="81">
        <f t="shared" ref="X107" si="97">F107*W107</f>
        <v>3873.8037309941806</v>
      </c>
      <c r="Y107" s="80">
        <f t="shared" si="73"/>
        <v>4.5848355451969969E-2</v>
      </c>
      <c r="Z107" s="80">
        <f t="shared" si="74"/>
        <v>1.1992624151289988E-2</v>
      </c>
      <c r="AA107" s="80">
        <f t="shared" si="75"/>
        <v>1.9115055013239957E-2</v>
      </c>
      <c r="AB107" s="80">
        <f t="shared" ref="AB107" si="98">AVERAGE(Y107:AA107)</f>
        <v>2.5652011538833303E-2</v>
      </c>
      <c r="AC107" s="88" t="s">
        <v>3491</v>
      </c>
    </row>
    <row r="108" spans="1:29" ht="20" x14ac:dyDescent="0.2">
      <c r="A108" s="103"/>
      <c r="B108" s="104" t="s">
        <v>2294</v>
      </c>
      <c r="C108" s="105" t="s">
        <v>2295</v>
      </c>
      <c r="D108" s="105" t="s">
        <v>98</v>
      </c>
      <c r="E108" s="106">
        <v>0</v>
      </c>
      <c r="F108" s="106">
        <v>10</v>
      </c>
      <c r="G108" s="107">
        <v>666.24</v>
      </c>
      <c r="H108" s="107"/>
      <c r="I108" s="107"/>
      <c r="J108" s="107"/>
      <c r="K108" s="107"/>
      <c r="L108" s="107"/>
      <c r="M108" s="107"/>
      <c r="N108" s="107"/>
      <c r="O108" s="107"/>
      <c r="P108" s="107"/>
      <c r="Q108" s="107"/>
      <c r="R108" s="107"/>
      <c r="S108" s="107"/>
      <c r="T108" s="80"/>
      <c r="U108" s="80"/>
      <c r="V108" s="81"/>
      <c r="W108" s="81"/>
      <c r="X108" s="81"/>
      <c r="Y108" s="80"/>
      <c r="Z108" s="80"/>
      <c r="AA108" s="80"/>
      <c r="AB108" s="80"/>
      <c r="AC108" s="88"/>
    </row>
    <row r="109" spans="1:29" s="84" customFormat="1" ht="20" x14ac:dyDescent="0.35">
      <c r="A109" s="167"/>
      <c r="B109" s="168">
        <v>14011018</v>
      </c>
      <c r="C109" s="168" t="s">
        <v>3356</v>
      </c>
      <c r="D109" s="168" t="s">
        <v>98</v>
      </c>
      <c r="E109" s="170">
        <v>0</v>
      </c>
      <c r="F109" s="170">
        <v>10</v>
      </c>
      <c r="G109" s="171">
        <v>666.24</v>
      </c>
      <c r="H109" s="171">
        <v>102</v>
      </c>
      <c r="I109" s="171"/>
      <c r="J109" s="171"/>
      <c r="K109" s="171"/>
      <c r="L109" s="171"/>
      <c r="M109" s="171"/>
      <c r="N109" s="171"/>
      <c r="O109" s="171"/>
      <c r="P109" s="171"/>
      <c r="R109" s="171">
        <v>165</v>
      </c>
      <c r="S109" s="171">
        <v>4268.3</v>
      </c>
      <c r="T109" s="80">
        <f t="shared" ref="T109" si="99">R109/H109</f>
        <v>1.6176470588235294</v>
      </c>
      <c r="U109" s="80">
        <f t="shared" ref="U109" si="100">T109-AB109</f>
        <v>1.5919950472846962</v>
      </c>
      <c r="V109" s="81">
        <f t="shared" ref="V109" si="101">G109*U109</f>
        <v>1060.650780302956</v>
      </c>
      <c r="W109" s="81">
        <f t="shared" ref="W109" si="102">V109-G109</f>
        <v>394.41078030295603</v>
      </c>
      <c r="X109" s="81">
        <f t="shared" ref="X109" si="103">F109*W109</f>
        <v>3944.1078030295603</v>
      </c>
      <c r="Y109" s="80">
        <f t="shared" si="73"/>
        <v>4.5848355451969969E-2</v>
      </c>
      <c r="Z109" s="80">
        <f t="shared" si="74"/>
        <v>1.1992624151289988E-2</v>
      </c>
      <c r="AA109" s="80">
        <f t="shared" si="75"/>
        <v>1.9115055013239957E-2</v>
      </c>
      <c r="AB109" s="80">
        <f t="shared" ref="AB109" si="104">AVERAGE(Y109:AA109)</f>
        <v>2.5652011538833303E-2</v>
      </c>
      <c r="AC109" s="88" t="s">
        <v>3492</v>
      </c>
    </row>
    <row r="110" spans="1:29" ht="20" x14ac:dyDescent="0.2">
      <c r="A110" s="103"/>
      <c r="B110" s="104" t="s">
        <v>2296</v>
      </c>
      <c r="C110" s="105" t="s">
        <v>2297</v>
      </c>
      <c r="D110" s="105" t="s">
        <v>98</v>
      </c>
      <c r="E110" s="106">
        <v>0</v>
      </c>
      <c r="F110" s="106">
        <v>5</v>
      </c>
      <c r="G110" s="107">
        <v>853.66</v>
      </c>
      <c r="H110" s="107"/>
      <c r="I110" s="107"/>
      <c r="J110" s="107"/>
      <c r="K110" s="107"/>
      <c r="L110" s="107"/>
      <c r="M110" s="107"/>
      <c r="N110" s="107"/>
      <c r="O110" s="107"/>
      <c r="P110" s="107"/>
      <c r="Q110" s="107"/>
      <c r="R110" s="107"/>
      <c r="S110" s="107"/>
      <c r="T110" s="80"/>
      <c r="U110" s="80"/>
      <c r="V110" s="81"/>
      <c r="W110" s="81"/>
      <c r="X110" s="81"/>
      <c r="Y110" s="80"/>
      <c r="Z110" s="80"/>
      <c r="AA110" s="80"/>
      <c r="AB110" s="80"/>
      <c r="AC110" s="88"/>
    </row>
    <row r="111" spans="1:29" s="84" customFormat="1" ht="20" x14ac:dyDescent="0.35">
      <c r="A111" s="167"/>
      <c r="B111" s="168">
        <v>14011034</v>
      </c>
      <c r="C111" s="168" t="s">
        <v>3355</v>
      </c>
      <c r="D111" s="168" t="s">
        <v>98</v>
      </c>
      <c r="E111" s="170">
        <v>0</v>
      </c>
      <c r="F111" s="170">
        <v>5</v>
      </c>
      <c r="G111" s="171">
        <v>853.66</v>
      </c>
      <c r="H111" s="171">
        <v>181</v>
      </c>
      <c r="I111" s="171"/>
      <c r="J111" s="171"/>
      <c r="K111" s="171"/>
      <c r="L111" s="171"/>
      <c r="M111" s="171"/>
      <c r="N111" s="171"/>
      <c r="O111" s="171"/>
      <c r="P111" s="171"/>
      <c r="R111" s="171">
        <v>288</v>
      </c>
      <c r="S111" s="171">
        <v>129558.74</v>
      </c>
      <c r="T111" s="80">
        <f t="shared" ref="T111" si="105">R111/H111</f>
        <v>1.5911602209944751</v>
      </c>
      <c r="U111" s="80">
        <f t="shared" ref="U111" si="106">T111-AB111</f>
        <v>1.5655082094556418</v>
      </c>
      <c r="V111" s="81">
        <f t="shared" ref="V111" si="107">G111*U111</f>
        <v>1336.4117380839032</v>
      </c>
      <c r="W111" s="81">
        <f t="shared" ref="W111" si="108">V111-G111</f>
        <v>482.75173808390321</v>
      </c>
      <c r="X111" s="81">
        <f t="shared" ref="X111" si="109">F111*W111</f>
        <v>2413.7586904195159</v>
      </c>
      <c r="Y111" s="80">
        <f t="shared" si="73"/>
        <v>4.5848355451969969E-2</v>
      </c>
      <c r="Z111" s="80">
        <f t="shared" si="74"/>
        <v>1.1992624151289988E-2</v>
      </c>
      <c r="AA111" s="80">
        <f t="shared" si="75"/>
        <v>1.9115055013239957E-2</v>
      </c>
      <c r="AB111" s="80">
        <f t="shared" ref="AB111" si="110">AVERAGE(Y111:AA111)</f>
        <v>2.5652011538833303E-2</v>
      </c>
      <c r="AC111" s="88" t="s">
        <v>3493</v>
      </c>
    </row>
    <row r="112" spans="1:29" s="84" customFormat="1" ht="20" x14ac:dyDescent="0.2">
      <c r="A112" s="103"/>
      <c r="B112" s="104" t="s">
        <v>2298</v>
      </c>
      <c r="C112" s="105" t="s">
        <v>2299</v>
      </c>
      <c r="D112" s="105" t="s">
        <v>98</v>
      </c>
      <c r="E112" s="106">
        <v>0</v>
      </c>
      <c r="F112" s="106">
        <v>10</v>
      </c>
      <c r="G112" s="107">
        <v>917.34</v>
      </c>
      <c r="H112" s="107"/>
      <c r="I112" s="107"/>
      <c r="J112" s="107"/>
      <c r="K112" s="107"/>
      <c r="L112" s="107"/>
      <c r="M112" s="107"/>
      <c r="N112" s="107"/>
      <c r="O112" s="107"/>
      <c r="P112" s="107"/>
      <c r="Q112" s="107"/>
      <c r="R112" s="107"/>
      <c r="S112" s="107"/>
      <c r="T112" s="80"/>
      <c r="U112" s="80"/>
      <c r="V112" s="81"/>
      <c r="W112" s="81"/>
      <c r="X112" s="81"/>
      <c r="Y112" s="80"/>
      <c r="Z112" s="80"/>
      <c r="AA112" s="80"/>
      <c r="AB112" s="80"/>
      <c r="AC112" s="88"/>
    </row>
    <row r="113" spans="1:29" s="84" customFormat="1" ht="20" x14ac:dyDescent="0.35">
      <c r="A113" s="167"/>
      <c r="B113" s="168">
        <v>14011050</v>
      </c>
      <c r="C113" s="168" t="s">
        <v>3354</v>
      </c>
      <c r="D113" s="168" t="s">
        <v>98</v>
      </c>
      <c r="E113" s="170">
        <v>0</v>
      </c>
      <c r="F113" s="170">
        <v>10</v>
      </c>
      <c r="G113" s="171">
        <v>917.34</v>
      </c>
      <c r="H113" s="171">
        <v>255</v>
      </c>
      <c r="I113" s="171"/>
      <c r="J113" s="171"/>
      <c r="K113" s="171"/>
      <c r="L113" s="171"/>
      <c r="M113" s="171"/>
      <c r="N113" s="171"/>
      <c r="O113" s="171"/>
      <c r="P113" s="171"/>
      <c r="R113" s="171">
        <v>403</v>
      </c>
      <c r="S113" s="171">
        <v>117.72364296000001</v>
      </c>
      <c r="T113" s="80">
        <f t="shared" ref="T113" si="111">R113/H113</f>
        <v>1.580392156862745</v>
      </c>
      <c r="U113" s="80">
        <f t="shared" ref="U113" si="112">T113-AB113</f>
        <v>1.5547401453239118</v>
      </c>
      <c r="V113" s="81">
        <f t="shared" ref="V113" si="113">G113*U113</f>
        <v>1426.2253249114374</v>
      </c>
      <c r="W113" s="81">
        <f t="shared" ref="W113" si="114">V113-G113</f>
        <v>508.88532491143735</v>
      </c>
      <c r="X113" s="81">
        <f t="shared" ref="X113" si="115">F113*W113</f>
        <v>5088.8532491143733</v>
      </c>
      <c r="Y113" s="80">
        <f t="shared" si="73"/>
        <v>4.5848355451969969E-2</v>
      </c>
      <c r="Z113" s="80">
        <f t="shared" si="74"/>
        <v>1.1992624151289988E-2</v>
      </c>
      <c r="AA113" s="80">
        <f t="shared" si="75"/>
        <v>1.9115055013239957E-2</v>
      </c>
      <c r="AB113" s="80">
        <f t="shared" ref="AB113" si="116">AVERAGE(Y113:AA113)</f>
        <v>2.5652011538833303E-2</v>
      </c>
      <c r="AC113" s="88" t="s">
        <v>3494</v>
      </c>
    </row>
    <row r="114" spans="1:29" x14ac:dyDescent="0.2">
      <c r="A114" s="103"/>
      <c r="B114" s="104" t="s">
        <v>2300</v>
      </c>
      <c r="C114" s="105" t="s">
        <v>2301</v>
      </c>
      <c r="D114" s="105" t="s">
        <v>98</v>
      </c>
      <c r="E114" s="106">
        <v>0</v>
      </c>
      <c r="F114" s="106">
        <v>293</v>
      </c>
      <c r="G114" s="107">
        <v>442.18</v>
      </c>
      <c r="H114" s="107"/>
      <c r="I114" s="107"/>
      <c r="J114" s="107"/>
      <c r="K114" s="107"/>
      <c r="L114" s="107"/>
      <c r="M114" s="107"/>
      <c r="N114" s="107"/>
      <c r="O114" s="107"/>
      <c r="P114" s="107"/>
      <c r="Q114" s="107"/>
      <c r="R114" s="107"/>
      <c r="S114" s="107"/>
      <c r="T114" s="80"/>
      <c r="U114" s="80"/>
      <c r="V114" s="81"/>
      <c r="W114" s="81"/>
      <c r="X114" s="81"/>
      <c r="Y114" s="80"/>
      <c r="Z114" s="80"/>
      <c r="AA114" s="80"/>
      <c r="AB114" s="80"/>
      <c r="AC114" s="88"/>
    </row>
    <row r="115" spans="1:29" s="84" customFormat="1" ht="20" x14ac:dyDescent="0.35">
      <c r="A115" s="167"/>
      <c r="B115" s="168">
        <v>19632350</v>
      </c>
      <c r="C115" s="168" t="s">
        <v>3345</v>
      </c>
      <c r="D115" s="168" t="s">
        <v>98</v>
      </c>
      <c r="E115" s="170">
        <v>1.295E-2</v>
      </c>
      <c r="F115" s="170">
        <v>293</v>
      </c>
      <c r="G115" s="171">
        <v>105</v>
      </c>
      <c r="H115" s="171">
        <v>105</v>
      </c>
      <c r="I115" s="171">
        <v>101.893380365</v>
      </c>
      <c r="J115" s="171">
        <v>101.893380365</v>
      </c>
      <c r="K115" s="171"/>
      <c r="L115" s="171"/>
      <c r="M115" s="171"/>
      <c r="N115" s="171"/>
      <c r="O115" s="171"/>
      <c r="P115" s="171"/>
      <c r="R115" s="171">
        <v>147</v>
      </c>
      <c r="S115" s="171">
        <v>117.72364296000001</v>
      </c>
      <c r="T115" s="80">
        <f t="shared" ref="T115:T123" si="117">R115/H115</f>
        <v>1.4</v>
      </c>
      <c r="U115" s="80">
        <f t="shared" ref="U115:U125" si="118">T115-AB115</f>
        <v>1.3743479884611667</v>
      </c>
      <c r="V115" s="81">
        <f t="shared" ref="V115:V125" si="119">G115*U115</f>
        <v>144.3065387884225</v>
      </c>
      <c r="W115" s="81">
        <f t="shared" ref="W115:W125" si="120">V115-G115</f>
        <v>39.3065387884225</v>
      </c>
      <c r="X115" s="81">
        <f t="shared" ref="X115:X125" si="121">F115*W115</f>
        <v>11516.815865007793</v>
      </c>
      <c r="Y115" s="80">
        <f t="shared" si="73"/>
        <v>4.5848355451969969E-2</v>
      </c>
      <c r="Z115" s="80">
        <f t="shared" si="74"/>
        <v>1.1992624151289988E-2</v>
      </c>
      <c r="AA115" s="80">
        <f t="shared" si="75"/>
        <v>1.9115055013239957E-2</v>
      </c>
      <c r="AB115" s="80">
        <f t="shared" ref="AB115:AB125" si="122">AVERAGE(Y115:AA115)</f>
        <v>2.5652011538833303E-2</v>
      </c>
      <c r="AC115" s="88" t="s">
        <v>3494</v>
      </c>
    </row>
    <row r="116" spans="1:29" x14ac:dyDescent="0.2">
      <c r="A116" s="103"/>
      <c r="B116" s="104" t="s">
        <v>2302</v>
      </c>
      <c r="C116" s="105" t="s">
        <v>2303</v>
      </c>
      <c r="D116" s="105" t="s">
        <v>98</v>
      </c>
      <c r="E116" s="106">
        <v>0</v>
      </c>
      <c r="F116" s="106">
        <v>138</v>
      </c>
      <c r="G116" s="107">
        <v>472.28</v>
      </c>
      <c r="H116" s="107"/>
      <c r="I116" s="107"/>
      <c r="J116" s="107"/>
      <c r="K116" s="107"/>
      <c r="L116" s="107"/>
      <c r="M116" s="107"/>
      <c r="N116" s="107"/>
      <c r="O116" s="107"/>
      <c r="P116" s="107"/>
      <c r="Q116" s="107"/>
      <c r="R116" s="107"/>
      <c r="S116" s="107"/>
      <c r="T116" s="80"/>
      <c r="U116" s="80"/>
      <c r="V116" s="81"/>
      <c r="W116" s="81"/>
      <c r="X116" s="81"/>
      <c r="Y116" s="80"/>
      <c r="Z116" s="80"/>
      <c r="AA116" s="80"/>
      <c r="AB116" s="80"/>
      <c r="AC116" s="88"/>
    </row>
    <row r="117" spans="1:29" s="84" customFormat="1" ht="20" x14ac:dyDescent="0.35">
      <c r="A117" s="167"/>
      <c r="B117" s="168">
        <v>19632365</v>
      </c>
      <c r="C117" s="169" t="s">
        <v>3346</v>
      </c>
      <c r="D117" s="169" t="s">
        <v>98</v>
      </c>
      <c r="E117" s="170">
        <v>1.295E-2</v>
      </c>
      <c r="F117" s="170">
        <v>138</v>
      </c>
      <c r="G117" s="171">
        <v>126</v>
      </c>
      <c r="H117" s="171">
        <v>126</v>
      </c>
      <c r="I117" s="171">
        <v>101.893380365</v>
      </c>
      <c r="J117" s="171">
        <v>101.893380365</v>
      </c>
      <c r="K117" s="171"/>
      <c r="L117" s="171"/>
      <c r="M117" s="171"/>
      <c r="N117" s="171"/>
      <c r="O117" s="171"/>
      <c r="P117" s="171"/>
      <c r="R117" s="171">
        <v>189</v>
      </c>
      <c r="S117" s="171">
        <v>117.72364296000001</v>
      </c>
      <c r="T117" s="80">
        <f t="shared" si="117"/>
        <v>1.5</v>
      </c>
      <c r="U117" s="80">
        <f t="shared" si="118"/>
        <v>1.4743479884611668</v>
      </c>
      <c r="V117" s="81">
        <f t="shared" si="119"/>
        <v>185.76784654610702</v>
      </c>
      <c r="W117" s="81">
        <f t="shared" si="120"/>
        <v>59.767846546107023</v>
      </c>
      <c r="X117" s="81">
        <f t="shared" si="121"/>
        <v>8247.96282336277</v>
      </c>
      <c r="Y117" s="80">
        <f t="shared" si="73"/>
        <v>4.5848355451969969E-2</v>
      </c>
      <c r="Z117" s="80">
        <f t="shared" si="74"/>
        <v>1.1992624151289988E-2</v>
      </c>
      <c r="AA117" s="80">
        <f t="shared" si="75"/>
        <v>1.9115055013239957E-2</v>
      </c>
      <c r="AB117" s="80">
        <f t="shared" si="122"/>
        <v>2.5652011538833303E-2</v>
      </c>
      <c r="AC117" s="88" t="s">
        <v>3494</v>
      </c>
    </row>
    <row r="118" spans="1:29" x14ac:dyDescent="0.2">
      <c r="A118" s="103"/>
      <c r="B118" s="104" t="s">
        <v>2304</v>
      </c>
      <c r="C118" s="105" t="s">
        <v>2305</v>
      </c>
      <c r="D118" s="105" t="s">
        <v>98</v>
      </c>
      <c r="E118" s="106">
        <v>0</v>
      </c>
      <c r="F118" s="106">
        <v>42</v>
      </c>
      <c r="G118" s="107">
        <v>541.47</v>
      </c>
      <c r="H118" s="107"/>
      <c r="I118" s="107"/>
      <c r="J118" s="107"/>
      <c r="K118" s="107"/>
      <c r="L118" s="107"/>
      <c r="M118" s="107"/>
      <c r="N118" s="107"/>
      <c r="O118" s="107"/>
      <c r="P118" s="107"/>
      <c r="Q118" s="107"/>
      <c r="R118" s="107"/>
      <c r="S118" s="107"/>
      <c r="T118" s="80"/>
      <c r="U118" s="80"/>
      <c r="V118" s="81"/>
      <c r="W118" s="81"/>
      <c r="X118" s="81"/>
      <c r="Y118" s="80"/>
      <c r="Z118" s="80"/>
      <c r="AA118" s="80"/>
      <c r="AB118" s="80"/>
      <c r="AC118" s="88"/>
    </row>
    <row r="119" spans="1:29" s="84" customFormat="1" ht="20" x14ac:dyDescent="0.35">
      <c r="A119" s="167"/>
      <c r="B119" s="168">
        <v>19632375</v>
      </c>
      <c r="C119" s="169" t="s">
        <v>3350</v>
      </c>
      <c r="D119" s="169" t="s">
        <v>98</v>
      </c>
      <c r="E119" s="170">
        <v>1.295E-2</v>
      </c>
      <c r="F119" s="170">
        <v>42</v>
      </c>
      <c r="G119" s="171">
        <v>161</v>
      </c>
      <c r="H119" s="171">
        <v>161</v>
      </c>
      <c r="I119" s="171">
        <v>101.893380365</v>
      </c>
      <c r="J119" s="171">
        <v>101.893380365</v>
      </c>
      <c r="K119" s="171"/>
      <c r="L119" s="171"/>
      <c r="M119" s="171"/>
      <c r="N119" s="171"/>
      <c r="O119" s="171"/>
      <c r="P119" s="171"/>
      <c r="R119" s="171">
        <v>238</v>
      </c>
      <c r="S119" s="171">
        <v>117.72364296000001</v>
      </c>
      <c r="T119" s="80">
        <f t="shared" si="117"/>
        <v>1.4782608695652173</v>
      </c>
      <c r="U119" s="80">
        <f t="shared" si="118"/>
        <v>1.4526088580263841</v>
      </c>
      <c r="V119" s="81">
        <f t="shared" si="119"/>
        <v>233.87002614224784</v>
      </c>
      <c r="W119" s="81">
        <f t="shared" si="120"/>
        <v>72.870026142247838</v>
      </c>
      <c r="X119" s="81">
        <f t="shared" si="121"/>
        <v>3060.5410979744092</v>
      </c>
      <c r="Y119" s="80">
        <f t="shared" si="73"/>
        <v>4.5848355451969969E-2</v>
      </c>
      <c r="Z119" s="80">
        <f t="shared" si="74"/>
        <v>1.1992624151289988E-2</v>
      </c>
      <c r="AA119" s="80">
        <f t="shared" si="75"/>
        <v>1.9115055013239957E-2</v>
      </c>
      <c r="AB119" s="80">
        <f t="shared" si="122"/>
        <v>2.5652011538833303E-2</v>
      </c>
      <c r="AC119" s="88" t="s">
        <v>3494</v>
      </c>
    </row>
    <row r="120" spans="1:29" x14ac:dyDescent="0.2">
      <c r="A120" s="103"/>
      <c r="B120" s="104" t="s">
        <v>2306</v>
      </c>
      <c r="C120" s="105" t="s">
        <v>2307</v>
      </c>
      <c r="D120" s="105" t="s">
        <v>98</v>
      </c>
      <c r="E120" s="106">
        <v>0</v>
      </c>
      <c r="F120" s="106">
        <v>16</v>
      </c>
      <c r="G120" s="107">
        <v>892.89</v>
      </c>
      <c r="H120" s="107"/>
      <c r="I120" s="107"/>
      <c r="J120" s="107"/>
      <c r="K120" s="107"/>
      <c r="L120" s="107"/>
      <c r="M120" s="107"/>
      <c r="N120" s="107"/>
      <c r="O120" s="107"/>
      <c r="P120" s="107"/>
      <c r="Q120" s="107"/>
      <c r="R120" s="107"/>
      <c r="S120" s="107"/>
      <c r="T120" s="80"/>
      <c r="U120" s="80"/>
      <c r="V120" s="81"/>
      <c r="W120" s="81"/>
      <c r="X120" s="81"/>
      <c r="Y120" s="80"/>
      <c r="Z120" s="80"/>
      <c r="AA120" s="80"/>
      <c r="AB120" s="80"/>
      <c r="AC120" s="88"/>
    </row>
    <row r="121" spans="1:29" s="84" customFormat="1" ht="20" x14ac:dyDescent="0.35">
      <c r="A121" s="167"/>
      <c r="B121" s="168">
        <v>19632696</v>
      </c>
      <c r="C121" s="169" t="s">
        <v>3349</v>
      </c>
      <c r="D121" s="169" t="s">
        <v>98</v>
      </c>
      <c r="E121" s="170">
        <v>1.295E-2</v>
      </c>
      <c r="F121" s="170">
        <v>16</v>
      </c>
      <c r="G121" s="171">
        <v>289</v>
      </c>
      <c r="H121" s="171">
        <v>289</v>
      </c>
      <c r="I121" s="171">
        <v>101.893380365</v>
      </c>
      <c r="J121" s="171">
        <v>101.893380365</v>
      </c>
      <c r="K121" s="171"/>
      <c r="L121" s="171"/>
      <c r="M121" s="171"/>
      <c r="N121" s="171"/>
      <c r="O121" s="171"/>
      <c r="P121" s="171"/>
      <c r="R121" s="171">
        <v>444</v>
      </c>
      <c r="S121" s="171">
        <v>117.72364296000001</v>
      </c>
      <c r="T121" s="80">
        <f t="shared" si="117"/>
        <v>1.5363321799307958</v>
      </c>
      <c r="U121" s="80">
        <f t="shared" si="118"/>
        <v>1.5106801683919626</v>
      </c>
      <c r="V121" s="81">
        <f t="shared" si="119"/>
        <v>436.58656866527718</v>
      </c>
      <c r="W121" s="81">
        <f t="shared" si="120"/>
        <v>147.58656866527718</v>
      </c>
      <c r="X121" s="81">
        <f t="shared" si="121"/>
        <v>2361.3850986444349</v>
      </c>
      <c r="Y121" s="80">
        <f t="shared" si="73"/>
        <v>4.5848355451969969E-2</v>
      </c>
      <c r="Z121" s="80">
        <f t="shared" si="74"/>
        <v>1.1992624151289988E-2</v>
      </c>
      <c r="AA121" s="80">
        <f t="shared" si="75"/>
        <v>1.9115055013239957E-2</v>
      </c>
      <c r="AB121" s="80">
        <f t="shared" si="122"/>
        <v>2.5652011538833303E-2</v>
      </c>
      <c r="AC121" s="88" t="s">
        <v>3494</v>
      </c>
    </row>
    <row r="122" spans="1:29" x14ac:dyDescent="0.2">
      <c r="A122" s="103"/>
      <c r="B122" s="104" t="s">
        <v>2308</v>
      </c>
      <c r="C122" s="105" t="s">
        <v>2309</v>
      </c>
      <c r="D122" s="105" t="s">
        <v>98</v>
      </c>
      <c r="E122" s="106">
        <v>0</v>
      </c>
      <c r="F122" s="106">
        <v>9</v>
      </c>
      <c r="G122" s="107">
        <v>1085.7</v>
      </c>
      <c r="H122" s="107"/>
      <c r="I122" s="107"/>
      <c r="J122" s="107"/>
      <c r="K122" s="107"/>
      <c r="L122" s="107"/>
      <c r="M122" s="107"/>
      <c r="N122" s="107"/>
      <c r="O122" s="107"/>
      <c r="P122" s="107"/>
      <c r="Q122" s="107"/>
      <c r="R122" s="107"/>
      <c r="S122" s="107"/>
      <c r="T122" s="80"/>
      <c r="U122" s="80"/>
      <c r="V122" s="81"/>
      <c r="W122" s="81"/>
      <c r="X122" s="81"/>
      <c r="Y122" s="80"/>
      <c r="Z122" s="80"/>
      <c r="AA122" s="80"/>
      <c r="AB122" s="80"/>
      <c r="AC122" s="88"/>
    </row>
    <row r="123" spans="1:29" s="84" customFormat="1" ht="20" x14ac:dyDescent="0.35">
      <c r="A123" s="167"/>
      <c r="B123" s="168">
        <v>19632716</v>
      </c>
      <c r="C123" s="169" t="s">
        <v>3348</v>
      </c>
      <c r="D123" s="169" t="s">
        <v>98</v>
      </c>
      <c r="E123" s="170">
        <v>1.295E-2</v>
      </c>
      <c r="F123" s="170">
        <v>9</v>
      </c>
      <c r="G123" s="171">
        <v>396</v>
      </c>
      <c r="H123" s="171">
        <v>396</v>
      </c>
      <c r="I123" s="171">
        <v>101.893380365</v>
      </c>
      <c r="J123" s="171">
        <v>101.893380365</v>
      </c>
      <c r="K123" s="171"/>
      <c r="L123" s="171"/>
      <c r="M123" s="171"/>
      <c r="N123" s="171"/>
      <c r="O123" s="171"/>
      <c r="P123" s="171"/>
      <c r="R123" s="171">
        <v>588</v>
      </c>
      <c r="S123" s="171">
        <v>117.72364296000001</v>
      </c>
      <c r="T123" s="80">
        <f t="shared" si="117"/>
        <v>1.4848484848484849</v>
      </c>
      <c r="U123" s="80">
        <f t="shared" si="118"/>
        <v>1.4591964733096516</v>
      </c>
      <c r="V123" s="81">
        <f t="shared" si="119"/>
        <v>577.84180343062201</v>
      </c>
      <c r="W123" s="81">
        <f t="shared" si="120"/>
        <v>181.84180343062201</v>
      </c>
      <c r="X123" s="81">
        <f t="shared" si="121"/>
        <v>1636.576230875598</v>
      </c>
      <c r="Y123" s="80">
        <f t="shared" si="73"/>
        <v>4.5848355451969969E-2</v>
      </c>
      <c r="Z123" s="80">
        <f t="shared" si="74"/>
        <v>1.1992624151289988E-2</v>
      </c>
      <c r="AA123" s="80">
        <f t="shared" si="75"/>
        <v>1.9115055013239957E-2</v>
      </c>
      <c r="AB123" s="80">
        <f t="shared" si="122"/>
        <v>2.5652011538833303E-2</v>
      </c>
      <c r="AC123" s="88" t="s">
        <v>3494</v>
      </c>
    </row>
    <row r="124" spans="1:29" x14ac:dyDescent="0.2">
      <c r="A124" s="103"/>
      <c r="B124" s="104" t="s">
        <v>2310</v>
      </c>
      <c r="C124" s="105" t="s">
        <v>2311</v>
      </c>
      <c r="D124" s="105" t="s">
        <v>98</v>
      </c>
      <c r="E124" s="106">
        <v>0</v>
      </c>
      <c r="F124" s="106">
        <v>20</v>
      </c>
      <c r="G124" s="107">
        <v>1257.8699999999999</v>
      </c>
      <c r="H124" s="107"/>
      <c r="I124" s="107"/>
      <c r="J124" s="107"/>
      <c r="K124" s="107"/>
      <c r="L124" s="107"/>
      <c r="M124" s="107"/>
      <c r="N124" s="107"/>
      <c r="O124" s="107"/>
      <c r="P124" s="107"/>
      <c r="Q124" s="107"/>
      <c r="R124" s="107"/>
      <c r="S124" s="107"/>
      <c r="T124" s="80"/>
      <c r="U124" s="80"/>
      <c r="V124" s="81"/>
      <c r="W124" s="81"/>
      <c r="X124" s="81"/>
      <c r="Y124" s="80"/>
      <c r="Z124" s="80"/>
      <c r="AA124" s="80"/>
      <c r="AB124" s="80"/>
      <c r="AC124" s="88"/>
    </row>
    <row r="125" spans="1:29" s="84" customFormat="1" ht="20" x14ac:dyDescent="0.35">
      <c r="A125" s="167"/>
      <c r="B125" s="168">
        <v>19632736</v>
      </c>
      <c r="C125" s="169" t="s">
        <v>3347</v>
      </c>
      <c r="D125" s="169" t="s">
        <v>98</v>
      </c>
      <c r="E125" s="170">
        <v>1.295E-2</v>
      </c>
      <c r="F125" s="170">
        <v>20</v>
      </c>
      <c r="G125" s="171">
        <v>472</v>
      </c>
      <c r="H125" s="171">
        <v>472</v>
      </c>
      <c r="I125" s="171">
        <v>101.893380365</v>
      </c>
      <c r="J125" s="171">
        <v>101.893380365</v>
      </c>
      <c r="K125" s="171"/>
      <c r="L125" s="171"/>
      <c r="M125" s="171"/>
      <c r="N125" s="171"/>
      <c r="O125" s="171"/>
      <c r="P125" s="171"/>
      <c r="R125" s="171">
        <v>707</v>
      </c>
      <c r="S125" s="171">
        <v>117.72364296000001</v>
      </c>
      <c r="T125" s="80">
        <f>R125/H125</f>
        <v>1.4978813559322033</v>
      </c>
      <c r="U125" s="80">
        <f t="shared" si="118"/>
        <v>1.4722293443933701</v>
      </c>
      <c r="V125" s="81">
        <f t="shared" si="119"/>
        <v>694.89225055367069</v>
      </c>
      <c r="W125" s="81">
        <f t="shared" si="120"/>
        <v>222.89225055367069</v>
      </c>
      <c r="X125" s="81">
        <f t="shared" si="121"/>
        <v>4457.8450110734138</v>
      </c>
      <c r="Y125" s="80">
        <f t="shared" si="73"/>
        <v>4.5848355451969969E-2</v>
      </c>
      <c r="Z125" s="80">
        <f t="shared" si="74"/>
        <v>1.1992624151289988E-2</v>
      </c>
      <c r="AA125" s="80">
        <f t="shared" si="75"/>
        <v>1.9115055013239957E-2</v>
      </c>
      <c r="AB125" s="80">
        <f t="shared" si="122"/>
        <v>2.5652011538833303E-2</v>
      </c>
      <c r="AC125" s="88" t="s">
        <v>3494</v>
      </c>
    </row>
    <row r="126" spans="1:29" x14ac:dyDescent="0.2">
      <c r="A126" s="103"/>
      <c r="B126" s="104" t="s">
        <v>2312</v>
      </c>
      <c r="C126" s="105" t="s">
        <v>2313</v>
      </c>
      <c r="D126" s="105" t="s">
        <v>98</v>
      </c>
      <c r="E126" s="106">
        <v>0</v>
      </c>
      <c r="F126" s="106">
        <v>50</v>
      </c>
      <c r="G126" s="107">
        <v>1983.05</v>
      </c>
      <c r="H126" s="107"/>
      <c r="I126" s="107"/>
      <c r="J126" s="107"/>
      <c r="K126" s="107"/>
      <c r="L126" s="107"/>
      <c r="M126" s="107"/>
      <c r="N126" s="107"/>
      <c r="O126" s="107"/>
      <c r="P126" s="107"/>
      <c r="Q126" s="107"/>
      <c r="R126" s="107"/>
      <c r="S126" s="107"/>
      <c r="T126" s="80"/>
      <c r="U126" s="80"/>
      <c r="V126" s="81"/>
      <c r="W126" s="81"/>
      <c r="X126" s="81"/>
      <c r="Y126" s="80"/>
      <c r="Z126" s="80"/>
      <c r="AA126" s="80"/>
      <c r="AB126" s="80"/>
      <c r="AC126" s="88"/>
    </row>
    <row r="127" spans="1:29" ht="20" x14ac:dyDescent="0.2">
      <c r="A127" s="167"/>
      <c r="B127" s="168">
        <v>19632762</v>
      </c>
      <c r="C127" s="169" t="s">
        <v>3351</v>
      </c>
      <c r="D127" s="169" t="s">
        <v>98</v>
      </c>
      <c r="E127" s="170">
        <v>1.295E-2</v>
      </c>
      <c r="F127" s="170">
        <v>50</v>
      </c>
      <c r="G127" s="171">
        <v>826</v>
      </c>
      <c r="H127" s="171">
        <v>826</v>
      </c>
      <c r="I127" s="171">
        <v>101.893380365</v>
      </c>
      <c r="J127" s="171">
        <v>101.893380365</v>
      </c>
      <c r="K127" s="171"/>
      <c r="L127" s="171"/>
      <c r="M127" s="171"/>
      <c r="N127" s="171"/>
      <c r="O127" s="171"/>
      <c r="P127" s="171"/>
      <c r="Q127" s="84"/>
      <c r="R127" s="171">
        <v>1010</v>
      </c>
      <c r="S127" s="107">
        <v>10572.9</v>
      </c>
      <c r="T127" s="80">
        <f>R127/H127</f>
        <v>1.2227602905569008</v>
      </c>
      <c r="U127" s="80">
        <f t="shared" ref="U127" si="123">T127-AB127</f>
        <v>1.1971082790180676</v>
      </c>
      <c r="V127" s="81">
        <f t="shared" ref="V127" si="124">G127*U127</f>
        <v>988.81143846892382</v>
      </c>
      <c r="W127" s="81">
        <f t="shared" ref="W127" si="125">V127-G127</f>
        <v>162.81143846892382</v>
      </c>
      <c r="X127" s="81">
        <f t="shared" ref="X127" si="126">F127*W127</f>
        <v>8140.5719234461912</v>
      </c>
      <c r="Y127" s="80">
        <f t="shared" si="73"/>
        <v>4.5848355451969969E-2</v>
      </c>
      <c r="Z127" s="80">
        <f t="shared" si="74"/>
        <v>1.1992624151289988E-2</v>
      </c>
      <c r="AA127" s="80">
        <f t="shared" si="75"/>
        <v>1.9115055013239957E-2</v>
      </c>
      <c r="AB127" s="80">
        <f t="shared" ref="AB127" si="127">AVERAGE(Y127:AA127)</f>
        <v>2.5652011538833303E-2</v>
      </c>
      <c r="AC127" s="88" t="s">
        <v>3495</v>
      </c>
    </row>
    <row r="128" spans="1:29" x14ac:dyDescent="0.3">
      <c r="A128" s="146"/>
      <c r="B128" s="147" t="s">
        <v>29</v>
      </c>
      <c r="C128" s="148" t="s">
        <v>2314</v>
      </c>
      <c r="D128" s="148"/>
      <c r="E128" s="149"/>
      <c r="F128" s="149"/>
      <c r="G128" s="150"/>
      <c r="H128" s="150"/>
      <c r="I128" s="150"/>
      <c r="J128" s="150"/>
      <c r="K128" s="150"/>
      <c r="L128" s="150"/>
      <c r="M128" s="150"/>
      <c r="N128" s="150"/>
      <c r="O128" s="150"/>
      <c r="P128" s="150"/>
      <c r="R128" s="150"/>
      <c r="S128" s="150">
        <v>10724.36</v>
      </c>
      <c r="T128" s="80"/>
      <c r="U128" s="80"/>
      <c r="V128" s="81"/>
      <c r="W128" s="81"/>
      <c r="X128" s="81"/>
      <c r="Y128" s="80"/>
      <c r="Z128" s="80"/>
      <c r="AA128" s="80"/>
      <c r="AB128" s="80"/>
    </row>
    <row r="129" spans="1:30" x14ac:dyDescent="0.2">
      <c r="A129" s="103"/>
      <c r="B129" s="104" t="s">
        <v>2315</v>
      </c>
      <c r="C129" s="105" t="s">
        <v>2316</v>
      </c>
      <c r="D129" s="105" t="s">
        <v>2317</v>
      </c>
      <c r="E129" s="106">
        <v>0</v>
      </c>
      <c r="F129" s="106">
        <v>10</v>
      </c>
      <c r="G129" s="107">
        <v>1057.29</v>
      </c>
      <c r="H129" s="107"/>
      <c r="I129" s="107"/>
      <c r="J129" s="107"/>
      <c r="K129" s="107"/>
      <c r="L129" s="107"/>
      <c r="M129" s="107"/>
      <c r="N129" s="107"/>
      <c r="O129" s="107"/>
      <c r="P129" s="107"/>
      <c r="R129" s="107"/>
      <c r="S129" s="107">
        <v>7353.61</v>
      </c>
      <c r="T129" s="80"/>
      <c r="U129" s="80"/>
      <c r="V129" s="81"/>
      <c r="W129" s="81"/>
      <c r="X129" s="81"/>
      <c r="Y129" s="80"/>
      <c r="Z129" s="80">
        <f t="shared" si="74"/>
        <v>1.1992624151289988E-2</v>
      </c>
      <c r="AA129" s="80">
        <f t="shared" si="75"/>
        <v>1.9115055013239957E-2</v>
      </c>
      <c r="AB129" s="80">
        <f t="shared" ref="AB129" si="128">AVERAGE(Y129:AA129)</f>
        <v>1.5553839582264972E-2</v>
      </c>
    </row>
    <row r="130" spans="1:30" x14ac:dyDescent="0.3">
      <c r="A130" s="146"/>
      <c r="B130" s="147" t="s">
        <v>30</v>
      </c>
      <c r="C130" s="148" t="s">
        <v>2318</v>
      </c>
      <c r="D130" s="148"/>
      <c r="E130" s="149"/>
      <c r="F130" s="149"/>
      <c r="G130" s="150"/>
      <c r="H130" s="150"/>
      <c r="I130" s="150"/>
      <c r="J130" s="150"/>
      <c r="K130" s="150"/>
      <c r="L130" s="150"/>
      <c r="M130" s="150"/>
      <c r="N130" s="150"/>
      <c r="O130" s="150"/>
      <c r="P130" s="150"/>
      <c r="R130" s="150"/>
      <c r="S130" s="107">
        <v>3370.75</v>
      </c>
      <c r="T130" s="80"/>
      <c r="U130" s="80"/>
      <c r="V130" s="81"/>
      <c r="W130" s="81"/>
      <c r="X130" s="81"/>
      <c r="Y130" s="80"/>
      <c r="Z130" s="80"/>
      <c r="AA130" s="80"/>
      <c r="AB130" s="80"/>
    </row>
    <row r="131" spans="1:30" ht="51" x14ac:dyDescent="0.3">
      <c r="A131" s="103"/>
      <c r="B131" s="104" t="s">
        <v>2319</v>
      </c>
      <c r="C131" s="105" t="s">
        <v>2320</v>
      </c>
      <c r="D131" s="105" t="s">
        <v>2317</v>
      </c>
      <c r="E131" s="106">
        <v>0</v>
      </c>
      <c r="F131" s="106">
        <v>1</v>
      </c>
      <c r="G131" s="107">
        <v>7353.61</v>
      </c>
      <c r="H131" s="107"/>
      <c r="I131" s="107"/>
      <c r="J131" s="107"/>
      <c r="K131" s="107"/>
      <c r="L131" s="107"/>
      <c r="M131" s="107"/>
      <c r="N131" s="107"/>
      <c r="O131" s="107"/>
      <c r="P131" s="107"/>
      <c r="R131" s="107"/>
      <c r="S131" s="150">
        <v>105483.22</v>
      </c>
      <c r="T131" s="80"/>
      <c r="U131" s="80"/>
      <c r="V131" s="81"/>
      <c r="W131" s="81"/>
      <c r="X131" s="81"/>
      <c r="Y131" s="80"/>
      <c r="Z131" s="80">
        <f t="shared" si="74"/>
        <v>1.1992624151289988E-2</v>
      </c>
      <c r="AA131" s="80">
        <f t="shared" si="75"/>
        <v>1.9115055013239957E-2</v>
      </c>
      <c r="AB131" s="80">
        <f t="shared" si="76"/>
        <v>1.5553839582264972E-2</v>
      </c>
    </row>
    <row r="132" spans="1:30" ht="50" x14ac:dyDescent="0.2">
      <c r="A132" s="103"/>
      <c r="B132" s="104" t="s">
        <v>2321</v>
      </c>
      <c r="C132" s="105" t="s">
        <v>2322</v>
      </c>
      <c r="D132" s="105" t="s">
        <v>98</v>
      </c>
      <c r="E132" s="106">
        <v>0</v>
      </c>
      <c r="F132" s="106">
        <v>97</v>
      </c>
      <c r="G132" s="107">
        <v>34.75</v>
      </c>
      <c r="H132" s="107"/>
      <c r="I132" s="107"/>
      <c r="J132" s="107"/>
      <c r="K132" s="107"/>
      <c r="L132" s="107"/>
      <c r="M132" s="107"/>
      <c r="N132" s="107"/>
      <c r="O132" s="107"/>
      <c r="P132" s="107"/>
      <c r="R132" s="107"/>
      <c r="S132" s="107">
        <v>41020</v>
      </c>
      <c r="T132" s="80"/>
      <c r="U132" s="80"/>
      <c r="V132" s="81"/>
      <c r="W132" s="81"/>
      <c r="X132" s="81"/>
      <c r="Y132" s="80"/>
      <c r="Z132" s="80">
        <f t="shared" si="74"/>
        <v>1.1992624151289988E-2</v>
      </c>
      <c r="AA132" s="80">
        <f t="shared" si="75"/>
        <v>1.9115055013239957E-2</v>
      </c>
      <c r="AB132" s="80">
        <f t="shared" si="76"/>
        <v>1.5553839582264972E-2</v>
      </c>
    </row>
    <row r="133" spans="1:30" x14ac:dyDescent="0.3">
      <c r="A133" s="146"/>
      <c r="B133" s="147" t="s">
        <v>31</v>
      </c>
      <c r="C133" s="148" t="s">
        <v>2323</v>
      </c>
      <c r="D133" s="148"/>
      <c r="E133" s="149"/>
      <c r="F133" s="149"/>
      <c r="G133" s="150"/>
      <c r="H133" s="150"/>
      <c r="I133" s="150"/>
      <c r="J133" s="150"/>
      <c r="K133" s="150"/>
      <c r="L133" s="150"/>
      <c r="M133" s="150"/>
      <c r="N133" s="150"/>
      <c r="O133" s="150"/>
      <c r="P133" s="150"/>
      <c r="R133" s="150"/>
      <c r="S133" s="107">
        <v>20419.86</v>
      </c>
      <c r="T133" s="80"/>
      <c r="U133" s="80"/>
      <c r="V133" s="81"/>
      <c r="W133" s="81"/>
      <c r="X133" s="81"/>
      <c r="Y133" s="80"/>
      <c r="Z133" s="80"/>
      <c r="AA133" s="80"/>
      <c r="AB133" s="80"/>
    </row>
    <row r="134" spans="1:30" ht="30" x14ac:dyDescent="0.2">
      <c r="A134" s="103"/>
      <c r="B134" s="104" t="s">
        <v>2324</v>
      </c>
      <c r="C134" s="105" t="s">
        <v>2325</v>
      </c>
      <c r="D134" s="105" t="s">
        <v>98</v>
      </c>
      <c r="E134" s="106">
        <v>0</v>
      </c>
      <c r="F134" s="106">
        <v>293</v>
      </c>
      <c r="G134" s="107">
        <v>140</v>
      </c>
      <c r="H134" s="107"/>
      <c r="I134" s="107"/>
      <c r="J134" s="107"/>
      <c r="K134" s="107"/>
      <c r="L134" s="107"/>
      <c r="M134" s="107"/>
      <c r="N134" s="107"/>
      <c r="O134" s="107"/>
      <c r="P134" s="107"/>
      <c r="R134" s="107"/>
      <c r="S134" s="107">
        <v>6798.12</v>
      </c>
      <c r="T134" s="80"/>
      <c r="U134" s="80"/>
      <c r="V134" s="81"/>
      <c r="W134" s="81"/>
      <c r="X134" s="81"/>
      <c r="Y134" s="80"/>
      <c r="Z134" s="80"/>
      <c r="AA134" s="80"/>
      <c r="AB134" s="80"/>
    </row>
    <row r="135" spans="1:30" s="84" customFormat="1" ht="20" x14ac:dyDescent="0.35">
      <c r="A135" s="167"/>
      <c r="B135" s="168">
        <v>63154013</v>
      </c>
      <c r="C135" s="169" t="s">
        <v>3358</v>
      </c>
      <c r="D135" s="169" t="s">
        <v>98</v>
      </c>
      <c r="E135" s="170">
        <v>1.295E-2</v>
      </c>
      <c r="F135" s="170">
        <v>293</v>
      </c>
      <c r="G135" s="171">
        <v>88.1</v>
      </c>
      <c r="H135" s="171">
        <v>88.1</v>
      </c>
      <c r="I135" s="171">
        <v>101.893380365</v>
      </c>
      <c r="J135" s="171">
        <v>101.893380365</v>
      </c>
      <c r="K135" s="171"/>
      <c r="L135" s="171"/>
      <c r="M135" s="171"/>
      <c r="N135" s="171"/>
      <c r="O135" s="171"/>
      <c r="P135" s="171"/>
      <c r="R135" s="171">
        <v>107</v>
      </c>
      <c r="S135" s="171">
        <v>117.72364296000001</v>
      </c>
      <c r="T135" s="80">
        <f t="shared" ref="T135" si="129">R135/H135</f>
        <v>1.2145289443813849</v>
      </c>
      <c r="U135" s="80">
        <f t="shared" ref="U135" si="130">T135-AB135</f>
        <v>1.1888769328425517</v>
      </c>
      <c r="V135" s="81">
        <f t="shared" ref="V135" si="131">G135*U135</f>
        <v>104.7400577834288</v>
      </c>
      <c r="W135" s="81">
        <f t="shared" ref="W135" si="132">V135-G135</f>
        <v>16.640057783428801</v>
      </c>
      <c r="X135" s="81">
        <f t="shared" ref="X135" si="133">F135*W135</f>
        <v>4875.5369305446384</v>
      </c>
      <c r="Y135" s="80">
        <f t="shared" ref="Y135" si="134">104.584835545197%-100%</f>
        <v>4.5848355451969969E-2</v>
      </c>
      <c r="Z135" s="80">
        <f t="shared" ref="Z135" si="135">101.199262415129%-100%</f>
        <v>1.1992624151289988E-2</v>
      </c>
      <c r="AA135" s="80">
        <f t="shared" ref="AA135" si="136">101.911505501324%-100%</f>
        <v>1.9115055013239957E-2</v>
      </c>
      <c r="AB135" s="80">
        <f t="shared" ref="AB135" si="137">AVERAGE(Y135:AA135)</f>
        <v>2.5652011538833303E-2</v>
      </c>
      <c r="AC135" s="88" t="s">
        <v>3500</v>
      </c>
      <c r="AD135" s="172"/>
    </row>
    <row r="136" spans="1:30" ht="30" x14ac:dyDescent="0.2">
      <c r="A136" s="103"/>
      <c r="B136" s="104" t="s">
        <v>2326</v>
      </c>
      <c r="C136" s="105" t="s">
        <v>2327</v>
      </c>
      <c r="D136" s="105" t="s">
        <v>98</v>
      </c>
      <c r="E136" s="106">
        <v>0</v>
      </c>
      <c r="F136" s="106">
        <v>138</v>
      </c>
      <c r="G136" s="107">
        <v>147.97</v>
      </c>
      <c r="H136" s="107"/>
      <c r="I136" s="107"/>
      <c r="J136" s="107"/>
      <c r="K136" s="107"/>
      <c r="L136" s="107"/>
      <c r="M136" s="107"/>
      <c r="N136" s="107"/>
      <c r="O136" s="107"/>
      <c r="P136" s="107"/>
      <c r="R136" s="107"/>
      <c r="S136" s="107">
        <v>2764</v>
      </c>
      <c r="T136" s="80"/>
      <c r="U136" s="80"/>
      <c r="V136" s="81"/>
      <c r="W136" s="81"/>
      <c r="X136" s="81"/>
      <c r="Y136" s="80"/>
      <c r="Z136" s="80"/>
      <c r="AA136" s="80"/>
      <c r="AB136" s="80"/>
    </row>
    <row r="137" spans="1:30" s="84" customFormat="1" ht="20" x14ac:dyDescent="0.35">
      <c r="A137" s="167"/>
      <c r="B137" s="168">
        <v>63154013</v>
      </c>
      <c r="C137" s="169" t="s">
        <v>3358</v>
      </c>
      <c r="D137" s="169" t="s">
        <v>98</v>
      </c>
      <c r="E137" s="170">
        <v>1.295E-2</v>
      </c>
      <c r="F137" s="170">
        <v>138</v>
      </c>
      <c r="G137" s="171">
        <v>88.1</v>
      </c>
      <c r="H137" s="171">
        <v>88.1</v>
      </c>
      <c r="I137" s="171">
        <v>101.893380365</v>
      </c>
      <c r="J137" s="171">
        <v>101.893380365</v>
      </c>
      <c r="K137" s="171"/>
      <c r="L137" s="171"/>
      <c r="M137" s="171"/>
      <c r="N137" s="171"/>
      <c r="O137" s="171"/>
      <c r="P137" s="171"/>
      <c r="R137" s="171">
        <v>107</v>
      </c>
      <c r="S137" s="171">
        <v>117.72364296000001</v>
      </c>
      <c r="T137" s="80">
        <f t="shared" ref="T137" si="138">R137/H137</f>
        <v>1.2145289443813849</v>
      </c>
      <c r="U137" s="80">
        <f t="shared" ref="U137" si="139">T137-AB137</f>
        <v>1.1888769328425517</v>
      </c>
      <c r="V137" s="81">
        <f t="shared" ref="V137" si="140">G137*U137</f>
        <v>104.7400577834288</v>
      </c>
      <c r="W137" s="81">
        <f t="shared" ref="W137" si="141">V137-G137</f>
        <v>16.640057783428801</v>
      </c>
      <c r="X137" s="81">
        <f t="shared" ref="X137" si="142">F137*W137</f>
        <v>2296.3279741131746</v>
      </c>
      <c r="Y137" s="80">
        <f t="shared" si="73"/>
        <v>4.5848355451969969E-2</v>
      </c>
      <c r="Z137" s="80">
        <f t="shared" si="74"/>
        <v>1.1992624151289988E-2</v>
      </c>
      <c r="AA137" s="80">
        <f t="shared" si="75"/>
        <v>1.9115055013239957E-2</v>
      </c>
      <c r="AB137" s="80">
        <f t="shared" ref="AB137" si="143">AVERAGE(Y137:AA137)</f>
        <v>2.5652011538833303E-2</v>
      </c>
      <c r="AC137" s="88" t="s">
        <v>3500</v>
      </c>
    </row>
    <row r="138" spans="1:30" ht="30" x14ac:dyDescent="0.2">
      <c r="A138" s="103"/>
      <c r="B138" s="104" t="s">
        <v>2328</v>
      </c>
      <c r="C138" s="105" t="s">
        <v>2329</v>
      </c>
      <c r="D138" s="105" t="s">
        <v>98</v>
      </c>
      <c r="E138" s="106">
        <v>0</v>
      </c>
      <c r="F138" s="106">
        <v>42</v>
      </c>
      <c r="G138" s="107">
        <v>161.86000000000001</v>
      </c>
      <c r="H138" s="107"/>
      <c r="I138" s="107"/>
      <c r="J138" s="107"/>
      <c r="K138" s="107"/>
      <c r="L138" s="107"/>
      <c r="M138" s="107"/>
      <c r="N138" s="107"/>
      <c r="O138" s="107"/>
      <c r="P138" s="107"/>
      <c r="R138" s="107"/>
      <c r="S138" s="107">
        <v>1661.76</v>
      </c>
      <c r="T138" s="80"/>
      <c r="U138" s="80"/>
      <c r="V138" s="81"/>
      <c r="W138" s="81"/>
      <c r="X138" s="81"/>
      <c r="Y138" s="80"/>
      <c r="Z138" s="80"/>
      <c r="AA138" s="80"/>
      <c r="AB138" s="80"/>
    </row>
    <row r="139" spans="1:30" s="84" customFormat="1" ht="20" x14ac:dyDescent="0.35">
      <c r="A139" s="167"/>
      <c r="B139" s="168">
        <v>63154530</v>
      </c>
      <c r="C139" s="169" t="s">
        <v>3359</v>
      </c>
      <c r="D139" s="169" t="s">
        <v>98</v>
      </c>
      <c r="E139" s="170">
        <v>1.295E-2</v>
      </c>
      <c r="F139" s="170">
        <v>42</v>
      </c>
      <c r="G139" s="171">
        <v>92.5</v>
      </c>
      <c r="H139" s="171">
        <v>92.5</v>
      </c>
      <c r="I139" s="171">
        <v>101.893380365</v>
      </c>
      <c r="J139" s="171">
        <v>101.893380365</v>
      </c>
      <c r="K139" s="171"/>
      <c r="L139" s="171"/>
      <c r="M139" s="171"/>
      <c r="N139" s="171"/>
      <c r="O139" s="171"/>
      <c r="P139" s="171"/>
      <c r="R139" s="171">
        <v>112</v>
      </c>
      <c r="S139" s="171">
        <v>117.72364296000001</v>
      </c>
      <c r="T139" s="80">
        <f t="shared" ref="T139:T157" si="144">R139/H139</f>
        <v>1.2108108108108109</v>
      </c>
      <c r="U139" s="80">
        <f t="shared" si="77"/>
        <v>1.1851587992719776</v>
      </c>
      <c r="V139" s="81">
        <f t="shared" ref="V139:V157" si="145">G139*U139</f>
        <v>109.62718893265793</v>
      </c>
      <c r="W139" s="81">
        <f t="shared" ref="W139:W157" si="146">V139-G139</f>
        <v>17.12718893265793</v>
      </c>
      <c r="X139" s="81">
        <f t="shared" ref="X139:X157" si="147">F139*W139</f>
        <v>719.34193517163305</v>
      </c>
      <c r="Y139" s="80">
        <f t="shared" si="73"/>
        <v>4.5848355451969969E-2</v>
      </c>
      <c r="Z139" s="80">
        <f t="shared" si="74"/>
        <v>1.1992624151289988E-2</v>
      </c>
      <c r="AA139" s="80">
        <f t="shared" si="75"/>
        <v>1.9115055013239957E-2</v>
      </c>
      <c r="AB139" s="80">
        <f t="shared" si="76"/>
        <v>2.5652011538833303E-2</v>
      </c>
      <c r="AC139" s="88" t="s">
        <v>3501</v>
      </c>
    </row>
    <row r="140" spans="1:30" ht="30" x14ac:dyDescent="0.2">
      <c r="A140" s="103"/>
      <c r="B140" s="104" t="s">
        <v>2330</v>
      </c>
      <c r="C140" s="105" t="s">
        <v>2331</v>
      </c>
      <c r="D140" s="105" t="s">
        <v>98</v>
      </c>
      <c r="E140" s="106">
        <v>0</v>
      </c>
      <c r="F140" s="106">
        <v>16</v>
      </c>
      <c r="G140" s="107">
        <v>172.75</v>
      </c>
      <c r="H140" s="107"/>
      <c r="I140" s="107"/>
      <c r="J140" s="107"/>
      <c r="K140" s="107"/>
      <c r="L140" s="107"/>
      <c r="M140" s="107"/>
      <c r="N140" s="107"/>
      <c r="O140" s="107"/>
      <c r="P140" s="107"/>
      <c r="R140" s="107"/>
      <c r="S140" s="107">
        <v>3930.6</v>
      </c>
      <c r="T140" s="80"/>
      <c r="U140" s="80"/>
      <c r="V140" s="81"/>
      <c r="W140" s="81"/>
      <c r="X140" s="81"/>
      <c r="Y140" s="80"/>
      <c r="Z140" s="80"/>
      <c r="AA140" s="80"/>
      <c r="AB140" s="80"/>
    </row>
    <row r="141" spans="1:30" s="84" customFormat="1" ht="20" x14ac:dyDescent="0.35">
      <c r="A141" s="167"/>
      <c r="B141" s="168">
        <v>63154531</v>
      </c>
      <c r="C141" s="169" t="s">
        <v>3360</v>
      </c>
      <c r="D141" s="169" t="s">
        <v>98</v>
      </c>
      <c r="E141" s="170">
        <v>1.295E-2</v>
      </c>
      <c r="F141" s="170">
        <v>16</v>
      </c>
      <c r="G141" s="171">
        <v>96.5</v>
      </c>
      <c r="H141" s="171">
        <v>96.5</v>
      </c>
      <c r="I141" s="171">
        <v>101.893380365</v>
      </c>
      <c r="J141" s="171">
        <v>101.893380365</v>
      </c>
      <c r="K141" s="171"/>
      <c r="L141" s="171"/>
      <c r="M141" s="171"/>
      <c r="N141" s="171"/>
      <c r="O141" s="171"/>
      <c r="P141" s="171"/>
      <c r="R141" s="171">
        <v>116</v>
      </c>
      <c r="S141" s="171">
        <v>117.72364296000001</v>
      </c>
      <c r="T141" s="80">
        <f t="shared" si="144"/>
        <v>1.2020725388601037</v>
      </c>
      <c r="U141" s="80">
        <f t="shared" si="77"/>
        <v>1.1764205273212704</v>
      </c>
      <c r="V141" s="81">
        <f t="shared" si="145"/>
        <v>113.5245808865026</v>
      </c>
      <c r="W141" s="81">
        <f t="shared" si="146"/>
        <v>17.024580886502605</v>
      </c>
      <c r="X141" s="81">
        <f t="shared" si="147"/>
        <v>272.39329418404168</v>
      </c>
      <c r="Y141" s="80">
        <f t="shared" si="73"/>
        <v>4.5848355451969969E-2</v>
      </c>
      <c r="Z141" s="80">
        <f t="shared" si="74"/>
        <v>1.1992624151289988E-2</v>
      </c>
      <c r="AA141" s="80">
        <f t="shared" si="75"/>
        <v>1.9115055013239957E-2</v>
      </c>
      <c r="AB141" s="80">
        <f t="shared" si="76"/>
        <v>2.5652011538833303E-2</v>
      </c>
      <c r="AC141" s="88" t="s">
        <v>3502</v>
      </c>
    </row>
    <row r="142" spans="1:30" ht="30" x14ac:dyDescent="0.2">
      <c r="A142" s="103"/>
      <c r="B142" s="104" t="s">
        <v>2332</v>
      </c>
      <c r="C142" s="105" t="s">
        <v>2333</v>
      </c>
      <c r="D142" s="105" t="s">
        <v>98</v>
      </c>
      <c r="E142" s="106">
        <v>0</v>
      </c>
      <c r="F142" s="106">
        <v>9</v>
      </c>
      <c r="G142" s="107">
        <v>184.64</v>
      </c>
      <c r="H142" s="107"/>
      <c r="I142" s="107"/>
      <c r="J142" s="107"/>
      <c r="K142" s="107"/>
      <c r="L142" s="107"/>
      <c r="M142" s="107"/>
      <c r="N142" s="107"/>
      <c r="O142" s="107"/>
      <c r="P142" s="107"/>
      <c r="R142" s="107"/>
      <c r="S142" s="107">
        <v>10574.5</v>
      </c>
      <c r="T142" s="80"/>
      <c r="U142" s="80"/>
      <c r="V142" s="81"/>
      <c r="W142" s="81"/>
      <c r="X142" s="81"/>
      <c r="Y142" s="80"/>
      <c r="Z142" s="80"/>
      <c r="AA142" s="80"/>
      <c r="AB142" s="80"/>
    </row>
    <row r="143" spans="1:30" s="84" customFormat="1" ht="20" x14ac:dyDescent="0.35">
      <c r="A143" s="167"/>
      <c r="B143" s="168">
        <v>63154532</v>
      </c>
      <c r="C143" s="169" t="s">
        <v>3361</v>
      </c>
      <c r="D143" s="169" t="s">
        <v>98</v>
      </c>
      <c r="E143" s="170">
        <v>1.295E-2</v>
      </c>
      <c r="F143" s="170">
        <v>9</v>
      </c>
      <c r="G143" s="171">
        <v>109</v>
      </c>
      <c r="H143" s="171">
        <v>109</v>
      </c>
      <c r="I143" s="171">
        <v>101.893380365</v>
      </c>
      <c r="J143" s="171">
        <v>101.893380365</v>
      </c>
      <c r="K143" s="171"/>
      <c r="L143" s="171"/>
      <c r="M143" s="171"/>
      <c r="N143" s="171"/>
      <c r="O143" s="171"/>
      <c r="P143" s="171"/>
      <c r="R143" s="171">
        <v>124</v>
      </c>
      <c r="S143" s="171">
        <v>117.72364296000001</v>
      </c>
      <c r="T143" s="80">
        <f t="shared" si="144"/>
        <v>1.1376146788990826</v>
      </c>
      <c r="U143" s="80">
        <f t="shared" si="77"/>
        <v>1.1119626673602494</v>
      </c>
      <c r="V143" s="81">
        <f t="shared" si="145"/>
        <v>121.20393074226719</v>
      </c>
      <c r="W143" s="81">
        <f t="shared" si="146"/>
        <v>12.20393074226719</v>
      </c>
      <c r="X143" s="81">
        <f t="shared" si="147"/>
        <v>109.83537668040471</v>
      </c>
      <c r="Y143" s="80">
        <f t="shared" si="73"/>
        <v>4.5848355451969969E-2</v>
      </c>
      <c r="Z143" s="80">
        <f t="shared" si="74"/>
        <v>1.1992624151289988E-2</v>
      </c>
      <c r="AA143" s="80">
        <f t="shared" si="75"/>
        <v>1.9115055013239957E-2</v>
      </c>
      <c r="AB143" s="80">
        <f t="shared" si="76"/>
        <v>2.5652011538833303E-2</v>
      </c>
      <c r="AC143" s="88" t="s">
        <v>3503</v>
      </c>
    </row>
    <row r="144" spans="1:30" ht="30" x14ac:dyDescent="0.2">
      <c r="A144" s="103"/>
      <c r="B144" s="104" t="s">
        <v>2334</v>
      </c>
      <c r="C144" s="105" t="s">
        <v>2335</v>
      </c>
      <c r="D144" s="105" t="s">
        <v>98</v>
      </c>
      <c r="E144" s="106">
        <v>0</v>
      </c>
      <c r="F144" s="106">
        <v>20</v>
      </c>
      <c r="G144" s="107">
        <v>196.53</v>
      </c>
      <c r="H144" s="107"/>
      <c r="I144" s="107"/>
      <c r="J144" s="107"/>
      <c r="K144" s="107"/>
      <c r="L144" s="107"/>
      <c r="M144" s="107"/>
      <c r="N144" s="107"/>
      <c r="O144" s="107"/>
      <c r="P144" s="107"/>
      <c r="R144" s="107"/>
      <c r="S144" s="107">
        <v>1618.6</v>
      </c>
      <c r="T144" s="80"/>
      <c r="U144" s="80"/>
      <c r="V144" s="81"/>
      <c r="W144" s="81"/>
      <c r="X144" s="81"/>
      <c r="Y144" s="80"/>
      <c r="Z144" s="80"/>
      <c r="AA144" s="80"/>
      <c r="AB144" s="80"/>
    </row>
    <row r="145" spans="1:29" s="84" customFormat="1" ht="20" x14ac:dyDescent="0.35">
      <c r="A145" s="167"/>
      <c r="B145" s="168">
        <v>63154533</v>
      </c>
      <c r="C145" s="169" t="s">
        <v>3362</v>
      </c>
      <c r="D145" s="169" t="s">
        <v>98</v>
      </c>
      <c r="E145" s="170">
        <v>1.295E-2</v>
      </c>
      <c r="F145" s="170">
        <v>20</v>
      </c>
      <c r="G145" s="171">
        <v>128</v>
      </c>
      <c r="H145" s="171">
        <v>128</v>
      </c>
      <c r="I145" s="171">
        <v>101.893380365</v>
      </c>
      <c r="J145" s="171">
        <v>101.893380365</v>
      </c>
      <c r="K145" s="171"/>
      <c r="L145" s="171"/>
      <c r="M145" s="171"/>
      <c r="N145" s="171"/>
      <c r="O145" s="171"/>
      <c r="P145" s="171"/>
      <c r="R145" s="171">
        <v>136</v>
      </c>
      <c r="S145" s="171">
        <v>117.72364296000001</v>
      </c>
      <c r="T145" s="80">
        <f t="shared" si="144"/>
        <v>1.0625</v>
      </c>
      <c r="U145" s="80">
        <f t="shared" si="77"/>
        <v>1.0368479884611668</v>
      </c>
      <c r="V145" s="81">
        <f t="shared" si="145"/>
        <v>132.71654252302935</v>
      </c>
      <c r="W145" s="81">
        <f t="shared" si="146"/>
        <v>4.7165425230293465</v>
      </c>
      <c r="X145" s="81">
        <f t="shared" si="147"/>
        <v>94.33085046058693</v>
      </c>
      <c r="Y145" s="80">
        <f t="shared" si="73"/>
        <v>4.5848355451969969E-2</v>
      </c>
      <c r="Z145" s="80">
        <f t="shared" si="74"/>
        <v>1.1992624151289988E-2</v>
      </c>
      <c r="AA145" s="80">
        <f t="shared" si="75"/>
        <v>1.9115055013239957E-2</v>
      </c>
      <c r="AB145" s="80">
        <f t="shared" si="76"/>
        <v>2.5652011538833303E-2</v>
      </c>
      <c r="AC145" s="88" t="s">
        <v>3504</v>
      </c>
    </row>
    <row r="146" spans="1:29" ht="30" x14ac:dyDescent="0.2">
      <c r="A146" s="103"/>
      <c r="B146" s="104" t="s">
        <v>2336</v>
      </c>
      <c r="C146" s="105" t="s">
        <v>2337</v>
      </c>
      <c r="D146" s="105" t="s">
        <v>98</v>
      </c>
      <c r="E146" s="106">
        <v>0</v>
      </c>
      <c r="F146" s="106">
        <v>50</v>
      </c>
      <c r="G146" s="107">
        <v>211.49</v>
      </c>
      <c r="H146" s="107"/>
      <c r="I146" s="107"/>
      <c r="J146" s="107"/>
      <c r="K146" s="107"/>
      <c r="L146" s="107"/>
      <c r="M146" s="107"/>
      <c r="N146" s="107"/>
      <c r="O146" s="107"/>
      <c r="P146" s="107"/>
      <c r="R146" s="107"/>
      <c r="S146" s="107">
        <v>8637.5</v>
      </c>
      <c r="T146" s="80"/>
      <c r="U146" s="80"/>
      <c r="V146" s="81"/>
      <c r="W146" s="81"/>
      <c r="X146" s="81"/>
      <c r="Y146" s="80"/>
      <c r="Z146" s="80"/>
      <c r="AA146" s="80"/>
      <c r="AB146" s="80"/>
    </row>
    <row r="147" spans="1:29" s="84" customFormat="1" ht="20" x14ac:dyDescent="0.35">
      <c r="A147" s="167"/>
      <c r="B147" s="168">
        <v>63154535</v>
      </c>
      <c r="C147" s="169" t="s">
        <v>3363</v>
      </c>
      <c r="D147" s="169" t="s">
        <v>98</v>
      </c>
      <c r="E147" s="170">
        <v>1.295E-2</v>
      </c>
      <c r="F147" s="170">
        <v>50</v>
      </c>
      <c r="G147" s="171">
        <v>161</v>
      </c>
      <c r="H147" s="171">
        <v>161</v>
      </c>
      <c r="I147" s="171">
        <v>101.893380365</v>
      </c>
      <c r="J147" s="171">
        <v>101.893380365</v>
      </c>
      <c r="K147" s="171"/>
      <c r="L147" s="171"/>
      <c r="M147" s="171"/>
      <c r="N147" s="171"/>
      <c r="O147" s="171"/>
      <c r="P147" s="171"/>
      <c r="R147" s="171">
        <v>172</v>
      </c>
      <c r="S147" s="171">
        <v>117.72364296000001</v>
      </c>
      <c r="T147" s="80">
        <f t="shared" ref="T147" si="148">R147/H147</f>
        <v>1.0683229813664596</v>
      </c>
      <c r="U147" s="80">
        <f t="shared" ref="U147" si="149">T147-AB147</f>
        <v>1.0426709698276264</v>
      </c>
      <c r="V147" s="81">
        <f t="shared" ref="V147" si="150">G147*U147</f>
        <v>167.87002614224787</v>
      </c>
      <c r="W147" s="81">
        <f t="shared" ref="W147" si="151">V147-G147</f>
        <v>6.8700261422478661</v>
      </c>
      <c r="X147" s="81">
        <f t="shared" ref="X147" si="152">F147*W147</f>
        <v>343.50130711239331</v>
      </c>
      <c r="Y147" s="80">
        <f t="shared" si="73"/>
        <v>4.5848355451969969E-2</v>
      </c>
      <c r="Z147" s="80">
        <f t="shared" si="74"/>
        <v>1.1992624151289988E-2</v>
      </c>
      <c r="AA147" s="80">
        <f t="shared" si="75"/>
        <v>1.9115055013239957E-2</v>
      </c>
      <c r="AB147" s="80">
        <f t="shared" ref="AB147" si="153">AVERAGE(Y147:AA147)</f>
        <v>2.5652011538833303E-2</v>
      </c>
      <c r="AC147" s="88" t="s">
        <v>3505</v>
      </c>
    </row>
    <row r="148" spans="1:29" ht="30" x14ac:dyDescent="0.2">
      <c r="A148" s="103"/>
      <c r="B148" s="104" t="s">
        <v>2338</v>
      </c>
      <c r="C148" s="105" t="s">
        <v>2339</v>
      </c>
      <c r="D148" s="105" t="s">
        <v>98</v>
      </c>
      <c r="E148" s="106">
        <v>0</v>
      </c>
      <c r="F148" s="106">
        <v>10</v>
      </c>
      <c r="G148" s="107">
        <v>161.86000000000001</v>
      </c>
      <c r="H148" s="107"/>
      <c r="I148" s="107"/>
      <c r="J148" s="107"/>
      <c r="K148" s="107"/>
      <c r="L148" s="107"/>
      <c r="M148" s="107"/>
      <c r="N148" s="107"/>
      <c r="O148" s="107"/>
      <c r="P148" s="107"/>
      <c r="R148" s="107"/>
      <c r="S148" s="107">
        <v>2215.6799999999998</v>
      </c>
      <c r="T148" s="80"/>
      <c r="U148" s="80"/>
      <c r="V148" s="81"/>
      <c r="W148" s="81"/>
      <c r="X148" s="81"/>
      <c r="Y148" s="80"/>
      <c r="Z148" s="80"/>
      <c r="AA148" s="80"/>
      <c r="AB148" s="80"/>
    </row>
    <row r="149" spans="1:29" s="84" customFormat="1" ht="20" x14ac:dyDescent="0.35">
      <c r="A149" s="167"/>
      <c r="B149" s="168">
        <v>63154013</v>
      </c>
      <c r="C149" s="169" t="s">
        <v>3358</v>
      </c>
      <c r="D149" s="169" t="s">
        <v>98</v>
      </c>
      <c r="E149" s="170">
        <v>1.295E-2</v>
      </c>
      <c r="F149" s="170">
        <v>10</v>
      </c>
      <c r="G149" s="171">
        <v>88.1</v>
      </c>
      <c r="H149" s="171">
        <v>88.1</v>
      </c>
      <c r="I149" s="171">
        <v>101.893380365</v>
      </c>
      <c r="J149" s="171">
        <v>101.893380365</v>
      </c>
      <c r="K149" s="171"/>
      <c r="L149" s="171"/>
      <c r="M149" s="171"/>
      <c r="N149" s="171"/>
      <c r="O149" s="171"/>
      <c r="P149" s="171"/>
      <c r="R149" s="171">
        <v>107</v>
      </c>
      <c r="S149" s="171">
        <v>117.72364296000001</v>
      </c>
      <c r="T149" s="80">
        <f t="shared" si="144"/>
        <v>1.2145289443813849</v>
      </c>
      <c r="U149" s="80">
        <f t="shared" si="77"/>
        <v>1.1888769328425517</v>
      </c>
      <c r="V149" s="81">
        <f t="shared" si="145"/>
        <v>104.7400577834288</v>
      </c>
      <c r="W149" s="81">
        <f t="shared" si="146"/>
        <v>16.640057783428801</v>
      </c>
      <c r="X149" s="81">
        <f t="shared" si="147"/>
        <v>166.40057783428801</v>
      </c>
      <c r="Y149" s="80">
        <f t="shared" si="73"/>
        <v>4.5848355451969969E-2</v>
      </c>
      <c r="Z149" s="80">
        <f t="shared" si="74"/>
        <v>1.1992624151289988E-2</v>
      </c>
      <c r="AA149" s="80">
        <f t="shared" si="75"/>
        <v>1.9115055013239957E-2</v>
      </c>
      <c r="AB149" s="80">
        <f t="shared" si="76"/>
        <v>2.5652011538833303E-2</v>
      </c>
      <c r="AC149" s="88" t="s">
        <v>3500</v>
      </c>
    </row>
    <row r="150" spans="1:29" ht="30" x14ac:dyDescent="0.2">
      <c r="A150" s="103"/>
      <c r="B150" s="104" t="s">
        <v>2340</v>
      </c>
      <c r="C150" s="105" t="s">
        <v>2341</v>
      </c>
      <c r="D150" s="105" t="s">
        <v>98</v>
      </c>
      <c r="E150" s="106">
        <v>0</v>
      </c>
      <c r="F150" s="106">
        <v>50</v>
      </c>
      <c r="G150" s="107">
        <v>172.75</v>
      </c>
      <c r="H150" s="107"/>
      <c r="I150" s="107"/>
      <c r="J150" s="107"/>
      <c r="K150" s="107"/>
      <c r="L150" s="107"/>
      <c r="M150" s="107"/>
      <c r="N150" s="107"/>
      <c r="O150" s="107"/>
      <c r="P150" s="107"/>
      <c r="R150" s="107"/>
      <c r="S150" s="107">
        <v>1965.3</v>
      </c>
      <c r="T150" s="80"/>
      <c r="U150" s="80"/>
      <c r="V150" s="81"/>
      <c r="W150" s="81"/>
      <c r="X150" s="81"/>
      <c r="Y150" s="80"/>
      <c r="Z150" s="80"/>
      <c r="AA150" s="80"/>
      <c r="AB150" s="80"/>
    </row>
    <row r="151" spans="1:29" s="84" customFormat="1" ht="20" x14ac:dyDescent="0.35">
      <c r="A151" s="167"/>
      <c r="B151" s="168">
        <v>63154530</v>
      </c>
      <c r="C151" s="169" t="s">
        <v>3359</v>
      </c>
      <c r="D151" s="169" t="s">
        <v>98</v>
      </c>
      <c r="E151" s="170">
        <v>1.295E-2</v>
      </c>
      <c r="F151" s="170">
        <v>50</v>
      </c>
      <c r="G151" s="171">
        <v>92.5</v>
      </c>
      <c r="H151" s="171">
        <v>92.5</v>
      </c>
      <c r="I151" s="171">
        <v>101.893380365</v>
      </c>
      <c r="J151" s="171">
        <v>101.893380365</v>
      </c>
      <c r="K151" s="171"/>
      <c r="L151" s="171"/>
      <c r="M151" s="171"/>
      <c r="N151" s="171"/>
      <c r="O151" s="171"/>
      <c r="P151" s="171"/>
      <c r="R151" s="171">
        <v>112</v>
      </c>
      <c r="S151" s="171">
        <v>117.72364296000001</v>
      </c>
      <c r="T151" s="80">
        <f t="shared" ref="T151" si="154">R151/H151</f>
        <v>1.2108108108108109</v>
      </c>
      <c r="U151" s="80">
        <f t="shared" ref="U151" si="155">T151-AB151</f>
        <v>1.1851587992719776</v>
      </c>
      <c r="V151" s="81">
        <f t="shared" ref="V151" si="156">G151*U151</f>
        <v>109.62718893265793</v>
      </c>
      <c r="W151" s="81">
        <f t="shared" ref="W151" si="157">V151-G151</f>
        <v>17.12718893265793</v>
      </c>
      <c r="X151" s="81">
        <f t="shared" ref="X151" si="158">F151*W151</f>
        <v>856.35944663289649</v>
      </c>
      <c r="Y151" s="80">
        <f t="shared" si="73"/>
        <v>4.5848355451969969E-2</v>
      </c>
      <c r="Z151" s="80">
        <f t="shared" si="74"/>
        <v>1.1992624151289988E-2</v>
      </c>
      <c r="AA151" s="80">
        <f t="shared" si="75"/>
        <v>1.9115055013239957E-2</v>
      </c>
      <c r="AB151" s="80">
        <f t="shared" ref="AB151" si="159">AVERAGE(Y151:AA151)</f>
        <v>2.5652011538833303E-2</v>
      </c>
      <c r="AC151" s="88" t="s">
        <v>3501</v>
      </c>
    </row>
    <row r="152" spans="1:29" ht="30" x14ac:dyDescent="0.2">
      <c r="A152" s="103"/>
      <c r="B152" s="104" t="s">
        <v>2342</v>
      </c>
      <c r="C152" s="105" t="s">
        <v>2343</v>
      </c>
      <c r="D152" s="105" t="s">
        <v>98</v>
      </c>
      <c r="E152" s="106">
        <v>0</v>
      </c>
      <c r="F152" s="106">
        <v>12</v>
      </c>
      <c r="G152" s="107">
        <v>184.64</v>
      </c>
      <c r="H152" s="107"/>
      <c r="I152" s="107"/>
      <c r="J152" s="107"/>
      <c r="K152" s="107"/>
      <c r="L152" s="107"/>
      <c r="M152" s="107"/>
      <c r="N152" s="107"/>
      <c r="O152" s="107"/>
      <c r="P152" s="107"/>
      <c r="R152" s="107"/>
      <c r="S152" s="107">
        <v>1067.4000000000001</v>
      </c>
      <c r="T152" s="80"/>
      <c r="U152" s="80"/>
      <c r="V152" s="81"/>
      <c r="W152" s="81"/>
      <c r="X152" s="81"/>
      <c r="Y152" s="80"/>
      <c r="Z152" s="80"/>
      <c r="AA152" s="80"/>
      <c r="AB152" s="80"/>
    </row>
    <row r="153" spans="1:29" s="84" customFormat="1" ht="20" x14ac:dyDescent="0.35">
      <c r="A153" s="167"/>
      <c r="B153" s="168">
        <v>63154531</v>
      </c>
      <c r="C153" s="169" t="s">
        <v>3360</v>
      </c>
      <c r="D153" s="169" t="s">
        <v>98</v>
      </c>
      <c r="E153" s="170">
        <v>1.295E-2</v>
      </c>
      <c r="F153" s="170">
        <v>12</v>
      </c>
      <c r="G153" s="171">
        <v>96.5</v>
      </c>
      <c r="H153" s="171">
        <v>96.5</v>
      </c>
      <c r="I153" s="171">
        <v>101.893380365</v>
      </c>
      <c r="J153" s="171">
        <v>101.893380365</v>
      </c>
      <c r="K153" s="171"/>
      <c r="L153" s="171"/>
      <c r="M153" s="171"/>
      <c r="N153" s="171"/>
      <c r="O153" s="171"/>
      <c r="P153" s="171"/>
      <c r="R153" s="171">
        <v>116</v>
      </c>
      <c r="S153" s="171">
        <v>117.72364296000001</v>
      </c>
      <c r="T153" s="80">
        <f t="shared" ref="T153" si="160">R153/H153</f>
        <v>1.2020725388601037</v>
      </c>
      <c r="U153" s="80">
        <f t="shared" ref="U153" si="161">T153-AB153</f>
        <v>1.1764205273212704</v>
      </c>
      <c r="V153" s="81">
        <f t="shared" ref="V153" si="162">G153*U153</f>
        <v>113.5245808865026</v>
      </c>
      <c r="W153" s="81">
        <f t="shared" ref="W153" si="163">V153-G153</f>
        <v>17.024580886502605</v>
      </c>
      <c r="X153" s="81">
        <f t="shared" ref="X153" si="164">F153*W153</f>
        <v>204.29497063803126</v>
      </c>
      <c r="Y153" s="80">
        <f t="shared" si="73"/>
        <v>4.5848355451969969E-2</v>
      </c>
      <c r="Z153" s="80">
        <f t="shared" si="74"/>
        <v>1.1992624151289988E-2</v>
      </c>
      <c r="AA153" s="80">
        <f t="shared" si="75"/>
        <v>1.9115055013239957E-2</v>
      </c>
      <c r="AB153" s="80">
        <f t="shared" ref="AB153" si="165">AVERAGE(Y153:AA153)</f>
        <v>2.5652011538833303E-2</v>
      </c>
      <c r="AC153" s="88" t="s">
        <v>3502</v>
      </c>
    </row>
    <row r="154" spans="1:29" ht="30" x14ac:dyDescent="0.2">
      <c r="A154" s="103"/>
      <c r="B154" s="104" t="s">
        <v>2344</v>
      </c>
      <c r="C154" s="105" t="s">
        <v>2345</v>
      </c>
      <c r="D154" s="105" t="s">
        <v>98</v>
      </c>
      <c r="E154" s="106">
        <v>0</v>
      </c>
      <c r="F154" s="106">
        <v>10</v>
      </c>
      <c r="G154" s="107">
        <v>196.53</v>
      </c>
      <c r="H154" s="107"/>
      <c r="I154" s="107"/>
      <c r="J154" s="107"/>
      <c r="K154" s="107"/>
      <c r="L154" s="107"/>
      <c r="M154" s="107"/>
      <c r="N154" s="107"/>
      <c r="O154" s="107"/>
      <c r="P154" s="107"/>
      <c r="R154" s="107"/>
      <c r="S154" s="107">
        <v>2809.9</v>
      </c>
      <c r="T154" s="80"/>
      <c r="U154" s="80"/>
      <c r="V154" s="81"/>
      <c r="W154" s="81"/>
      <c r="X154" s="81"/>
      <c r="Y154" s="80"/>
      <c r="Z154" s="80"/>
      <c r="AA154" s="80"/>
      <c r="AB154" s="80"/>
    </row>
    <row r="155" spans="1:29" s="84" customFormat="1" ht="20" x14ac:dyDescent="0.35">
      <c r="A155" s="167"/>
      <c r="B155" s="168">
        <v>63154532</v>
      </c>
      <c r="C155" s="169" t="s">
        <v>3361</v>
      </c>
      <c r="D155" s="169" t="s">
        <v>98</v>
      </c>
      <c r="E155" s="170">
        <v>1.295E-2</v>
      </c>
      <c r="F155" s="170">
        <v>10</v>
      </c>
      <c r="G155" s="171">
        <v>109</v>
      </c>
      <c r="H155" s="171">
        <v>109</v>
      </c>
      <c r="I155" s="171">
        <v>101.893380365</v>
      </c>
      <c r="J155" s="171">
        <v>101.893380365</v>
      </c>
      <c r="K155" s="171"/>
      <c r="L155" s="171"/>
      <c r="M155" s="171"/>
      <c r="N155" s="171"/>
      <c r="O155" s="171"/>
      <c r="P155" s="171"/>
      <c r="R155" s="171">
        <v>124</v>
      </c>
      <c r="S155" s="171">
        <v>117.72364296000001</v>
      </c>
      <c r="T155" s="80">
        <f t="shared" ref="T155" si="166">R155/H155</f>
        <v>1.1376146788990826</v>
      </c>
      <c r="U155" s="80">
        <f t="shared" ref="U155" si="167">T155-AB155</f>
        <v>1.1119626673602494</v>
      </c>
      <c r="V155" s="81">
        <f t="shared" ref="V155" si="168">G155*U155</f>
        <v>121.20393074226719</v>
      </c>
      <c r="W155" s="81">
        <f t="shared" ref="W155" si="169">V155-G155</f>
        <v>12.20393074226719</v>
      </c>
      <c r="X155" s="81">
        <f t="shared" ref="X155" si="170">F155*W155</f>
        <v>122.0393074226719</v>
      </c>
      <c r="Y155" s="80">
        <f t="shared" si="73"/>
        <v>4.5848355451969969E-2</v>
      </c>
      <c r="Z155" s="80">
        <f t="shared" si="74"/>
        <v>1.1992624151289988E-2</v>
      </c>
      <c r="AA155" s="80">
        <f t="shared" si="75"/>
        <v>1.9115055013239957E-2</v>
      </c>
      <c r="AB155" s="80">
        <f t="shared" ref="AB155" si="171">AVERAGE(Y155:AA155)</f>
        <v>2.5652011538833303E-2</v>
      </c>
      <c r="AC155" s="88" t="s">
        <v>3503</v>
      </c>
    </row>
    <row r="156" spans="1:29" ht="31" x14ac:dyDescent="0.3">
      <c r="A156" s="103"/>
      <c r="B156" s="104" t="s">
        <v>2346</v>
      </c>
      <c r="C156" s="105" t="s">
        <v>2347</v>
      </c>
      <c r="D156" s="105" t="s">
        <v>98</v>
      </c>
      <c r="E156" s="106">
        <v>0</v>
      </c>
      <c r="F156" s="106">
        <v>5</v>
      </c>
      <c r="G156" s="107">
        <v>213.48</v>
      </c>
      <c r="H156" s="107"/>
      <c r="I156" s="107"/>
      <c r="J156" s="107"/>
      <c r="K156" s="107"/>
      <c r="L156" s="107"/>
      <c r="M156" s="107"/>
      <c r="N156" s="107"/>
      <c r="O156" s="107"/>
      <c r="P156" s="107"/>
      <c r="R156" s="107"/>
      <c r="S156" s="150">
        <v>0</v>
      </c>
      <c r="T156" s="80"/>
      <c r="U156" s="80"/>
      <c r="V156" s="81"/>
      <c r="W156" s="81"/>
      <c r="X156" s="81"/>
      <c r="Y156" s="80"/>
      <c r="Z156" s="80"/>
      <c r="AA156" s="80"/>
      <c r="AB156" s="80"/>
    </row>
    <row r="157" spans="1:29" s="84" customFormat="1" ht="20.5" thickBot="1" x14ac:dyDescent="0.4">
      <c r="A157" s="167"/>
      <c r="B157" s="168">
        <v>63154535</v>
      </c>
      <c r="C157" s="169" t="s">
        <v>3363</v>
      </c>
      <c r="D157" s="169" t="s">
        <v>98</v>
      </c>
      <c r="E157" s="170">
        <v>1.295E-2</v>
      </c>
      <c r="F157" s="170">
        <v>5</v>
      </c>
      <c r="G157" s="171">
        <v>161</v>
      </c>
      <c r="H157" s="171">
        <v>161</v>
      </c>
      <c r="I157" s="171">
        <v>101.893380365</v>
      </c>
      <c r="J157" s="171">
        <v>101.893380365</v>
      </c>
      <c r="K157" s="171"/>
      <c r="L157" s="171"/>
      <c r="M157" s="171"/>
      <c r="N157" s="171"/>
      <c r="O157" s="171"/>
      <c r="P157" s="171"/>
      <c r="R157" s="171">
        <v>172</v>
      </c>
      <c r="S157" s="171">
        <v>117.72364296000001</v>
      </c>
      <c r="T157" s="80">
        <f t="shared" si="144"/>
        <v>1.0683229813664596</v>
      </c>
      <c r="U157" s="80">
        <f t="shared" si="77"/>
        <v>1.0426709698276264</v>
      </c>
      <c r="V157" s="81">
        <f t="shared" si="145"/>
        <v>167.87002614224787</v>
      </c>
      <c r="W157" s="81">
        <f t="shared" si="146"/>
        <v>6.8700261422478661</v>
      </c>
      <c r="X157" s="81">
        <f t="shared" si="147"/>
        <v>34.350130711239331</v>
      </c>
      <c r="Y157" s="80">
        <f t="shared" si="73"/>
        <v>4.5848355451969969E-2</v>
      </c>
      <c r="Z157" s="80">
        <f t="shared" si="74"/>
        <v>1.1992624151289988E-2</v>
      </c>
      <c r="AA157" s="80">
        <f t="shared" si="75"/>
        <v>1.9115055013239957E-2</v>
      </c>
      <c r="AB157" s="80">
        <f t="shared" si="76"/>
        <v>2.5652011538833303E-2</v>
      </c>
      <c r="AC157" s="88" t="s">
        <v>3505</v>
      </c>
    </row>
    <row r="158" spans="1:29" ht="30" x14ac:dyDescent="0.2">
      <c r="A158" s="103"/>
      <c r="B158" s="104" t="s">
        <v>2348</v>
      </c>
      <c r="C158" s="105" t="s">
        <v>2349</v>
      </c>
      <c r="D158" s="105" t="s">
        <v>98</v>
      </c>
      <c r="E158" s="106">
        <v>0</v>
      </c>
      <c r="F158" s="106">
        <v>10</v>
      </c>
      <c r="G158" s="107">
        <v>280.99</v>
      </c>
      <c r="H158" s="107"/>
      <c r="I158" s="107"/>
      <c r="J158" s="107"/>
      <c r="K158" s="107"/>
      <c r="L158" s="107"/>
      <c r="M158" s="107"/>
      <c r="N158" s="107"/>
      <c r="O158" s="107"/>
      <c r="P158" s="107"/>
      <c r="R158" s="107"/>
      <c r="S158" s="160">
        <v>0</v>
      </c>
      <c r="T158" s="80"/>
      <c r="U158" s="80"/>
      <c r="V158" s="81"/>
      <c r="W158" s="81"/>
      <c r="X158" s="81"/>
      <c r="Y158" s="80"/>
      <c r="Z158" s="80"/>
      <c r="AA158" s="80"/>
      <c r="AB158" s="80"/>
    </row>
    <row r="159" spans="1:29" s="84" customFormat="1" ht="20" x14ac:dyDescent="0.35">
      <c r="A159" s="167"/>
      <c r="B159" s="168">
        <v>63154537</v>
      </c>
      <c r="C159" s="169" t="s">
        <v>3364</v>
      </c>
      <c r="D159" s="169" t="s">
        <v>98</v>
      </c>
      <c r="E159" s="170">
        <v>1.295E-2</v>
      </c>
      <c r="F159" s="170">
        <v>10</v>
      </c>
      <c r="G159" s="171">
        <v>284</v>
      </c>
      <c r="H159" s="171">
        <v>284</v>
      </c>
      <c r="I159" s="171">
        <v>101.893380365</v>
      </c>
      <c r="J159" s="171">
        <v>101.893380365</v>
      </c>
      <c r="K159" s="171"/>
      <c r="L159" s="171"/>
      <c r="M159" s="171"/>
      <c r="N159" s="171"/>
      <c r="O159" s="171"/>
      <c r="P159" s="171"/>
      <c r="R159" s="171">
        <v>193</v>
      </c>
      <c r="S159" s="171">
        <v>117.72364296000001</v>
      </c>
      <c r="T159" s="80">
        <f t="shared" ref="T159" si="172">R159/H159</f>
        <v>0.67957746478873238</v>
      </c>
      <c r="U159" s="80">
        <f t="shared" ref="U159" si="173">T159-AB159</f>
        <v>0.65392545324989904</v>
      </c>
      <c r="V159" s="81">
        <f t="shared" ref="V159" si="174">G159*U159</f>
        <v>185.71482872297133</v>
      </c>
      <c r="W159" s="81">
        <f t="shared" ref="W159" si="175">V159-G159</f>
        <v>-98.285171277028667</v>
      </c>
      <c r="X159" s="81">
        <f t="shared" ref="X159" si="176">F159*W159</f>
        <v>-982.85171277028667</v>
      </c>
      <c r="Y159" s="80">
        <f t="shared" si="73"/>
        <v>4.5848355451969969E-2</v>
      </c>
      <c r="Z159" s="80">
        <f t="shared" si="74"/>
        <v>1.1992624151289988E-2</v>
      </c>
      <c r="AA159" s="80">
        <f t="shared" si="75"/>
        <v>1.9115055013239957E-2</v>
      </c>
      <c r="AB159" s="80">
        <f t="shared" ref="AB159" si="177">AVERAGE(Y159:AA159)</f>
        <v>2.5652011538833303E-2</v>
      </c>
      <c r="AC159" s="88" t="s">
        <v>3506</v>
      </c>
    </row>
    <row r="160" spans="1:29" ht="15" thickBot="1" x14ac:dyDescent="0.35">
      <c r="A160" s="146"/>
      <c r="B160" s="147" t="s">
        <v>32</v>
      </c>
      <c r="C160" s="148" t="s">
        <v>2350</v>
      </c>
      <c r="D160" s="148"/>
      <c r="E160" s="149"/>
      <c r="F160" s="149"/>
      <c r="G160" s="150"/>
      <c r="H160" s="150"/>
      <c r="I160" s="150"/>
      <c r="J160" s="150"/>
      <c r="K160" s="150"/>
      <c r="L160" s="150"/>
      <c r="M160" s="150"/>
      <c r="N160" s="150"/>
      <c r="O160" s="150"/>
      <c r="P160" s="150"/>
      <c r="R160" s="150"/>
      <c r="S160" s="177">
        <v>0</v>
      </c>
    </row>
    <row r="161" spans="1:19" x14ac:dyDescent="0.2">
      <c r="A161" s="156"/>
      <c r="B161" s="157" t="s">
        <v>2351</v>
      </c>
      <c r="C161" s="158" t="s">
        <v>2352</v>
      </c>
      <c r="D161" s="158" t="s">
        <v>139</v>
      </c>
      <c r="E161" s="159">
        <v>0</v>
      </c>
      <c r="F161" s="159">
        <v>1</v>
      </c>
      <c r="G161" s="160">
        <v>8158.67</v>
      </c>
      <c r="H161" s="160"/>
      <c r="I161" s="160"/>
      <c r="J161" s="160"/>
      <c r="K161" s="160"/>
      <c r="L161" s="160"/>
      <c r="M161" s="160"/>
      <c r="N161" s="160"/>
      <c r="O161" s="160"/>
      <c r="P161" s="161"/>
      <c r="R161" s="160"/>
      <c r="S161" s="177">
        <v>0</v>
      </c>
    </row>
    <row r="162" spans="1:19" x14ac:dyDescent="0.2">
      <c r="A162" s="173"/>
      <c r="B162" s="174" t="s">
        <v>2353</v>
      </c>
      <c r="C162" s="175" t="s">
        <v>2354</v>
      </c>
      <c r="D162" s="175" t="s">
        <v>139</v>
      </c>
      <c r="E162" s="176">
        <v>0</v>
      </c>
      <c r="F162" s="176">
        <v>1</v>
      </c>
      <c r="G162" s="177">
        <v>9754.7900000000009</v>
      </c>
      <c r="H162" s="177"/>
      <c r="I162" s="177"/>
      <c r="J162" s="177"/>
      <c r="K162" s="177"/>
      <c r="L162" s="177"/>
      <c r="M162" s="177"/>
      <c r="N162" s="177"/>
      <c r="O162" s="177"/>
      <c r="P162" s="178"/>
      <c r="R162" s="177"/>
      <c r="S162" s="177">
        <v>0</v>
      </c>
    </row>
    <row r="163" spans="1:19" x14ac:dyDescent="0.2">
      <c r="A163" s="173"/>
      <c r="B163" s="174" t="s">
        <v>2355</v>
      </c>
      <c r="C163" s="175" t="s">
        <v>2356</v>
      </c>
      <c r="D163" s="175" t="s">
        <v>139</v>
      </c>
      <c r="E163" s="176">
        <v>0</v>
      </c>
      <c r="F163" s="176">
        <v>1</v>
      </c>
      <c r="G163" s="177">
        <v>14632.18</v>
      </c>
      <c r="H163" s="177"/>
      <c r="I163" s="177"/>
      <c r="J163" s="177"/>
      <c r="K163" s="177"/>
      <c r="L163" s="177"/>
      <c r="M163" s="177"/>
      <c r="N163" s="177"/>
      <c r="O163" s="177"/>
      <c r="P163" s="178"/>
      <c r="R163" s="177"/>
      <c r="S163" s="177">
        <v>0</v>
      </c>
    </row>
    <row r="164" spans="1:19" x14ac:dyDescent="0.2">
      <c r="A164" s="173"/>
      <c r="B164" s="174" t="s">
        <v>2357</v>
      </c>
      <c r="C164" s="175" t="s">
        <v>2358</v>
      </c>
      <c r="D164" s="175" t="s">
        <v>139</v>
      </c>
      <c r="E164" s="176">
        <v>0</v>
      </c>
      <c r="F164" s="176">
        <v>1</v>
      </c>
      <c r="G164" s="177">
        <v>33253.160000000003</v>
      </c>
      <c r="H164" s="177"/>
      <c r="I164" s="177"/>
      <c r="J164" s="177"/>
      <c r="K164" s="177"/>
      <c r="L164" s="177"/>
      <c r="M164" s="177"/>
      <c r="N164" s="177"/>
      <c r="O164" s="177"/>
      <c r="P164" s="178"/>
      <c r="R164" s="177"/>
      <c r="S164" s="177">
        <v>0</v>
      </c>
    </row>
    <row r="165" spans="1:19" x14ac:dyDescent="0.2">
      <c r="A165" s="173"/>
      <c r="B165" s="174" t="s">
        <v>2359</v>
      </c>
      <c r="C165" s="175" t="s">
        <v>2360</v>
      </c>
      <c r="D165" s="175" t="s">
        <v>139</v>
      </c>
      <c r="E165" s="176">
        <v>0</v>
      </c>
      <c r="F165" s="176">
        <v>1</v>
      </c>
      <c r="G165" s="177">
        <v>2369.58</v>
      </c>
      <c r="H165" s="177"/>
      <c r="I165" s="177"/>
      <c r="J165" s="177"/>
      <c r="K165" s="177"/>
      <c r="L165" s="177"/>
      <c r="M165" s="177"/>
      <c r="N165" s="177"/>
      <c r="O165" s="177"/>
      <c r="P165" s="178"/>
      <c r="R165" s="177"/>
      <c r="S165" s="177">
        <v>0</v>
      </c>
    </row>
    <row r="166" spans="1:19" x14ac:dyDescent="0.2">
      <c r="A166" s="173"/>
      <c r="B166" s="174" t="s">
        <v>2361</v>
      </c>
      <c r="C166" s="175" t="s">
        <v>2362</v>
      </c>
      <c r="D166" s="175" t="s">
        <v>139</v>
      </c>
      <c r="E166" s="176">
        <v>0</v>
      </c>
      <c r="F166" s="176">
        <v>1</v>
      </c>
      <c r="G166" s="177">
        <v>3949.31</v>
      </c>
      <c r="H166" s="177"/>
      <c r="I166" s="177"/>
      <c r="J166" s="177"/>
      <c r="K166" s="177"/>
      <c r="L166" s="177"/>
      <c r="M166" s="177"/>
      <c r="N166" s="177"/>
      <c r="O166" s="177"/>
      <c r="P166" s="178"/>
      <c r="R166" s="177"/>
      <c r="S166" s="177">
        <v>0</v>
      </c>
    </row>
    <row r="167" spans="1:19" x14ac:dyDescent="0.2">
      <c r="A167" s="173"/>
      <c r="B167" s="174" t="s">
        <v>2363</v>
      </c>
      <c r="C167" s="175" t="s">
        <v>2364</v>
      </c>
      <c r="D167" s="175" t="s">
        <v>139</v>
      </c>
      <c r="E167" s="176">
        <v>0</v>
      </c>
      <c r="F167" s="176">
        <v>1</v>
      </c>
      <c r="G167" s="177">
        <v>12606.19</v>
      </c>
      <c r="H167" s="177"/>
      <c r="I167" s="177"/>
      <c r="J167" s="177"/>
      <c r="K167" s="177"/>
      <c r="L167" s="177"/>
      <c r="M167" s="177"/>
      <c r="N167" s="177"/>
      <c r="O167" s="177"/>
      <c r="P167" s="178"/>
      <c r="R167" s="177"/>
      <c r="S167" s="177">
        <v>0</v>
      </c>
    </row>
    <row r="168" spans="1:19" x14ac:dyDescent="0.2">
      <c r="A168" s="173"/>
      <c r="B168" s="174" t="s">
        <v>2365</v>
      </c>
      <c r="C168" s="175" t="s">
        <v>2366</v>
      </c>
      <c r="D168" s="175" t="s">
        <v>139</v>
      </c>
      <c r="E168" s="176">
        <v>0</v>
      </c>
      <c r="F168" s="176">
        <v>1</v>
      </c>
      <c r="G168" s="177">
        <v>2990.19</v>
      </c>
      <c r="H168" s="177"/>
      <c r="I168" s="177"/>
      <c r="J168" s="177"/>
      <c r="K168" s="177"/>
      <c r="L168" s="177"/>
      <c r="M168" s="177"/>
      <c r="N168" s="177"/>
      <c r="O168" s="177"/>
      <c r="P168" s="178"/>
      <c r="R168" s="177"/>
      <c r="S168" s="177">
        <v>0</v>
      </c>
    </row>
    <row r="169" spans="1:19" ht="15" thickBot="1" x14ac:dyDescent="0.25">
      <c r="A169" s="173"/>
      <c r="B169" s="174" t="s">
        <v>2367</v>
      </c>
      <c r="C169" s="175" t="s">
        <v>2368</v>
      </c>
      <c r="D169" s="175" t="s">
        <v>139</v>
      </c>
      <c r="E169" s="176">
        <v>0</v>
      </c>
      <c r="F169" s="176">
        <v>1</v>
      </c>
      <c r="G169" s="177">
        <v>2369.58</v>
      </c>
      <c r="H169" s="177"/>
      <c r="I169" s="177"/>
      <c r="J169" s="177"/>
      <c r="K169" s="177"/>
      <c r="L169" s="177"/>
      <c r="M169" s="177"/>
      <c r="N169" s="177"/>
      <c r="O169" s="177"/>
      <c r="P169" s="178"/>
      <c r="R169" s="177"/>
      <c r="S169" s="112">
        <v>0</v>
      </c>
    </row>
    <row r="170" spans="1:19" x14ac:dyDescent="0.2">
      <c r="A170" s="173"/>
      <c r="B170" s="174" t="s">
        <v>2369</v>
      </c>
      <c r="C170" s="175" t="s">
        <v>2370</v>
      </c>
      <c r="D170" s="175" t="s">
        <v>139</v>
      </c>
      <c r="E170" s="176">
        <v>0</v>
      </c>
      <c r="F170" s="176">
        <v>1</v>
      </c>
      <c r="G170" s="177">
        <v>4895.8900000000003</v>
      </c>
      <c r="H170" s="177"/>
      <c r="I170" s="177"/>
      <c r="J170" s="177"/>
      <c r="K170" s="177"/>
      <c r="L170" s="177"/>
      <c r="M170" s="177"/>
      <c r="N170" s="177"/>
      <c r="O170" s="177"/>
      <c r="P170" s="178"/>
      <c r="R170" s="177"/>
    </row>
    <row r="171" spans="1:19" ht="15" thickBot="1" x14ac:dyDescent="0.25">
      <c r="A171" s="162"/>
      <c r="B171" s="163" t="s">
        <v>2371</v>
      </c>
      <c r="C171" s="164" t="s">
        <v>2372</v>
      </c>
      <c r="D171" s="164" t="s">
        <v>139</v>
      </c>
      <c r="E171" s="165">
        <v>0</v>
      </c>
      <c r="F171" s="165">
        <v>1</v>
      </c>
      <c r="G171" s="112">
        <v>8158.67</v>
      </c>
      <c r="H171" s="112"/>
      <c r="I171" s="112"/>
      <c r="J171" s="112"/>
      <c r="K171" s="112"/>
      <c r="L171" s="112"/>
      <c r="M171" s="112"/>
      <c r="N171" s="112"/>
      <c r="O171" s="112"/>
      <c r="P171" s="166"/>
      <c r="R171" s="112"/>
    </row>
  </sheetData>
  <mergeCells count="8">
    <mergeCell ref="Y8:AB8"/>
    <mergeCell ref="A1:P1"/>
    <mergeCell ref="J3:K3"/>
    <mergeCell ref="J4:K4"/>
    <mergeCell ref="J5:K5"/>
    <mergeCell ref="J6:K6"/>
    <mergeCell ref="J7:K7"/>
    <mergeCell ref="H8:R8"/>
  </mergeCells>
  <conditionalFormatting sqref="W8:X8 W10">
    <cfRule type="cellIs" dxfId="324" priority="111" operator="lessThan">
      <formula>0</formula>
    </cfRule>
  </conditionalFormatting>
  <conditionalFormatting sqref="W13:X13">
    <cfRule type="cellIs" dxfId="323" priority="110" operator="lessThan">
      <formula>0</formula>
    </cfRule>
  </conditionalFormatting>
  <conditionalFormatting sqref="W14:X26 W61:X61 W100:X101 W128:X128 W130:X130 W133:X133 W46:X46 W48:X48 W50:X50 W52:X52 W54:X54 W63:X98 W56:X56 W58:X59">
    <cfRule type="cellIs" dxfId="322" priority="109" operator="lessThan">
      <formula>0</formula>
    </cfRule>
  </conditionalFormatting>
  <conditionalFormatting sqref="X10">
    <cfRule type="cellIs" dxfId="321" priority="108" operator="lessThan">
      <formula>0</formula>
    </cfRule>
  </conditionalFormatting>
  <conditionalFormatting sqref="W60:X60">
    <cfRule type="cellIs" dxfId="320" priority="107" operator="lessThan">
      <formula>0</formula>
    </cfRule>
  </conditionalFormatting>
  <conditionalFormatting sqref="W99:X99">
    <cfRule type="cellIs" dxfId="319" priority="106" operator="lessThan">
      <formula>0</formula>
    </cfRule>
  </conditionalFormatting>
  <conditionalFormatting sqref="W102:X102">
    <cfRule type="cellIs" dxfId="318" priority="93" operator="lessThan">
      <formula>0</formula>
    </cfRule>
  </conditionalFormatting>
  <conditionalFormatting sqref="W115:X115 W117:X117 W119:X119 W121:X121 W123:X123 W125:X125">
    <cfRule type="cellIs" dxfId="317" priority="91" operator="lessThan">
      <formula>0</formula>
    </cfRule>
  </conditionalFormatting>
  <conditionalFormatting sqref="W104:X104">
    <cfRule type="cellIs" dxfId="316" priority="84" operator="lessThan">
      <formula>0</formula>
    </cfRule>
  </conditionalFormatting>
  <conditionalFormatting sqref="W106:X106">
    <cfRule type="cellIs" dxfId="315" priority="83" operator="lessThan">
      <formula>0</formula>
    </cfRule>
  </conditionalFormatting>
  <conditionalFormatting sqref="W108:X108">
    <cfRule type="cellIs" dxfId="314" priority="82" operator="lessThan">
      <formula>0</formula>
    </cfRule>
  </conditionalFormatting>
  <conditionalFormatting sqref="W110:X110">
    <cfRule type="cellIs" dxfId="313" priority="81" operator="lessThan">
      <formula>0</formula>
    </cfRule>
  </conditionalFormatting>
  <conditionalFormatting sqref="W112:X112">
    <cfRule type="cellIs" dxfId="312" priority="80" operator="lessThan">
      <formula>0</formula>
    </cfRule>
  </conditionalFormatting>
  <conditionalFormatting sqref="W103:X103">
    <cfRule type="cellIs" dxfId="311" priority="79" operator="lessThan">
      <formula>0</formula>
    </cfRule>
  </conditionalFormatting>
  <conditionalFormatting sqref="W105:X105">
    <cfRule type="cellIs" dxfId="310" priority="78" operator="lessThan">
      <formula>0</formula>
    </cfRule>
  </conditionalFormatting>
  <conditionalFormatting sqref="W107:X107">
    <cfRule type="cellIs" dxfId="309" priority="77" operator="lessThan">
      <formula>0</formula>
    </cfRule>
  </conditionalFormatting>
  <conditionalFormatting sqref="W109:X109">
    <cfRule type="cellIs" dxfId="308" priority="76" operator="lessThan">
      <formula>0</formula>
    </cfRule>
  </conditionalFormatting>
  <conditionalFormatting sqref="W111:X111">
    <cfRule type="cellIs" dxfId="307" priority="75" operator="lessThan">
      <formula>0</formula>
    </cfRule>
  </conditionalFormatting>
  <conditionalFormatting sqref="W113:X113">
    <cfRule type="cellIs" dxfId="306" priority="74" operator="lessThan">
      <formula>0</formula>
    </cfRule>
  </conditionalFormatting>
  <conditionalFormatting sqref="W114:X114">
    <cfRule type="cellIs" dxfId="305" priority="73" operator="lessThan">
      <formula>0</formula>
    </cfRule>
  </conditionalFormatting>
  <conditionalFormatting sqref="W116:X116">
    <cfRule type="cellIs" dxfId="304" priority="72" operator="lessThan">
      <formula>0</formula>
    </cfRule>
  </conditionalFormatting>
  <conditionalFormatting sqref="W118:X118">
    <cfRule type="cellIs" dxfId="303" priority="71" operator="lessThan">
      <formula>0</formula>
    </cfRule>
  </conditionalFormatting>
  <conditionalFormatting sqref="W120:X120">
    <cfRule type="cellIs" dxfId="302" priority="70" operator="lessThan">
      <formula>0</formula>
    </cfRule>
  </conditionalFormatting>
  <conditionalFormatting sqref="W122:X122">
    <cfRule type="cellIs" dxfId="301" priority="69" operator="lessThan">
      <formula>0</formula>
    </cfRule>
  </conditionalFormatting>
  <conditionalFormatting sqref="W124:X124">
    <cfRule type="cellIs" dxfId="300" priority="68" operator="lessThan">
      <formula>0</formula>
    </cfRule>
  </conditionalFormatting>
  <conditionalFormatting sqref="W126:X126">
    <cfRule type="cellIs" dxfId="299" priority="67" operator="lessThan">
      <formula>0</formula>
    </cfRule>
  </conditionalFormatting>
  <conditionalFormatting sqref="W127:X127">
    <cfRule type="cellIs" dxfId="298" priority="66" operator="lessThan">
      <formula>0</formula>
    </cfRule>
  </conditionalFormatting>
  <conditionalFormatting sqref="W131:X132 W129:X129">
    <cfRule type="cellIs" dxfId="297" priority="65" operator="lessThan">
      <formula>0</formula>
    </cfRule>
  </conditionalFormatting>
  <conditionalFormatting sqref="W137:X137">
    <cfRule type="cellIs" dxfId="296" priority="62" operator="lessThan">
      <formula>0</formula>
    </cfRule>
  </conditionalFormatting>
  <conditionalFormatting sqref="W139:X139">
    <cfRule type="cellIs" dxfId="295" priority="61" operator="lessThan">
      <formula>0</formula>
    </cfRule>
  </conditionalFormatting>
  <conditionalFormatting sqref="W141:X141">
    <cfRule type="cellIs" dxfId="294" priority="60" operator="lessThan">
      <formula>0</formula>
    </cfRule>
  </conditionalFormatting>
  <conditionalFormatting sqref="W143:X143">
    <cfRule type="cellIs" dxfId="293" priority="59" operator="lessThan">
      <formula>0</formula>
    </cfRule>
  </conditionalFormatting>
  <conditionalFormatting sqref="W145:X145">
    <cfRule type="cellIs" dxfId="292" priority="58" operator="lessThan">
      <formula>0</formula>
    </cfRule>
  </conditionalFormatting>
  <conditionalFormatting sqref="W149:X149">
    <cfRule type="cellIs" dxfId="291" priority="57" operator="lessThan">
      <formula>0</formula>
    </cfRule>
  </conditionalFormatting>
  <conditionalFormatting sqref="W147:X147">
    <cfRule type="cellIs" dxfId="290" priority="56" operator="lessThan">
      <formula>0</formula>
    </cfRule>
  </conditionalFormatting>
  <conditionalFormatting sqref="W148:X148 W146:X146 W144:X144 W142:X142 W140:X140 W138:X138 W136:X136 W134:X134">
    <cfRule type="cellIs" dxfId="289" priority="55" operator="lessThan">
      <formula>0</formula>
    </cfRule>
  </conditionalFormatting>
  <conditionalFormatting sqref="W151:X151">
    <cfRule type="cellIs" dxfId="288" priority="54" operator="lessThan">
      <formula>0</formula>
    </cfRule>
  </conditionalFormatting>
  <conditionalFormatting sqref="W153:X153">
    <cfRule type="cellIs" dxfId="287" priority="53" operator="lessThan">
      <formula>0</formula>
    </cfRule>
  </conditionalFormatting>
  <conditionalFormatting sqref="W155:X155">
    <cfRule type="cellIs" dxfId="286" priority="52" operator="lessThan">
      <formula>0</formula>
    </cfRule>
  </conditionalFormatting>
  <conditionalFormatting sqref="W157:X157">
    <cfRule type="cellIs" dxfId="285" priority="51" operator="lessThan">
      <formula>0</formula>
    </cfRule>
  </conditionalFormatting>
  <conditionalFormatting sqref="W159:X159">
    <cfRule type="cellIs" dxfId="284" priority="50" operator="lessThan">
      <formula>0</formula>
    </cfRule>
  </conditionalFormatting>
  <conditionalFormatting sqref="W150:X150">
    <cfRule type="cellIs" dxfId="283" priority="49" operator="lessThan">
      <formula>0</formula>
    </cfRule>
  </conditionalFormatting>
  <conditionalFormatting sqref="W152:X152">
    <cfRule type="cellIs" dxfId="282" priority="48" operator="lessThan">
      <formula>0</formula>
    </cfRule>
  </conditionalFormatting>
  <conditionalFormatting sqref="W154:X154">
    <cfRule type="cellIs" dxfId="281" priority="47" operator="lessThan">
      <formula>0</formula>
    </cfRule>
  </conditionalFormatting>
  <conditionalFormatting sqref="W156:X156">
    <cfRule type="cellIs" dxfId="280" priority="46" operator="lessThan">
      <formula>0</formula>
    </cfRule>
  </conditionalFormatting>
  <conditionalFormatting sqref="W158:X158">
    <cfRule type="cellIs" dxfId="279" priority="45" operator="lessThan">
      <formula>0</formula>
    </cfRule>
  </conditionalFormatting>
  <conditionalFormatting sqref="W28:X28">
    <cfRule type="cellIs" dxfId="278" priority="32" operator="lessThan">
      <formula>0</formula>
    </cfRule>
  </conditionalFormatting>
  <conditionalFormatting sqref="W30:X30">
    <cfRule type="cellIs" dxfId="277" priority="31" operator="lessThan">
      <formula>0</formula>
    </cfRule>
  </conditionalFormatting>
  <conditionalFormatting sqref="W32:X32">
    <cfRule type="cellIs" dxfId="276" priority="30" operator="lessThan">
      <formula>0</formula>
    </cfRule>
  </conditionalFormatting>
  <conditionalFormatting sqref="W34:X34">
    <cfRule type="cellIs" dxfId="275" priority="29" operator="lessThan">
      <formula>0</formula>
    </cfRule>
  </conditionalFormatting>
  <conditionalFormatting sqref="W36:X36">
    <cfRule type="cellIs" dxfId="274" priority="28" operator="lessThan">
      <formula>0</formula>
    </cfRule>
  </conditionalFormatting>
  <conditionalFormatting sqref="W38:X38">
    <cfRule type="cellIs" dxfId="273" priority="27" operator="lessThan">
      <formula>0</formula>
    </cfRule>
  </conditionalFormatting>
  <conditionalFormatting sqref="W40:X40">
    <cfRule type="cellIs" dxfId="272" priority="26" operator="lessThan">
      <formula>0</formula>
    </cfRule>
  </conditionalFormatting>
  <conditionalFormatting sqref="W42:X42">
    <cfRule type="cellIs" dxfId="271" priority="25" operator="lessThan">
      <formula>0</formula>
    </cfRule>
  </conditionalFormatting>
  <conditionalFormatting sqref="W44:X44">
    <cfRule type="cellIs" dxfId="270" priority="24" operator="lessThan">
      <formula>0</formula>
    </cfRule>
  </conditionalFormatting>
  <conditionalFormatting sqref="W53:X53">
    <cfRule type="cellIs" dxfId="269" priority="21" operator="lessThan">
      <formula>0</formula>
    </cfRule>
  </conditionalFormatting>
  <conditionalFormatting sqref="X12">
    <cfRule type="cellIs" dxfId="268" priority="20" operator="lessThan">
      <formula>0</formula>
    </cfRule>
  </conditionalFormatting>
  <conditionalFormatting sqref="W62:X62">
    <cfRule type="cellIs" dxfId="267" priority="19" operator="lessThan">
      <formula>0</formula>
    </cfRule>
  </conditionalFormatting>
  <conditionalFormatting sqref="W135:X135">
    <cfRule type="cellIs" dxfId="266" priority="18" operator="lessThan">
      <formula>0</formula>
    </cfRule>
  </conditionalFormatting>
  <conditionalFormatting sqref="W51:X51">
    <cfRule type="cellIs" dxfId="265" priority="15" operator="lessThan">
      <formula>0</formula>
    </cfRule>
  </conditionalFormatting>
  <conditionalFormatting sqref="W49:X49">
    <cfRule type="cellIs" dxfId="264" priority="14" operator="lessThan">
      <formula>0</formula>
    </cfRule>
  </conditionalFormatting>
  <conditionalFormatting sqref="W47:X47">
    <cfRule type="cellIs" dxfId="263" priority="13" operator="lessThan">
      <formula>0</formula>
    </cfRule>
  </conditionalFormatting>
  <conditionalFormatting sqref="W45:X45">
    <cfRule type="cellIs" dxfId="262" priority="12" operator="lessThan">
      <formula>0</formula>
    </cfRule>
  </conditionalFormatting>
  <conditionalFormatting sqref="W43:X43">
    <cfRule type="cellIs" dxfId="261" priority="11" operator="lessThan">
      <formula>0</formula>
    </cfRule>
  </conditionalFormatting>
  <conditionalFormatting sqref="W41:X41">
    <cfRule type="cellIs" dxfId="260" priority="10" operator="lessThan">
      <formula>0</formula>
    </cfRule>
  </conditionalFormatting>
  <conditionalFormatting sqref="W39:X39">
    <cfRule type="cellIs" dxfId="259" priority="9" operator="lessThan">
      <formula>0</formula>
    </cfRule>
  </conditionalFormatting>
  <conditionalFormatting sqref="W37:X37">
    <cfRule type="cellIs" dxfId="258" priority="8" operator="lessThan">
      <formula>0</formula>
    </cfRule>
  </conditionalFormatting>
  <conditionalFormatting sqref="W35:X35">
    <cfRule type="cellIs" dxfId="257" priority="7" operator="lessThan">
      <formula>0</formula>
    </cfRule>
  </conditionalFormatting>
  <conditionalFormatting sqref="W33:X33">
    <cfRule type="cellIs" dxfId="256" priority="6" operator="lessThan">
      <formula>0</formula>
    </cfRule>
  </conditionalFormatting>
  <conditionalFormatting sqref="W31:X31">
    <cfRule type="cellIs" dxfId="255" priority="5" operator="lessThan">
      <formula>0</formula>
    </cfRule>
  </conditionalFormatting>
  <conditionalFormatting sqref="W29:X29">
    <cfRule type="cellIs" dxfId="254" priority="4" operator="lessThan">
      <formula>0</formula>
    </cfRule>
  </conditionalFormatting>
  <conditionalFormatting sqref="W27:X27">
    <cfRule type="cellIs" dxfId="253" priority="3" operator="lessThan">
      <formula>0</formula>
    </cfRule>
  </conditionalFormatting>
  <conditionalFormatting sqref="W55:X55">
    <cfRule type="cellIs" dxfId="252" priority="2" operator="lessThan">
      <formula>0</formula>
    </cfRule>
  </conditionalFormatting>
  <conditionalFormatting sqref="W57:X57">
    <cfRule type="cellIs" dxfId="251" priority="1" operator="lessThan">
      <formula>0</formula>
    </cfRule>
  </conditionalFormatting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93"/>
  <sheetViews>
    <sheetView topLeftCell="A2" zoomScaleNormal="100" workbookViewId="0">
      <selection activeCell="X13" sqref="X13"/>
    </sheetView>
  </sheetViews>
  <sheetFormatPr defaultColWidth="9" defaultRowHeight="14.5" x14ac:dyDescent="0.35"/>
  <cols>
    <col min="1" max="1" width="3.6328125" style="193" customWidth="1"/>
    <col min="2" max="2" width="13.36328125" style="79" customWidth="1"/>
    <col min="3" max="3" width="45.08984375" style="194" customWidth="1"/>
    <col min="4" max="4" width="3.90625" style="194" customWidth="1"/>
    <col min="5" max="5" width="7.08984375" style="195" hidden="1" customWidth="1"/>
    <col min="6" max="6" width="9.36328125" style="195" customWidth="1"/>
    <col min="7" max="8" width="10.54296875" style="78" customWidth="1"/>
    <col min="9" max="9" width="15.453125" style="78" hidden="1" customWidth="1"/>
    <col min="10" max="10" width="15.54296875" style="78" hidden="1" customWidth="1"/>
    <col min="11" max="11" width="14.54296875" style="78" hidden="1" customWidth="1"/>
    <col min="12" max="13" width="14" style="78" hidden="1" customWidth="1"/>
    <col min="14" max="14" width="14.54296875" style="78" hidden="1" customWidth="1"/>
    <col min="15" max="15" width="14.36328125" style="78" hidden="1" customWidth="1"/>
    <col min="16" max="16" width="16" style="78" hidden="1" customWidth="1"/>
    <col min="17" max="17" width="0" style="79" hidden="1" customWidth="1"/>
    <col min="18" max="18" width="9.54296875" style="78" customWidth="1"/>
    <col min="19" max="19" width="14.08984375" style="78" hidden="1" customWidth="1"/>
    <col min="20" max="20" width="9" style="79"/>
    <col min="21" max="23" width="16" style="79" customWidth="1"/>
    <col min="24" max="24" width="18" style="79" customWidth="1"/>
    <col min="25" max="28" width="9" style="79"/>
    <col min="29" max="29" width="28.6328125" style="79" customWidth="1"/>
    <col min="30" max="257" width="9" style="79"/>
    <col min="258" max="258" width="3.6328125" style="79" customWidth="1"/>
    <col min="259" max="259" width="13.36328125" style="79" customWidth="1"/>
    <col min="260" max="260" width="45.08984375" style="79" customWidth="1"/>
    <col min="261" max="261" width="3.90625" style="79" customWidth="1"/>
    <col min="262" max="262" width="7.08984375" style="79" customWidth="1"/>
    <col min="263" max="263" width="9.36328125" style="79" customWidth="1"/>
    <col min="264" max="264" width="10.54296875" style="79" customWidth="1"/>
    <col min="265" max="265" width="15.453125" style="79" customWidth="1"/>
    <col min="266" max="266" width="15.54296875" style="79" customWidth="1"/>
    <col min="267" max="267" width="14.54296875" style="79" customWidth="1"/>
    <col min="268" max="269" width="14" style="79" customWidth="1"/>
    <col min="270" max="270" width="14.54296875" style="79" customWidth="1"/>
    <col min="271" max="271" width="14.36328125" style="79" customWidth="1"/>
    <col min="272" max="272" width="16" style="79" customWidth="1"/>
    <col min="273" max="513" width="9" style="79"/>
    <col min="514" max="514" width="3.6328125" style="79" customWidth="1"/>
    <col min="515" max="515" width="13.36328125" style="79" customWidth="1"/>
    <col min="516" max="516" width="45.08984375" style="79" customWidth="1"/>
    <col min="517" max="517" width="3.90625" style="79" customWidth="1"/>
    <col min="518" max="518" width="7.08984375" style="79" customWidth="1"/>
    <col min="519" max="519" width="9.36328125" style="79" customWidth="1"/>
    <col min="520" max="520" width="10.54296875" style="79" customWidth="1"/>
    <col min="521" max="521" width="15.453125" style="79" customWidth="1"/>
    <col min="522" max="522" width="15.54296875" style="79" customWidth="1"/>
    <col min="523" max="523" width="14.54296875" style="79" customWidth="1"/>
    <col min="524" max="525" width="14" style="79" customWidth="1"/>
    <col min="526" max="526" width="14.54296875" style="79" customWidth="1"/>
    <col min="527" max="527" width="14.36328125" style="79" customWidth="1"/>
    <col min="528" max="528" width="16" style="79" customWidth="1"/>
    <col min="529" max="769" width="9" style="79"/>
    <col min="770" max="770" width="3.6328125" style="79" customWidth="1"/>
    <col min="771" max="771" width="13.36328125" style="79" customWidth="1"/>
    <col min="772" max="772" width="45.08984375" style="79" customWidth="1"/>
    <col min="773" max="773" width="3.90625" style="79" customWidth="1"/>
    <col min="774" max="774" width="7.08984375" style="79" customWidth="1"/>
    <col min="775" max="775" width="9.36328125" style="79" customWidth="1"/>
    <col min="776" max="776" width="10.54296875" style="79" customWidth="1"/>
    <col min="777" max="777" width="15.453125" style="79" customWidth="1"/>
    <col min="778" max="778" width="15.54296875" style="79" customWidth="1"/>
    <col min="779" max="779" width="14.54296875" style="79" customWidth="1"/>
    <col min="780" max="781" width="14" style="79" customWidth="1"/>
    <col min="782" max="782" width="14.54296875" style="79" customWidth="1"/>
    <col min="783" max="783" width="14.36328125" style="79" customWidth="1"/>
    <col min="784" max="784" width="16" style="79" customWidth="1"/>
    <col min="785" max="1025" width="9" style="79"/>
    <col min="1026" max="1026" width="3.6328125" style="79" customWidth="1"/>
    <col min="1027" max="1027" width="13.36328125" style="79" customWidth="1"/>
    <col min="1028" max="1028" width="45.08984375" style="79" customWidth="1"/>
    <col min="1029" max="1029" width="3.90625" style="79" customWidth="1"/>
    <col min="1030" max="1030" width="7.08984375" style="79" customWidth="1"/>
    <col min="1031" max="1031" width="9.36328125" style="79" customWidth="1"/>
    <col min="1032" max="1032" width="10.54296875" style="79" customWidth="1"/>
    <col min="1033" max="1033" width="15.453125" style="79" customWidth="1"/>
    <col min="1034" max="1034" width="15.54296875" style="79" customWidth="1"/>
    <col min="1035" max="1035" width="14.54296875" style="79" customWidth="1"/>
    <col min="1036" max="1037" width="14" style="79" customWidth="1"/>
    <col min="1038" max="1038" width="14.54296875" style="79" customWidth="1"/>
    <col min="1039" max="1039" width="14.36328125" style="79" customWidth="1"/>
    <col min="1040" max="1040" width="16" style="79" customWidth="1"/>
    <col min="1041" max="1281" width="9" style="79"/>
    <col min="1282" max="1282" width="3.6328125" style="79" customWidth="1"/>
    <col min="1283" max="1283" width="13.36328125" style="79" customWidth="1"/>
    <col min="1284" max="1284" width="45.08984375" style="79" customWidth="1"/>
    <col min="1285" max="1285" width="3.90625" style="79" customWidth="1"/>
    <col min="1286" max="1286" width="7.08984375" style="79" customWidth="1"/>
    <col min="1287" max="1287" width="9.36328125" style="79" customWidth="1"/>
    <col min="1288" max="1288" width="10.54296875" style="79" customWidth="1"/>
    <col min="1289" max="1289" width="15.453125" style="79" customWidth="1"/>
    <col min="1290" max="1290" width="15.54296875" style="79" customWidth="1"/>
    <col min="1291" max="1291" width="14.54296875" style="79" customWidth="1"/>
    <col min="1292" max="1293" width="14" style="79" customWidth="1"/>
    <col min="1294" max="1294" width="14.54296875" style="79" customWidth="1"/>
    <col min="1295" max="1295" width="14.36328125" style="79" customWidth="1"/>
    <col min="1296" max="1296" width="16" style="79" customWidth="1"/>
    <col min="1297" max="1537" width="9" style="79"/>
    <col min="1538" max="1538" width="3.6328125" style="79" customWidth="1"/>
    <col min="1539" max="1539" width="13.36328125" style="79" customWidth="1"/>
    <col min="1540" max="1540" width="45.08984375" style="79" customWidth="1"/>
    <col min="1541" max="1541" width="3.90625" style="79" customWidth="1"/>
    <col min="1542" max="1542" width="7.08984375" style="79" customWidth="1"/>
    <col min="1543" max="1543" width="9.36328125" style="79" customWidth="1"/>
    <col min="1544" max="1544" width="10.54296875" style="79" customWidth="1"/>
    <col min="1545" max="1545" width="15.453125" style="79" customWidth="1"/>
    <col min="1546" max="1546" width="15.54296875" style="79" customWidth="1"/>
    <col min="1547" max="1547" width="14.54296875" style="79" customWidth="1"/>
    <col min="1548" max="1549" width="14" style="79" customWidth="1"/>
    <col min="1550" max="1550" width="14.54296875" style="79" customWidth="1"/>
    <col min="1551" max="1551" width="14.36328125" style="79" customWidth="1"/>
    <col min="1552" max="1552" width="16" style="79" customWidth="1"/>
    <col min="1553" max="1793" width="9" style="79"/>
    <col min="1794" max="1794" width="3.6328125" style="79" customWidth="1"/>
    <col min="1795" max="1795" width="13.36328125" style="79" customWidth="1"/>
    <col min="1796" max="1796" width="45.08984375" style="79" customWidth="1"/>
    <col min="1797" max="1797" width="3.90625" style="79" customWidth="1"/>
    <col min="1798" max="1798" width="7.08984375" style="79" customWidth="1"/>
    <col min="1799" max="1799" width="9.36328125" style="79" customWidth="1"/>
    <col min="1800" max="1800" width="10.54296875" style="79" customWidth="1"/>
    <col min="1801" max="1801" width="15.453125" style="79" customWidth="1"/>
    <col min="1802" max="1802" width="15.54296875" style="79" customWidth="1"/>
    <col min="1803" max="1803" width="14.54296875" style="79" customWidth="1"/>
    <col min="1804" max="1805" width="14" style="79" customWidth="1"/>
    <col min="1806" max="1806" width="14.54296875" style="79" customWidth="1"/>
    <col min="1807" max="1807" width="14.36328125" style="79" customWidth="1"/>
    <col min="1808" max="1808" width="16" style="79" customWidth="1"/>
    <col min="1809" max="2049" width="9" style="79"/>
    <col min="2050" max="2050" width="3.6328125" style="79" customWidth="1"/>
    <col min="2051" max="2051" width="13.36328125" style="79" customWidth="1"/>
    <col min="2052" max="2052" width="45.08984375" style="79" customWidth="1"/>
    <col min="2053" max="2053" width="3.90625" style="79" customWidth="1"/>
    <col min="2054" max="2054" width="7.08984375" style="79" customWidth="1"/>
    <col min="2055" max="2055" width="9.36328125" style="79" customWidth="1"/>
    <col min="2056" max="2056" width="10.54296875" style="79" customWidth="1"/>
    <col min="2057" max="2057" width="15.453125" style="79" customWidth="1"/>
    <col min="2058" max="2058" width="15.54296875" style="79" customWidth="1"/>
    <col min="2059" max="2059" width="14.54296875" style="79" customWidth="1"/>
    <col min="2060" max="2061" width="14" style="79" customWidth="1"/>
    <col min="2062" max="2062" width="14.54296875" style="79" customWidth="1"/>
    <col min="2063" max="2063" width="14.36328125" style="79" customWidth="1"/>
    <col min="2064" max="2064" width="16" style="79" customWidth="1"/>
    <col min="2065" max="2305" width="9" style="79"/>
    <col min="2306" max="2306" width="3.6328125" style="79" customWidth="1"/>
    <col min="2307" max="2307" width="13.36328125" style="79" customWidth="1"/>
    <col min="2308" max="2308" width="45.08984375" style="79" customWidth="1"/>
    <col min="2309" max="2309" width="3.90625" style="79" customWidth="1"/>
    <col min="2310" max="2310" width="7.08984375" style="79" customWidth="1"/>
    <col min="2311" max="2311" width="9.36328125" style="79" customWidth="1"/>
    <col min="2312" max="2312" width="10.54296875" style="79" customWidth="1"/>
    <col min="2313" max="2313" width="15.453125" style="79" customWidth="1"/>
    <col min="2314" max="2314" width="15.54296875" style="79" customWidth="1"/>
    <col min="2315" max="2315" width="14.54296875" style="79" customWidth="1"/>
    <col min="2316" max="2317" width="14" style="79" customWidth="1"/>
    <col min="2318" max="2318" width="14.54296875" style="79" customWidth="1"/>
    <col min="2319" max="2319" width="14.36328125" style="79" customWidth="1"/>
    <col min="2320" max="2320" width="16" style="79" customWidth="1"/>
    <col min="2321" max="2561" width="9" style="79"/>
    <col min="2562" max="2562" width="3.6328125" style="79" customWidth="1"/>
    <col min="2563" max="2563" width="13.36328125" style="79" customWidth="1"/>
    <col min="2564" max="2564" width="45.08984375" style="79" customWidth="1"/>
    <col min="2565" max="2565" width="3.90625" style="79" customWidth="1"/>
    <col min="2566" max="2566" width="7.08984375" style="79" customWidth="1"/>
    <col min="2567" max="2567" width="9.36328125" style="79" customWidth="1"/>
    <col min="2568" max="2568" width="10.54296875" style="79" customWidth="1"/>
    <col min="2569" max="2569" width="15.453125" style="79" customWidth="1"/>
    <col min="2570" max="2570" width="15.54296875" style="79" customWidth="1"/>
    <col min="2571" max="2571" width="14.54296875" style="79" customWidth="1"/>
    <col min="2572" max="2573" width="14" style="79" customWidth="1"/>
    <col min="2574" max="2574" width="14.54296875" style="79" customWidth="1"/>
    <col min="2575" max="2575" width="14.36328125" style="79" customWidth="1"/>
    <col min="2576" max="2576" width="16" style="79" customWidth="1"/>
    <col min="2577" max="2817" width="9" style="79"/>
    <col min="2818" max="2818" width="3.6328125" style="79" customWidth="1"/>
    <col min="2819" max="2819" width="13.36328125" style="79" customWidth="1"/>
    <col min="2820" max="2820" width="45.08984375" style="79" customWidth="1"/>
    <col min="2821" max="2821" width="3.90625" style="79" customWidth="1"/>
    <col min="2822" max="2822" width="7.08984375" style="79" customWidth="1"/>
    <col min="2823" max="2823" width="9.36328125" style="79" customWidth="1"/>
    <col min="2824" max="2824" width="10.54296875" style="79" customWidth="1"/>
    <col min="2825" max="2825" width="15.453125" style="79" customWidth="1"/>
    <col min="2826" max="2826" width="15.54296875" style="79" customWidth="1"/>
    <col min="2827" max="2827" width="14.54296875" style="79" customWidth="1"/>
    <col min="2828" max="2829" width="14" style="79" customWidth="1"/>
    <col min="2830" max="2830" width="14.54296875" style="79" customWidth="1"/>
    <col min="2831" max="2831" width="14.36328125" style="79" customWidth="1"/>
    <col min="2832" max="2832" width="16" style="79" customWidth="1"/>
    <col min="2833" max="3073" width="9" style="79"/>
    <col min="3074" max="3074" width="3.6328125" style="79" customWidth="1"/>
    <col min="3075" max="3075" width="13.36328125" style="79" customWidth="1"/>
    <col min="3076" max="3076" width="45.08984375" style="79" customWidth="1"/>
    <col min="3077" max="3077" width="3.90625" style="79" customWidth="1"/>
    <col min="3078" max="3078" width="7.08984375" style="79" customWidth="1"/>
    <col min="3079" max="3079" width="9.36328125" style="79" customWidth="1"/>
    <col min="3080" max="3080" width="10.54296875" style="79" customWidth="1"/>
    <col min="3081" max="3081" width="15.453125" style="79" customWidth="1"/>
    <col min="3082" max="3082" width="15.54296875" style="79" customWidth="1"/>
    <col min="3083" max="3083" width="14.54296875" style="79" customWidth="1"/>
    <col min="3084" max="3085" width="14" style="79" customWidth="1"/>
    <col min="3086" max="3086" width="14.54296875" style="79" customWidth="1"/>
    <col min="3087" max="3087" width="14.36328125" style="79" customWidth="1"/>
    <col min="3088" max="3088" width="16" style="79" customWidth="1"/>
    <col min="3089" max="3329" width="9" style="79"/>
    <col min="3330" max="3330" width="3.6328125" style="79" customWidth="1"/>
    <col min="3331" max="3331" width="13.36328125" style="79" customWidth="1"/>
    <col min="3332" max="3332" width="45.08984375" style="79" customWidth="1"/>
    <col min="3333" max="3333" width="3.90625" style="79" customWidth="1"/>
    <col min="3334" max="3334" width="7.08984375" style="79" customWidth="1"/>
    <col min="3335" max="3335" width="9.36328125" style="79" customWidth="1"/>
    <col min="3336" max="3336" width="10.54296875" style="79" customWidth="1"/>
    <col min="3337" max="3337" width="15.453125" style="79" customWidth="1"/>
    <col min="3338" max="3338" width="15.54296875" style="79" customWidth="1"/>
    <col min="3339" max="3339" width="14.54296875" style="79" customWidth="1"/>
    <col min="3340" max="3341" width="14" style="79" customWidth="1"/>
    <col min="3342" max="3342" width="14.54296875" style="79" customWidth="1"/>
    <col min="3343" max="3343" width="14.36328125" style="79" customWidth="1"/>
    <col min="3344" max="3344" width="16" style="79" customWidth="1"/>
    <col min="3345" max="3585" width="9" style="79"/>
    <col min="3586" max="3586" width="3.6328125" style="79" customWidth="1"/>
    <col min="3587" max="3587" width="13.36328125" style="79" customWidth="1"/>
    <col min="3588" max="3588" width="45.08984375" style="79" customWidth="1"/>
    <col min="3589" max="3589" width="3.90625" style="79" customWidth="1"/>
    <col min="3590" max="3590" width="7.08984375" style="79" customWidth="1"/>
    <col min="3591" max="3591" width="9.36328125" style="79" customWidth="1"/>
    <col min="3592" max="3592" width="10.54296875" style="79" customWidth="1"/>
    <col min="3593" max="3593" width="15.453125" style="79" customWidth="1"/>
    <col min="3594" max="3594" width="15.54296875" style="79" customWidth="1"/>
    <col min="3595" max="3595" width="14.54296875" style="79" customWidth="1"/>
    <col min="3596" max="3597" width="14" style="79" customWidth="1"/>
    <col min="3598" max="3598" width="14.54296875" style="79" customWidth="1"/>
    <col min="3599" max="3599" width="14.36328125" style="79" customWidth="1"/>
    <col min="3600" max="3600" width="16" style="79" customWidth="1"/>
    <col min="3601" max="3841" width="9" style="79"/>
    <col min="3842" max="3842" width="3.6328125" style="79" customWidth="1"/>
    <col min="3843" max="3843" width="13.36328125" style="79" customWidth="1"/>
    <col min="3844" max="3844" width="45.08984375" style="79" customWidth="1"/>
    <col min="3845" max="3845" width="3.90625" style="79" customWidth="1"/>
    <col min="3846" max="3846" width="7.08984375" style="79" customWidth="1"/>
    <col min="3847" max="3847" width="9.36328125" style="79" customWidth="1"/>
    <col min="3848" max="3848" width="10.54296875" style="79" customWidth="1"/>
    <col min="3849" max="3849" width="15.453125" style="79" customWidth="1"/>
    <col min="3850" max="3850" width="15.54296875" style="79" customWidth="1"/>
    <col min="3851" max="3851" width="14.54296875" style="79" customWidth="1"/>
    <col min="3852" max="3853" width="14" style="79" customWidth="1"/>
    <col min="3854" max="3854" width="14.54296875" style="79" customWidth="1"/>
    <col min="3855" max="3855" width="14.36328125" style="79" customWidth="1"/>
    <col min="3856" max="3856" width="16" style="79" customWidth="1"/>
    <col min="3857" max="4097" width="9" style="79"/>
    <col min="4098" max="4098" width="3.6328125" style="79" customWidth="1"/>
    <col min="4099" max="4099" width="13.36328125" style="79" customWidth="1"/>
    <col min="4100" max="4100" width="45.08984375" style="79" customWidth="1"/>
    <col min="4101" max="4101" width="3.90625" style="79" customWidth="1"/>
    <col min="4102" max="4102" width="7.08984375" style="79" customWidth="1"/>
    <col min="4103" max="4103" width="9.36328125" style="79" customWidth="1"/>
    <col min="4104" max="4104" width="10.54296875" style="79" customWidth="1"/>
    <col min="4105" max="4105" width="15.453125" style="79" customWidth="1"/>
    <col min="4106" max="4106" width="15.54296875" style="79" customWidth="1"/>
    <col min="4107" max="4107" width="14.54296875" style="79" customWidth="1"/>
    <col min="4108" max="4109" width="14" style="79" customWidth="1"/>
    <col min="4110" max="4110" width="14.54296875" style="79" customWidth="1"/>
    <col min="4111" max="4111" width="14.36328125" style="79" customWidth="1"/>
    <col min="4112" max="4112" width="16" style="79" customWidth="1"/>
    <col min="4113" max="4353" width="9" style="79"/>
    <col min="4354" max="4354" width="3.6328125" style="79" customWidth="1"/>
    <col min="4355" max="4355" width="13.36328125" style="79" customWidth="1"/>
    <col min="4356" max="4356" width="45.08984375" style="79" customWidth="1"/>
    <col min="4357" max="4357" width="3.90625" style="79" customWidth="1"/>
    <col min="4358" max="4358" width="7.08984375" style="79" customWidth="1"/>
    <col min="4359" max="4359" width="9.36328125" style="79" customWidth="1"/>
    <col min="4360" max="4360" width="10.54296875" style="79" customWidth="1"/>
    <col min="4361" max="4361" width="15.453125" style="79" customWidth="1"/>
    <col min="4362" max="4362" width="15.54296875" style="79" customWidth="1"/>
    <col min="4363" max="4363" width="14.54296875" style="79" customWidth="1"/>
    <col min="4364" max="4365" width="14" style="79" customWidth="1"/>
    <col min="4366" max="4366" width="14.54296875" style="79" customWidth="1"/>
    <col min="4367" max="4367" width="14.36328125" style="79" customWidth="1"/>
    <col min="4368" max="4368" width="16" style="79" customWidth="1"/>
    <col min="4369" max="4609" width="9" style="79"/>
    <col min="4610" max="4610" width="3.6328125" style="79" customWidth="1"/>
    <col min="4611" max="4611" width="13.36328125" style="79" customWidth="1"/>
    <col min="4612" max="4612" width="45.08984375" style="79" customWidth="1"/>
    <col min="4613" max="4613" width="3.90625" style="79" customWidth="1"/>
    <col min="4614" max="4614" width="7.08984375" style="79" customWidth="1"/>
    <col min="4615" max="4615" width="9.36328125" style="79" customWidth="1"/>
    <col min="4616" max="4616" width="10.54296875" style="79" customWidth="1"/>
    <col min="4617" max="4617" width="15.453125" style="79" customWidth="1"/>
    <col min="4618" max="4618" width="15.54296875" style="79" customWidth="1"/>
    <col min="4619" max="4619" width="14.54296875" style="79" customWidth="1"/>
    <col min="4620" max="4621" width="14" style="79" customWidth="1"/>
    <col min="4622" max="4622" width="14.54296875" style="79" customWidth="1"/>
    <col min="4623" max="4623" width="14.36328125" style="79" customWidth="1"/>
    <col min="4624" max="4624" width="16" style="79" customWidth="1"/>
    <col min="4625" max="4865" width="9" style="79"/>
    <col min="4866" max="4866" width="3.6328125" style="79" customWidth="1"/>
    <col min="4867" max="4867" width="13.36328125" style="79" customWidth="1"/>
    <col min="4868" max="4868" width="45.08984375" style="79" customWidth="1"/>
    <col min="4869" max="4869" width="3.90625" style="79" customWidth="1"/>
    <col min="4870" max="4870" width="7.08984375" style="79" customWidth="1"/>
    <col min="4871" max="4871" width="9.36328125" style="79" customWidth="1"/>
    <col min="4872" max="4872" width="10.54296875" style="79" customWidth="1"/>
    <col min="4873" max="4873" width="15.453125" style="79" customWidth="1"/>
    <col min="4874" max="4874" width="15.54296875" style="79" customWidth="1"/>
    <col min="4875" max="4875" width="14.54296875" style="79" customWidth="1"/>
    <col min="4876" max="4877" width="14" style="79" customWidth="1"/>
    <col min="4878" max="4878" width="14.54296875" style="79" customWidth="1"/>
    <col min="4879" max="4879" width="14.36328125" style="79" customWidth="1"/>
    <col min="4880" max="4880" width="16" style="79" customWidth="1"/>
    <col min="4881" max="5121" width="9" style="79"/>
    <col min="5122" max="5122" width="3.6328125" style="79" customWidth="1"/>
    <col min="5123" max="5123" width="13.36328125" style="79" customWidth="1"/>
    <col min="5124" max="5124" width="45.08984375" style="79" customWidth="1"/>
    <col min="5125" max="5125" width="3.90625" style="79" customWidth="1"/>
    <col min="5126" max="5126" width="7.08984375" style="79" customWidth="1"/>
    <col min="5127" max="5127" width="9.36328125" style="79" customWidth="1"/>
    <col min="5128" max="5128" width="10.54296875" style="79" customWidth="1"/>
    <col min="5129" max="5129" width="15.453125" style="79" customWidth="1"/>
    <col min="5130" max="5130" width="15.54296875" style="79" customWidth="1"/>
    <col min="5131" max="5131" width="14.54296875" style="79" customWidth="1"/>
    <col min="5132" max="5133" width="14" style="79" customWidth="1"/>
    <col min="5134" max="5134" width="14.54296875" style="79" customWidth="1"/>
    <col min="5135" max="5135" width="14.36328125" style="79" customWidth="1"/>
    <col min="5136" max="5136" width="16" style="79" customWidth="1"/>
    <col min="5137" max="5377" width="9" style="79"/>
    <col min="5378" max="5378" width="3.6328125" style="79" customWidth="1"/>
    <col min="5379" max="5379" width="13.36328125" style="79" customWidth="1"/>
    <col min="5380" max="5380" width="45.08984375" style="79" customWidth="1"/>
    <col min="5381" max="5381" width="3.90625" style="79" customWidth="1"/>
    <col min="5382" max="5382" width="7.08984375" style="79" customWidth="1"/>
    <col min="5383" max="5383" width="9.36328125" style="79" customWidth="1"/>
    <col min="5384" max="5384" width="10.54296875" style="79" customWidth="1"/>
    <col min="5385" max="5385" width="15.453125" style="79" customWidth="1"/>
    <col min="5386" max="5386" width="15.54296875" style="79" customWidth="1"/>
    <col min="5387" max="5387" width="14.54296875" style="79" customWidth="1"/>
    <col min="5388" max="5389" width="14" style="79" customWidth="1"/>
    <col min="5390" max="5390" width="14.54296875" style="79" customWidth="1"/>
    <col min="5391" max="5391" width="14.36328125" style="79" customWidth="1"/>
    <col min="5392" max="5392" width="16" style="79" customWidth="1"/>
    <col min="5393" max="5633" width="9" style="79"/>
    <col min="5634" max="5634" width="3.6328125" style="79" customWidth="1"/>
    <col min="5635" max="5635" width="13.36328125" style="79" customWidth="1"/>
    <col min="5636" max="5636" width="45.08984375" style="79" customWidth="1"/>
    <col min="5637" max="5637" width="3.90625" style="79" customWidth="1"/>
    <col min="5638" max="5638" width="7.08984375" style="79" customWidth="1"/>
    <col min="5639" max="5639" width="9.36328125" style="79" customWidth="1"/>
    <col min="5640" max="5640" width="10.54296875" style="79" customWidth="1"/>
    <col min="5641" max="5641" width="15.453125" style="79" customWidth="1"/>
    <col min="5642" max="5642" width="15.54296875" style="79" customWidth="1"/>
    <col min="5643" max="5643" width="14.54296875" style="79" customWidth="1"/>
    <col min="5644" max="5645" width="14" style="79" customWidth="1"/>
    <col min="5646" max="5646" width="14.54296875" style="79" customWidth="1"/>
    <col min="5647" max="5647" width="14.36328125" style="79" customWidth="1"/>
    <col min="5648" max="5648" width="16" style="79" customWidth="1"/>
    <col min="5649" max="5889" width="9" style="79"/>
    <col min="5890" max="5890" width="3.6328125" style="79" customWidth="1"/>
    <col min="5891" max="5891" width="13.36328125" style="79" customWidth="1"/>
    <col min="5892" max="5892" width="45.08984375" style="79" customWidth="1"/>
    <col min="5893" max="5893" width="3.90625" style="79" customWidth="1"/>
    <col min="5894" max="5894" width="7.08984375" style="79" customWidth="1"/>
    <col min="5895" max="5895" width="9.36328125" style="79" customWidth="1"/>
    <col min="5896" max="5896" width="10.54296875" style="79" customWidth="1"/>
    <col min="5897" max="5897" width="15.453125" style="79" customWidth="1"/>
    <col min="5898" max="5898" width="15.54296875" style="79" customWidth="1"/>
    <col min="5899" max="5899" width="14.54296875" style="79" customWidth="1"/>
    <col min="5900" max="5901" width="14" style="79" customWidth="1"/>
    <col min="5902" max="5902" width="14.54296875" style="79" customWidth="1"/>
    <col min="5903" max="5903" width="14.36328125" style="79" customWidth="1"/>
    <col min="5904" max="5904" width="16" style="79" customWidth="1"/>
    <col min="5905" max="6145" width="9" style="79"/>
    <col min="6146" max="6146" width="3.6328125" style="79" customWidth="1"/>
    <col min="6147" max="6147" width="13.36328125" style="79" customWidth="1"/>
    <col min="6148" max="6148" width="45.08984375" style="79" customWidth="1"/>
    <col min="6149" max="6149" width="3.90625" style="79" customWidth="1"/>
    <col min="6150" max="6150" width="7.08984375" style="79" customWidth="1"/>
    <col min="6151" max="6151" width="9.36328125" style="79" customWidth="1"/>
    <col min="6152" max="6152" width="10.54296875" style="79" customWidth="1"/>
    <col min="6153" max="6153" width="15.453125" style="79" customWidth="1"/>
    <col min="6154" max="6154" width="15.54296875" style="79" customWidth="1"/>
    <col min="6155" max="6155" width="14.54296875" style="79" customWidth="1"/>
    <col min="6156" max="6157" width="14" style="79" customWidth="1"/>
    <col min="6158" max="6158" width="14.54296875" style="79" customWidth="1"/>
    <col min="6159" max="6159" width="14.36328125" style="79" customWidth="1"/>
    <col min="6160" max="6160" width="16" style="79" customWidth="1"/>
    <col min="6161" max="6401" width="9" style="79"/>
    <col min="6402" max="6402" width="3.6328125" style="79" customWidth="1"/>
    <col min="6403" max="6403" width="13.36328125" style="79" customWidth="1"/>
    <col min="6404" max="6404" width="45.08984375" style="79" customWidth="1"/>
    <col min="6405" max="6405" width="3.90625" style="79" customWidth="1"/>
    <col min="6406" max="6406" width="7.08984375" style="79" customWidth="1"/>
    <col min="6407" max="6407" width="9.36328125" style="79" customWidth="1"/>
    <col min="6408" max="6408" width="10.54296875" style="79" customWidth="1"/>
    <col min="6409" max="6409" width="15.453125" style="79" customWidth="1"/>
    <col min="6410" max="6410" width="15.54296875" style="79" customWidth="1"/>
    <col min="6411" max="6411" width="14.54296875" style="79" customWidth="1"/>
    <col min="6412" max="6413" width="14" style="79" customWidth="1"/>
    <col min="6414" max="6414" width="14.54296875" style="79" customWidth="1"/>
    <col min="6415" max="6415" width="14.36328125" style="79" customWidth="1"/>
    <col min="6416" max="6416" width="16" style="79" customWidth="1"/>
    <col min="6417" max="6657" width="9" style="79"/>
    <col min="6658" max="6658" width="3.6328125" style="79" customWidth="1"/>
    <col min="6659" max="6659" width="13.36328125" style="79" customWidth="1"/>
    <col min="6660" max="6660" width="45.08984375" style="79" customWidth="1"/>
    <col min="6661" max="6661" width="3.90625" style="79" customWidth="1"/>
    <col min="6662" max="6662" width="7.08984375" style="79" customWidth="1"/>
    <col min="6663" max="6663" width="9.36328125" style="79" customWidth="1"/>
    <col min="6664" max="6664" width="10.54296875" style="79" customWidth="1"/>
    <col min="6665" max="6665" width="15.453125" style="79" customWidth="1"/>
    <col min="6666" max="6666" width="15.54296875" style="79" customWidth="1"/>
    <col min="6667" max="6667" width="14.54296875" style="79" customWidth="1"/>
    <col min="6668" max="6669" width="14" style="79" customWidth="1"/>
    <col min="6670" max="6670" width="14.54296875" style="79" customWidth="1"/>
    <col min="6671" max="6671" width="14.36328125" style="79" customWidth="1"/>
    <col min="6672" max="6672" width="16" style="79" customWidth="1"/>
    <col min="6673" max="6913" width="9" style="79"/>
    <col min="6914" max="6914" width="3.6328125" style="79" customWidth="1"/>
    <col min="6915" max="6915" width="13.36328125" style="79" customWidth="1"/>
    <col min="6916" max="6916" width="45.08984375" style="79" customWidth="1"/>
    <col min="6917" max="6917" width="3.90625" style="79" customWidth="1"/>
    <col min="6918" max="6918" width="7.08984375" style="79" customWidth="1"/>
    <col min="6919" max="6919" width="9.36328125" style="79" customWidth="1"/>
    <col min="6920" max="6920" width="10.54296875" style="79" customWidth="1"/>
    <col min="6921" max="6921" width="15.453125" style="79" customWidth="1"/>
    <col min="6922" max="6922" width="15.54296875" style="79" customWidth="1"/>
    <col min="6923" max="6923" width="14.54296875" style="79" customWidth="1"/>
    <col min="6924" max="6925" width="14" style="79" customWidth="1"/>
    <col min="6926" max="6926" width="14.54296875" style="79" customWidth="1"/>
    <col min="6927" max="6927" width="14.36328125" style="79" customWidth="1"/>
    <col min="6928" max="6928" width="16" style="79" customWidth="1"/>
    <col min="6929" max="7169" width="9" style="79"/>
    <col min="7170" max="7170" width="3.6328125" style="79" customWidth="1"/>
    <col min="7171" max="7171" width="13.36328125" style="79" customWidth="1"/>
    <col min="7172" max="7172" width="45.08984375" style="79" customWidth="1"/>
    <col min="7173" max="7173" width="3.90625" style="79" customWidth="1"/>
    <col min="7174" max="7174" width="7.08984375" style="79" customWidth="1"/>
    <col min="7175" max="7175" width="9.36328125" style="79" customWidth="1"/>
    <col min="7176" max="7176" width="10.54296875" style="79" customWidth="1"/>
    <col min="7177" max="7177" width="15.453125" style="79" customWidth="1"/>
    <col min="7178" max="7178" width="15.54296875" style="79" customWidth="1"/>
    <col min="7179" max="7179" width="14.54296875" style="79" customWidth="1"/>
    <col min="7180" max="7181" width="14" style="79" customWidth="1"/>
    <col min="7182" max="7182" width="14.54296875" style="79" customWidth="1"/>
    <col min="7183" max="7183" width="14.36328125" style="79" customWidth="1"/>
    <col min="7184" max="7184" width="16" style="79" customWidth="1"/>
    <col min="7185" max="7425" width="9" style="79"/>
    <col min="7426" max="7426" width="3.6328125" style="79" customWidth="1"/>
    <col min="7427" max="7427" width="13.36328125" style="79" customWidth="1"/>
    <col min="7428" max="7428" width="45.08984375" style="79" customWidth="1"/>
    <col min="7429" max="7429" width="3.90625" style="79" customWidth="1"/>
    <col min="7430" max="7430" width="7.08984375" style="79" customWidth="1"/>
    <col min="7431" max="7431" width="9.36328125" style="79" customWidth="1"/>
    <col min="7432" max="7432" width="10.54296875" style="79" customWidth="1"/>
    <col min="7433" max="7433" width="15.453125" style="79" customWidth="1"/>
    <col min="7434" max="7434" width="15.54296875" style="79" customWidth="1"/>
    <col min="7435" max="7435" width="14.54296875" style="79" customWidth="1"/>
    <col min="7436" max="7437" width="14" style="79" customWidth="1"/>
    <col min="7438" max="7438" width="14.54296875" style="79" customWidth="1"/>
    <col min="7439" max="7439" width="14.36328125" style="79" customWidth="1"/>
    <col min="7440" max="7440" width="16" style="79" customWidth="1"/>
    <col min="7441" max="7681" width="9" style="79"/>
    <col min="7682" max="7682" width="3.6328125" style="79" customWidth="1"/>
    <col min="7683" max="7683" width="13.36328125" style="79" customWidth="1"/>
    <col min="7684" max="7684" width="45.08984375" style="79" customWidth="1"/>
    <col min="7685" max="7685" width="3.90625" style="79" customWidth="1"/>
    <col min="7686" max="7686" width="7.08984375" style="79" customWidth="1"/>
    <col min="7687" max="7687" width="9.36328125" style="79" customWidth="1"/>
    <col min="7688" max="7688" width="10.54296875" style="79" customWidth="1"/>
    <col min="7689" max="7689" width="15.453125" style="79" customWidth="1"/>
    <col min="7690" max="7690" width="15.54296875" style="79" customWidth="1"/>
    <col min="7691" max="7691" width="14.54296875" style="79" customWidth="1"/>
    <col min="7692" max="7693" width="14" style="79" customWidth="1"/>
    <col min="7694" max="7694" width="14.54296875" style="79" customWidth="1"/>
    <col min="7695" max="7695" width="14.36328125" style="79" customWidth="1"/>
    <col min="7696" max="7696" width="16" style="79" customWidth="1"/>
    <col min="7697" max="7937" width="9" style="79"/>
    <col min="7938" max="7938" width="3.6328125" style="79" customWidth="1"/>
    <col min="7939" max="7939" width="13.36328125" style="79" customWidth="1"/>
    <col min="7940" max="7940" width="45.08984375" style="79" customWidth="1"/>
    <col min="7941" max="7941" width="3.90625" style="79" customWidth="1"/>
    <col min="7942" max="7942" width="7.08984375" style="79" customWidth="1"/>
    <col min="7943" max="7943" width="9.36328125" style="79" customWidth="1"/>
    <col min="7944" max="7944" width="10.54296875" style="79" customWidth="1"/>
    <col min="7945" max="7945" width="15.453125" style="79" customWidth="1"/>
    <col min="7946" max="7946" width="15.54296875" style="79" customWidth="1"/>
    <col min="7947" max="7947" width="14.54296875" style="79" customWidth="1"/>
    <col min="7948" max="7949" width="14" style="79" customWidth="1"/>
    <col min="7950" max="7950" width="14.54296875" style="79" customWidth="1"/>
    <col min="7951" max="7951" width="14.36328125" style="79" customWidth="1"/>
    <col min="7952" max="7952" width="16" style="79" customWidth="1"/>
    <col min="7953" max="8193" width="9" style="79"/>
    <col min="8194" max="8194" width="3.6328125" style="79" customWidth="1"/>
    <col min="8195" max="8195" width="13.36328125" style="79" customWidth="1"/>
    <col min="8196" max="8196" width="45.08984375" style="79" customWidth="1"/>
    <col min="8197" max="8197" width="3.90625" style="79" customWidth="1"/>
    <col min="8198" max="8198" width="7.08984375" style="79" customWidth="1"/>
    <col min="8199" max="8199" width="9.36328125" style="79" customWidth="1"/>
    <col min="8200" max="8200" width="10.54296875" style="79" customWidth="1"/>
    <col min="8201" max="8201" width="15.453125" style="79" customWidth="1"/>
    <col min="8202" max="8202" width="15.54296875" style="79" customWidth="1"/>
    <col min="8203" max="8203" width="14.54296875" style="79" customWidth="1"/>
    <col min="8204" max="8205" width="14" style="79" customWidth="1"/>
    <col min="8206" max="8206" width="14.54296875" style="79" customWidth="1"/>
    <col min="8207" max="8207" width="14.36328125" style="79" customWidth="1"/>
    <col min="8208" max="8208" width="16" style="79" customWidth="1"/>
    <col min="8209" max="8449" width="9" style="79"/>
    <col min="8450" max="8450" width="3.6328125" style="79" customWidth="1"/>
    <col min="8451" max="8451" width="13.36328125" style="79" customWidth="1"/>
    <col min="8452" max="8452" width="45.08984375" style="79" customWidth="1"/>
    <col min="8453" max="8453" width="3.90625" style="79" customWidth="1"/>
    <col min="8454" max="8454" width="7.08984375" style="79" customWidth="1"/>
    <col min="8455" max="8455" width="9.36328125" style="79" customWidth="1"/>
    <col min="8456" max="8456" width="10.54296875" style="79" customWidth="1"/>
    <col min="8457" max="8457" width="15.453125" style="79" customWidth="1"/>
    <col min="8458" max="8458" width="15.54296875" style="79" customWidth="1"/>
    <col min="8459" max="8459" width="14.54296875" style="79" customWidth="1"/>
    <col min="8460" max="8461" width="14" style="79" customWidth="1"/>
    <col min="8462" max="8462" width="14.54296875" style="79" customWidth="1"/>
    <col min="8463" max="8463" width="14.36328125" style="79" customWidth="1"/>
    <col min="8464" max="8464" width="16" style="79" customWidth="1"/>
    <col min="8465" max="8705" width="9" style="79"/>
    <col min="8706" max="8706" width="3.6328125" style="79" customWidth="1"/>
    <col min="8707" max="8707" width="13.36328125" style="79" customWidth="1"/>
    <col min="8708" max="8708" width="45.08984375" style="79" customWidth="1"/>
    <col min="8709" max="8709" width="3.90625" style="79" customWidth="1"/>
    <col min="8710" max="8710" width="7.08984375" style="79" customWidth="1"/>
    <col min="8711" max="8711" width="9.36328125" style="79" customWidth="1"/>
    <col min="8712" max="8712" width="10.54296875" style="79" customWidth="1"/>
    <col min="8713" max="8713" width="15.453125" style="79" customWidth="1"/>
    <col min="8714" max="8714" width="15.54296875" style="79" customWidth="1"/>
    <col min="8715" max="8715" width="14.54296875" style="79" customWidth="1"/>
    <col min="8716" max="8717" width="14" style="79" customWidth="1"/>
    <col min="8718" max="8718" width="14.54296875" style="79" customWidth="1"/>
    <col min="8719" max="8719" width="14.36328125" style="79" customWidth="1"/>
    <col min="8720" max="8720" width="16" style="79" customWidth="1"/>
    <col min="8721" max="8961" width="9" style="79"/>
    <col min="8962" max="8962" width="3.6328125" style="79" customWidth="1"/>
    <col min="8963" max="8963" width="13.36328125" style="79" customWidth="1"/>
    <col min="8964" max="8964" width="45.08984375" style="79" customWidth="1"/>
    <col min="8965" max="8965" width="3.90625" style="79" customWidth="1"/>
    <col min="8966" max="8966" width="7.08984375" style="79" customWidth="1"/>
    <col min="8967" max="8967" width="9.36328125" style="79" customWidth="1"/>
    <col min="8968" max="8968" width="10.54296875" style="79" customWidth="1"/>
    <col min="8969" max="8969" width="15.453125" style="79" customWidth="1"/>
    <col min="8970" max="8970" width="15.54296875" style="79" customWidth="1"/>
    <col min="8971" max="8971" width="14.54296875" style="79" customWidth="1"/>
    <col min="8972" max="8973" width="14" style="79" customWidth="1"/>
    <col min="8974" max="8974" width="14.54296875" style="79" customWidth="1"/>
    <col min="8975" max="8975" width="14.36328125" style="79" customWidth="1"/>
    <col min="8976" max="8976" width="16" style="79" customWidth="1"/>
    <col min="8977" max="9217" width="9" style="79"/>
    <col min="9218" max="9218" width="3.6328125" style="79" customWidth="1"/>
    <col min="9219" max="9219" width="13.36328125" style="79" customWidth="1"/>
    <col min="9220" max="9220" width="45.08984375" style="79" customWidth="1"/>
    <col min="9221" max="9221" width="3.90625" style="79" customWidth="1"/>
    <col min="9222" max="9222" width="7.08984375" style="79" customWidth="1"/>
    <col min="9223" max="9223" width="9.36328125" style="79" customWidth="1"/>
    <col min="9224" max="9224" width="10.54296875" style="79" customWidth="1"/>
    <col min="9225" max="9225" width="15.453125" style="79" customWidth="1"/>
    <col min="9226" max="9226" width="15.54296875" style="79" customWidth="1"/>
    <col min="9227" max="9227" width="14.54296875" style="79" customWidth="1"/>
    <col min="9228" max="9229" width="14" style="79" customWidth="1"/>
    <col min="9230" max="9230" width="14.54296875" style="79" customWidth="1"/>
    <col min="9231" max="9231" width="14.36328125" style="79" customWidth="1"/>
    <col min="9232" max="9232" width="16" style="79" customWidth="1"/>
    <col min="9233" max="9473" width="9" style="79"/>
    <col min="9474" max="9474" width="3.6328125" style="79" customWidth="1"/>
    <col min="9475" max="9475" width="13.36328125" style="79" customWidth="1"/>
    <col min="9476" max="9476" width="45.08984375" style="79" customWidth="1"/>
    <col min="9477" max="9477" width="3.90625" style="79" customWidth="1"/>
    <col min="9478" max="9478" width="7.08984375" style="79" customWidth="1"/>
    <col min="9479" max="9479" width="9.36328125" style="79" customWidth="1"/>
    <col min="9480" max="9480" width="10.54296875" style="79" customWidth="1"/>
    <col min="9481" max="9481" width="15.453125" style="79" customWidth="1"/>
    <col min="9482" max="9482" width="15.54296875" style="79" customWidth="1"/>
    <col min="9483" max="9483" width="14.54296875" style="79" customWidth="1"/>
    <col min="9484" max="9485" width="14" style="79" customWidth="1"/>
    <col min="9486" max="9486" width="14.54296875" style="79" customWidth="1"/>
    <col min="9487" max="9487" width="14.36328125" style="79" customWidth="1"/>
    <col min="9488" max="9488" width="16" style="79" customWidth="1"/>
    <col min="9489" max="9729" width="9" style="79"/>
    <col min="9730" max="9730" width="3.6328125" style="79" customWidth="1"/>
    <col min="9731" max="9731" width="13.36328125" style="79" customWidth="1"/>
    <col min="9732" max="9732" width="45.08984375" style="79" customWidth="1"/>
    <col min="9733" max="9733" width="3.90625" style="79" customWidth="1"/>
    <col min="9734" max="9734" width="7.08984375" style="79" customWidth="1"/>
    <col min="9735" max="9735" width="9.36328125" style="79" customWidth="1"/>
    <col min="9736" max="9736" width="10.54296875" style="79" customWidth="1"/>
    <col min="9737" max="9737" width="15.453125" style="79" customWidth="1"/>
    <col min="9738" max="9738" width="15.54296875" style="79" customWidth="1"/>
    <col min="9739" max="9739" width="14.54296875" style="79" customWidth="1"/>
    <col min="9740" max="9741" width="14" style="79" customWidth="1"/>
    <col min="9742" max="9742" width="14.54296875" style="79" customWidth="1"/>
    <col min="9743" max="9743" width="14.36328125" style="79" customWidth="1"/>
    <col min="9744" max="9744" width="16" style="79" customWidth="1"/>
    <col min="9745" max="9985" width="9" style="79"/>
    <col min="9986" max="9986" width="3.6328125" style="79" customWidth="1"/>
    <col min="9987" max="9987" width="13.36328125" style="79" customWidth="1"/>
    <col min="9988" max="9988" width="45.08984375" style="79" customWidth="1"/>
    <col min="9989" max="9989" width="3.90625" style="79" customWidth="1"/>
    <col min="9990" max="9990" width="7.08984375" style="79" customWidth="1"/>
    <col min="9991" max="9991" width="9.36328125" style="79" customWidth="1"/>
    <col min="9992" max="9992" width="10.54296875" style="79" customWidth="1"/>
    <col min="9993" max="9993" width="15.453125" style="79" customWidth="1"/>
    <col min="9994" max="9994" width="15.54296875" style="79" customWidth="1"/>
    <col min="9995" max="9995" width="14.54296875" style="79" customWidth="1"/>
    <col min="9996" max="9997" width="14" style="79" customWidth="1"/>
    <col min="9998" max="9998" width="14.54296875" style="79" customWidth="1"/>
    <col min="9999" max="9999" width="14.36328125" style="79" customWidth="1"/>
    <col min="10000" max="10000" width="16" style="79" customWidth="1"/>
    <col min="10001" max="10241" width="9" style="79"/>
    <col min="10242" max="10242" width="3.6328125" style="79" customWidth="1"/>
    <col min="10243" max="10243" width="13.36328125" style="79" customWidth="1"/>
    <col min="10244" max="10244" width="45.08984375" style="79" customWidth="1"/>
    <col min="10245" max="10245" width="3.90625" style="79" customWidth="1"/>
    <col min="10246" max="10246" width="7.08984375" style="79" customWidth="1"/>
    <col min="10247" max="10247" width="9.36328125" style="79" customWidth="1"/>
    <col min="10248" max="10248" width="10.54296875" style="79" customWidth="1"/>
    <col min="10249" max="10249" width="15.453125" style="79" customWidth="1"/>
    <col min="10250" max="10250" width="15.54296875" style="79" customWidth="1"/>
    <col min="10251" max="10251" width="14.54296875" style="79" customWidth="1"/>
    <col min="10252" max="10253" width="14" style="79" customWidth="1"/>
    <col min="10254" max="10254" width="14.54296875" style="79" customWidth="1"/>
    <col min="10255" max="10255" width="14.36328125" style="79" customWidth="1"/>
    <col min="10256" max="10256" width="16" style="79" customWidth="1"/>
    <col min="10257" max="10497" width="9" style="79"/>
    <col min="10498" max="10498" width="3.6328125" style="79" customWidth="1"/>
    <col min="10499" max="10499" width="13.36328125" style="79" customWidth="1"/>
    <col min="10500" max="10500" width="45.08984375" style="79" customWidth="1"/>
    <col min="10501" max="10501" width="3.90625" style="79" customWidth="1"/>
    <col min="10502" max="10502" width="7.08984375" style="79" customWidth="1"/>
    <col min="10503" max="10503" width="9.36328125" style="79" customWidth="1"/>
    <col min="10504" max="10504" width="10.54296875" style="79" customWidth="1"/>
    <col min="10505" max="10505" width="15.453125" style="79" customWidth="1"/>
    <col min="10506" max="10506" width="15.54296875" style="79" customWidth="1"/>
    <col min="10507" max="10507" width="14.54296875" style="79" customWidth="1"/>
    <col min="10508" max="10509" width="14" style="79" customWidth="1"/>
    <col min="10510" max="10510" width="14.54296875" style="79" customWidth="1"/>
    <col min="10511" max="10511" width="14.36328125" style="79" customWidth="1"/>
    <col min="10512" max="10512" width="16" style="79" customWidth="1"/>
    <col min="10513" max="10753" width="9" style="79"/>
    <col min="10754" max="10754" width="3.6328125" style="79" customWidth="1"/>
    <col min="10755" max="10755" width="13.36328125" style="79" customWidth="1"/>
    <col min="10756" max="10756" width="45.08984375" style="79" customWidth="1"/>
    <col min="10757" max="10757" width="3.90625" style="79" customWidth="1"/>
    <col min="10758" max="10758" width="7.08984375" style="79" customWidth="1"/>
    <col min="10759" max="10759" width="9.36328125" style="79" customWidth="1"/>
    <col min="10760" max="10760" width="10.54296875" style="79" customWidth="1"/>
    <col min="10761" max="10761" width="15.453125" style="79" customWidth="1"/>
    <col min="10762" max="10762" width="15.54296875" style="79" customWidth="1"/>
    <col min="10763" max="10763" width="14.54296875" style="79" customWidth="1"/>
    <col min="10764" max="10765" width="14" style="79" customWidth="1"/>
    <col min="10766" max="10766" width="14.54296875" style="79" customWidth="1"/>
    <col min="10767" max="10767" width="14.36328125" style="79" customWidth="1"/>
    <col min="10768" max="10768" width="16" style="79" customWidth="1"/>
    <col min="10769" max="11009" width="9" style="79"/>
    <col min="11010" max="11010" width="3.6328125" style="79" customWidth="1"/>
    <col min="11011" max="11011" width="13.36328125" style="79" customWidth="1"/>
    <col min="11012" max="11012" width="45.08984375" style="79" customWidth="1"/>
    <col min="11013" max="11013" width="3.90625" style="79" customWidth="1"/>
    <col min="11014" max="11014" width="7.08984375" style="79" customWidth="1"/>
    <col min="11015" max="11015" width="9.36328125" style="79" customWidth="1"/>
    <col min="11016" max="11016" width="10.54296875" style="79" customWidth="1"/>
    <col min="11017" max="11017" width="15.453125" style="79" customWidth="1"/>
    <col min="11018" max="11018" width="15.54296875" style="79" customWidth="1"/>
    <col min="11019" max="11019" width="14.54296875" style="79" customWidth="1"/>
    <col min="11020" max="11021" width="14" style="79" customWidth="1"/>
    <col min="11022" max="11022" width="14.54296875" style="79" customWidth="1"/>
    <col min="11023" max="11023" width="14.36328125" style="79" customWidth="1"/>
    <col min="11024" max="11024" width="16" style="79" customWidth="1"/>
    <col min="11025" max="11265" width="9" style="79"/>
    <col min="11266" max="11266" width="3.6328125" style="79" customWidth="1"/>
    <col min="11267" max="11267" width="13.36328125" style="79" customWidth="1"/>
    <col min="11268" max="11268" width="45.08984375" style="79" customWidth="1"/>
    <col min="11269" max="11269" width="3.90625" style="79" customWidth="1"/>
    <col min="11270" max="11270" width="7.08984375" style="79" customWidth="1"/>
    <col min="11271" max="11271" width="9.36328125" style="79" customWidth="1"/>
    <col min="11272" max="11272" width="10.54296875" style="79" customWidth="1"/>
    <col min="11273" max="11273" width="15.453125" style="79" customWidth="1"/>
    <col min="11274" max="11274" width="15.54296875" style="79" customWidth="1"/>
    <col min="11275" max="11275" width="14.54296875" style="79" customWidth="1"/>
    <col min="11276" max="11277" width="14" style="79" customWidth="1"/>
    <col min="11278" max="11278" width="14.54296875" style="79" customWidth="1"/>
    <col min="11279" max="11279" width="14.36328125" style="79" customWidth="1"/>
    <col min="11280" max="11280" width="16" style="79" customWidth="1"/>
    <col min="11281" max="11521" width="9" style="79"/>
    <col min="11522" max="11522" width="3.6328125" style="79" customWidth="1"/>
    <col min="11523" max="11523" width="13.36328125" style="79" customWidth="1"/>
    <col min="11524" max="11524" width="45.08984375" style="79" customWidth="1"/>
    <col min="11525" max="11525" width="3.90625" style="79" customWidth="1"/>
    <col min="11526" max="11526" width="7.08984375" style="79" customWidth="1"/>
    <col min="11527" max="11527" width="9.36328125" style="79" customWidth="1"/>
    <col min="11528" max="11528" width="10.54296875" style="79" customWidth="1"/>
    <col min="11529" max="11529" width="15.453125" style="79" customWidth="1"/>
    <col min="11530" max="11530" width="15.54296875" style="79" customWidth="1"/>
    <col min="11531" max="11531" width="14.54296875" style="79" customWidth="1"/>
    <col min="11532" max="11533" width="14" style="79" customWidth="1"/>
    <col min="11534" max="11534" width="14.54296875" style="79" customWidth="1"/>
    <col min="11535" max="11535" width="14.36328125" style="79" customWidth="1"/>
    <col min="11536" max="11536" width="16" style="79" customWidth="1"/>
    <col min="11537" max="11777" width="9" style="79"/>
    <col min="11778" max="11778" width="3.6328125" style="79" customWidth="1"/>
    <col min="11779" max="11779" width="13.36328125" style="79" customWidth="1"/>
    <col min="11780" max="11780" width="45.08984375" style="79" customWidth="1"/>
    <col min="11781" max="11781" width="3.90625" style="79" customWidth="1"/>
    <col min="11782" max="11782" width="7.08984375" style="79" customWidth="1"/>
    <col min="11783" max="11783" width="9.36328125" style="79" customWidth="1"/>
    <col min="11784" max="11784" width="10.54296875" style="79" customWidth="1"/>
    <col min="11785" max="11785" width="15.453125" style="79" customWidth="1"/>
    <col min="11786" max="11786" width="15.54296875" style="79" customWidth="1"/>
    <col min="11787" max="11787" width="14.54296875" style="79" customWidth="1"/>
    <col min="11788" max="11789" width="14" style="79" customWidth="1"/>
    <col min="11790" max="11790" width="14.54296875" style="79" customWidth="1"/>
    <col min="11791" max="11791" width="14.36328125" style="79" customWidth="1"/>
    <col min="11792" max="11792" width="16" style="79" customWidth="1"/>
    <col min="11793" max="12033" width="9" style="79"/>
    <col min="12034" max="12034" width="3.6328125" style="79" customWidth="1"/>
    <col min="12035" max="12035" width="13.36328125" style="79" customWidth="1"/>
    <col min="12036" max="12036" width="45.08984375" style="79" customWidth="1"/>
    <col min="12037" max="12037" width="3.90625" style="79" customWidth="1"/>
    <col min="12038" max="12038" width="7.08984375" style="79" customWidth="1"/>
    <col min="12039" max="12039" width="9.36328125" style="79" customWidth="1"/>
    <col min="12040" max="12040" width="10.54296875" style="79" customWidth="1"/>
    <col min="12041" max="12041" width="15.453125" style="79" customWidth="1"/>
    <col min="12042" max="12042" width="15.54296875" style="79" customWidth="1"/>
    <col min="12043" max="12043" width="14.54296875" style="79" customWidth="1"/>
    <col min="12044" max="12045" width="14" style="79" customWidth="1"/>
    <col min="12046" max="12046" width="14.54296875" style="79" customWidth="1"/>
    <col min="12047" max="12047" width="14.36328125" style="79" customWidth="1"/>
    <col min="12048" max="12048" width="16" style="79" customWidth="1"/>
    <col min="12049" max="12289" width="9" style="79"/>
    <col min="12290" max="12290" width="3.6328125" style="79" customWidth="1"/>
    <col min="12291" max="12291" width="13.36328125" style="79" customWidth="1"/>
    <col min="12292" max="12292" width="45.08984375" style="79" customWidth="1"/>
    <col min="12293" max="12293" width="3.90625" style="79" customWidth="1"/>
    <col min="12294" max="12294" width="7.08984375" style="79" customWidth="1"/>
    <col min="12295" max="12295" width="9.36328125" style="79" customWidth="1"/>
    <col min="12296" max="12296" width="10.54296875" style="79" customWidth="1"/>
    <col min="12297" max="12297" width="15.453125" style="79" customWidth="1"/>
    <col min="12298" max="12298" width="15.54296875" style="79" customWidth="1"/>
    <col min="12299" max="12299" width="14.54296875" style="79" customWidth="1"/>
    <col min="12300" max="12301" width="14" style="79" customWidth="1"/>
    <col min="12302" max="12302" width="14.54296875" style="79" customWidth="1"/>
    <col min="12303" max="12303" width="14.36328125" style="79" customWidth="1"/>
    <col min="12304" max="12304" width="16" style="79" customWidth="1"/>
    <col min="12305" max="12545" width="9" style="79"/>
    <col min="12546" max="12546" width="3.6328125" style="79" customWidth="1"/>
    <col min="12547" max="12547" width="13.36328125" style="79" customWidth="1"/>
    <col min="12548" max="12548" width="45.08984375" style="79" customWidth="1"/>
    <col min="12549" max="12549" width="3.90625" style="79" customWidth="1"/>
    <col min="12550" max="12550" width="7.08984375" style="79" customWidth="1"/>
    <col min="12551" max="12551" width="9.36328125" style="79" customWidth="1"/>
    <col min="12552" max="12552" width="10.54296875" style="79" customWidth="1"/>
    <col min="12553" max="12553" width="15.453125" style="79" customWidth="1"/>
    <col min="12554" max="12554" width="15.54296875" style="79" customWidth="1"/>
    <col min="12555" max="12555" width="14.54296875" style="79" customWidth="1"/>
    <col min="12556" max="12557" width="14" style="79" customWidth="1"/>
    <col min="12558" max="12558" width="14.54296875" style="79" customWidth="1"/>
    <col min="12559" max="12559" width="14.36328125" style="79" customWidth="1"/>
    <col min="12560" max="12560" width="16" style="79" customWidth="1"/>
    <col min="12561" max="12801" width="9" style="79"/>
    <col min="12802" max="12802" width="3.6328125" style="79" customWidth="1"/>
    <col min="12803" max="12803" width="13.36328125" style="79" customWidth="1"/>
    <col min="12804" max="12804" width="45.08984375" style="79" customWidth="1"/>
    <col min="12805" max="12805" width="3.90625" style="79" customWidth="1"/>
    <col min="12806" max="12806" width="7.08984375" style="79" customWidth="1"/>
    <col min="12807" max="12807" width="9.36328125" style="79" customWidth="1"/>
    <col min="12808" max="12808" width="10.54296875" style="79" customWidth="1"/>
    <col min="12809" max="12809" width="15.453125" style="79" customWidth="1"/>
    <col min="12810" max="12810" width="15.54296875" style="79" customWidth="1"/>
    <col min="12811" max="12811" width="14.54296875" style="79" customWidth="1"/>
    <col min="12812" max="12813" width="14" style="79" customWidth="1"/>
    <col min="12814" max="12814" width="14.54296875" style="79" customWidth="1"/>
    <col min="12815" max="12815" width="14.36328125" style="79" customWidth="1"/>
    <col min="12816" max="12816" width="16" style="79" customWidth="1"/>
    <col min="12817" max="13057" width="9" style="79"/>
    <col min="13058" max="13058" width="3.6328125" style="79" customWidth="1"/>
    <col min="13059" max="13059" width="13.36328125" style="79" customWidth="1"/>
    <col min="13060" max="13060" width="45.08984375" style="79" customWidth="1"/>
    <col min="13061" max="13061" width="3.90625" style="79" customWidth="1"/>
    <col min="13062" max="13062" width="7.08984375" style="79" customWidth="1"/>
    <col min="13063" max="13063" width="9.36328125" style="79" customWidth="1"/>
    <col min="13064" max="13064" width="10.54296875" style="79" customWidth="1"/>
    <col min="13065" max="13065" width="15.453125" style="79" customWidth="1"/>
    <col min="13066" max="13066" width="15.54296875" style="79" customWidth="1"/>
    <col min="13067" max="13067" width="14.54296875" style="79" customWidth="1"/>
    <col min="13068" max="13069" width="14" style="79" customWidth="1"/>
    <col min="13070" max="13070" width="14.54296875" style="79" customWidth="1"/>
    <col min="13071" max="13071" width="14.36328125" style="79" customWidth="1"/>
    <col min="13072" max="13072" width="16" style="79" customWidth="1"/>
    <col min="13073" max="13313" width="9" style="79"/>
    <col min="13314" max="13314" width="3.6328125" style="79" customWidth="1"/>
    <col min="13315" max="13315" width="13.36328125" style="79" customWidth="1"/>
    <col min="13316" max="13316" width="45.08984375" style="79" customWidth="1"/>
    <col min="13317" max="13317" width="3.90625" style="79" customWidth="1"/>
    <col min="13318" max="13318" width="7.08984375" style="79" customWidth="1"/>
    <col min="13319" max="13319" width="9.36328125" style="79" customWidth="1"/>
    <col min="13320" max="13320" width="10.54296875" style="79" customWidth="1"/>
    <col min="13321" max="13321" width="15.453125" style="79" customWidth="1"/>
    <col min="13322" max="13322" width="15.54296875" style="79" customWidth="1"/>
    <col min="13323" max="13323" width="14.54296875" style="79" customWidth="1"/>
    <col min="13324" max="13325" width="14" style="79" customWidth="1"/>
    <col min="13326" max="13326" width="14.54296875" style="79" customWidth="1"/>
    <col min="13327" max="13327" width="14.36328125" style="79" customWidth="1"/>
    <col min="13328" max="13328" width="16" style="79" customWidth="1"/>
    <col min="13329" max="13569" width="9" style="79"/>
    <col min="13570" max="13570" width="3.6328125" style="79" customWidth="1"/>
    <col min="13571" max="13571" width="13.36328125" style="79" customWidth="1"/>
    <col min="13572" max="13572" width="45.08984375" style="79" customWidth="1"/>
    <col min="13573" max="13573" width="3.90625" style="79" customWidth="1"/>
    <col min="13574" max="13574" width="7.08984375" style="79" customWidth="1"/>
    <col min="13575" max="13575" width="9.36328125" style="79" customWidth="1"/>
    <col min="13576" max="13576" width="10.54296875" style="79" customWidth="1"/>
    <col min="13577" max="13577" width="15.453125" style="79" customWidth="1"/>
    <col min="13578" max="13578" width="15.54296875" style="79" customWidth="1"/>
    <col min="13579" max="13579" width="14.54296875" style="79" customWidth="1"/>
    <col min="13580" max="13581" width="14" style="79" customWidth="1"/>
    <col min="13582" max="13582" width="14.54296875" style="79" customWidth="1"/>
    <col min="13583" max="13583" width="14.36328125" style="79" customWidth="1"/>
    <col min="13584" max="13584" width="16" style="79" customWidth="1"/>
    <col min="13585" max="13825" width="9" style="79"/>
    <col min="13826" max="13826" width="3.6328125" style="79" customWidth="1"/>
    <col min="13827" max="13827" width="13.36328125" style="79" customWidth="1"/>
    <col min="13828" max="13828" width="45.08984375" style="79" customWidth="1"/>
    <col min="13829" max="13829" width="3.90625" style="79" customWidth="1"/>
    <col min="13830" max="13830" width="7.08984375" style="79" customWidth="1"/>
    <col min="13831" max="13831" width="9.36328125" style="79" customWidth="1"/>
    <col min="13832" max="13832" width="10.54296875" style="79" customWidth="1"/>
    <col min="13833" max="13833" width="15.453125" style="79" customWidth="1"/>
    <col min="13834" max="13834" width="15.54296875" style="79" customWidth="1"/>
    <col min="13835" max="13835" width="14.54296875" style="79" customWidth="1"/>
    <col min="13836" max="13837" width="14" style="79" customWidth="1"/>
    <col min="13838" max="13838" width="14.54296875" style="79" customWidth="1"/>
    <col min="13839" max="13839" width="14.36328125" style="79" customWidth="1"/>
    <col min="13840" max="13840" width="16" style="79" customWidth="1"/>
    <col min="13841" max="14081" width="9" style="79"/>
    <col min="14082" max="14082" width="3.6328125" style="79" customWidth="1"/>
    <col min="14083" max="14083" width="13.36328125" style="79" customWidth="1"/>
    <col min="14084" max="14084" width="45.08984375" style="79" customWidth="1"/>
    <col min="14085" max="14085" width="3.90625" style="79" customWidth="1"/>
    <col min="14086" max="14086" width="7.08984375" style="79" customWidth="1"/>
    <col min="14087" max="14087" width="9.36328125" style="79" customWidth="1"/>
    <col min="14088" max="14088" width="10.54296875" style="79" customWidth="1"/>
    <col min="14089" max="14089" width="15.453125" style="79" customWidth="1"/>
    <col min="14090" max="14090" width="15.54296875" style="79" customWidth="1"/>
    <col min="14091" max="14091" width="14.54296875" style="79" customWidth="1"/>
    <col min="14092" max="14093" width="14" style="79" customWidth="1"/>
    <col min="14094" max="14094" width="14.54296875" style="79" customWidth="1"/>
    <col min="14095" max="14095" width="14.36328125" style="79" customWidth="1"/>
    <col min="14096" max="14096" width="16" style="79" customWidth="1"/>
    <col min="14097" max="14337" width="9" style="79"/>
    <col min="14338" max="14338" width="3.6328125" style="79" customWidth="1"/>
    <col min="14339" max="14339" width="13.36328125" style="79" customWidth="1"/>
    <col min="14340" max="14340" width="45.08984375" style="79" customWidth="1"/>
    <col min="14341" max="14341" width="3.90625" style="79" customWidth="1"/>
    <col min="14342" max="14342" width="7.08984375" style="79" customWidth="1"/>
    <col min="14343" max="14343" width="9.36328125" style="79" customWidth="1"/>
    <col min="14344" max="14344" width="10.54296875" style="79" customWidth="1"/>
    <col min="14345" max="14345" width="15.453125" style="79" customWidth="1"/>
    <col min="14346" max="14346" width="15.54296875" style="79" customWidth="1"/>
    <col min="14347" max="14347" width="14.54296875" style="79" customWidth="1"/>
    <col min="14348" max="14349" width="14" style="79" customWidth="1"/>
    <col min="14350" max="14350" width="14.54296875" style="79" customWidth="1"/>
    <col min="14351" max="14351" width="14.36328125" style="79" customWidth="1"/>
    <col min="14352" max="14352" width="16" style="79" customWidth="1"/>
    <col min="14353" max="14593" width="9" style="79"/>
    <col min="14594" max="14594" width="3.6328125" style="79" customWidth="1"/>
    <col min="14595" max="14595" width="13.36328125" style="79" customWidth="1"/>
    <col min="14596" max="14596" width="45.08984375" style="79" customWidth="1"/>
    <col min="14597" max="14597" width="3.90625" style="79" customWidth="1"/>
    <col min="14598" max="14598" width="7.08984375" style="79" customWidth="1"/>
    <col min="14599" max="14599" width="9.36328125" style="79" customWidth="1"/>
    <col min="14600" max="14600" width="10.54296875" style="79" customWidth="1"/>
    <col min="14601" max="14601" width="15.453125" style="79" customWidth="1"/>
    <col min="14602" max="14602" width="15.54296875" style="79" customWidth="1"/>
    <col min="14603" max="14603" width="14.54296875" style="79" customWidth="1"/>
    <col min="14604" max="14605" width="14" style="79" customWidth="1"/>
    <col min="14606" max="14606" width="14.54296875" style="79" customWidth="1"/>
    <col min="14607" max="14607" width="14.36328125" style="79" customWidth="1"/>
    <col min="14608" max="14608" width="16" style="79" customWidth="1"/>
    <col min="14609" max="14849" width="9" style="79"/>
    <col min="14850" max="14850" width="3.6328125" style="79" customWidth="1"/>
    <col min="14851" max="14851" width="13.36328125" style="79" customWidth="1"/>
    <col min="14852" max="14852" width="45.08984375" style="79" customWidth="1"/>
    <col min="14853" max="14853" width="3.90625" style="79" customWidth="1"/>
    <col min="14854" max="14854" width="7.08984375" style="79" customWidth="1"/>
    <col min="14855" max="14855" width="9.36328125" style="79" customWidth="1"/>
    <col min="14856" max="14856" width="10.54296875" style="79" customWidth="1"/>
    <col min="14857" max="14857" width="15.453125" style="79" customWidth="1"/>
    <col min="14858" max="14858" width="15.54296875" style="79" customWidth="1"/>
    <col min="14859" max="14859" width="14.54296875" style="79" customWidth="1"/>
    <col min="14860" max="14861" width="14" style="79" customWidth="1"/>
    <col min="14862" max="14862" width="14.54296875" style="79" customWidth="1"/>
    <col min="14863" max="14863" width="14.36328125" style="79" customWidth="1"/>
    <col min="14864" max="14864" width="16" style="79" customWidth="1"/>
    <col min="14865" max="15105" width="9" style="79"/>
    <col min="15106" max="15106" width="3.6328125" style="79" customWidth="1"/>
    <col min="15107" max="15107" width="13.36328125" style="79" customWidth="1"/>
    <col min="15108" max="15108" width="45.08984375" style="79" customWidth="1"/>
    <col min="15109" max="15109" width="3.90625" style="79" customWidth="1"/>
    <col min="15110" max="15110" width="7.08984375" style="79" customWidth="1"/>
    <col min="15111" max="15111" width="9.36328125" style="79" customWidth="1"/>
    <col min="15112" max="15112" width="10.54296875" style="79" customWidth="1"/>
    <col min="15113" max="15113" width="15.453125" style="79" customWidth="1"/>
    <col min="15114" max="15114" width="15.54296875" style="79" customWidth="1"/>
    <col min="15115" max="15115" width="14.54296875" style="79" customWidth="1"/>
    <col min="15116" max="15117" width="14" style="79" customWidth="1"/>
    <col min="15118" max="15118" width="14.54296875" style="79" customWidth="1"/>
    <col min="15119" max="15119" width="14.36328125" style="79" customWidth="1"/>
    <col min="15120" max="15120" width="16" style="79" customWidth="1"/>
    <col min="15121" max="15361" width="9" style="79"/>
    <col min="15362" max="15362" width="3.6328125" style="79" customWidth="1"/>
    <col min="15363" max="15363" width="13.36328125" style="79" customWidth="1"/>
    <col min="15364" max="15364" width="45.08984375" style="79" customWidth="1"/>
    <col min="15365" max="15365" width="3.90625" style="79" customWidth="1"/>
    <col min="15366" max="15366" width="7.08984375" style="79" customWidth="1"/>
    <col min="15367" max="15367" width="9.36328125" style="79" customWidth="1"/>
    <col min="15368" max="15368" width="10.54296875" style="79" customWidth="1"/>
    <col min="15369" max="15369" width="15.453125" style="79" customWidth="1"/>
    <col min="15370" max="15370" width="15.54296875" style="79" customWidth="1"/>
    <col min="15371" max="15371" width="14.54296875" style="79" customWidth="1"/>
    <col min="15372" max="15373" width="14" style="79" customWidth="1"/>
    <col min="15374" max="15374" width="14.54296875" style="79" customWidth="1"/>
    <col min="15375" max="15375" width="14.36328125" style="79" customWidth="1"/>
    <col min="15376" max="15376" width="16" style="79" customWidth="1"/>
    <col min="15377" max="15617" width="9" style="79"/>
    <col min="15618" max="15618" width="3.6328125" style="79" customWidth="1"/>
    <col min="15619" max="15619" width="13.36328125" style="79" customWidth="1"/>
    <col min="15620" max="15620" width="45.08984375" style="79" customWidth="1"/>
    <col min="15621" max="15621" width="3.90625" style="79" customWidth="1"/>
    <col min="15622" max="15622" width="7.08984375" style="79" customWidth="1"/>
    <col min="15623" max="15623" width="9.36328125" style="79" customWidth="1"/>
    <col min="15624" max="15624" width="10.54296875" style="79" customWidth="1"/>
    <col min="15625" max="15625" width="15.453125" style="79" customWidth="1"/>
    <col min="15626" max="15626" width="15.54296875" style="79" customWidth="1"/>
    <col min="15627" max="15627" width="14.54296875" style="79" customWidth="1"/>
    <col min="15628" max="15629" width="14" style="79" customWidth="1"/>
    <col min="15630" max="15630" width="14.54296875" style="79" customWidth="1"/>
    <col min="15631" max="15631" width="14.36328125" style="79" customWidth="1"/>
    <col min="15632" max="15632" width="16" style="79" customWidth="1"/>
    <col min="15633" max="15873" width="9" style="79"/>
    <col min="15874" max="15874" width="3.6328125" style="79" customWidth="1"/>
    <col min="15875" max="15875" width="13.36328125" style="79" customWidth="1"/>
    <col min="15876" max="15876" width="45.08984375" style="79" customWidth="1"/>
    <col min="15877" max="15877" width="3.90625" style="79" customWidth="1"/>
    <col min="15878" max="15878" width="7.08984375" style="79" customWidth="1"/>
    <col min="15879" max="15879" width="9.36328125" style="79" customWidth="1"/>
    <col min="15880" max="15880" width="10.54296875" style="79" customWidth="1"/>
    <col min="15881" max="15881" width="15.453125" style="79" customWidth="1"/>
    <col min="15882" max="15882" width="15.54296875" style="79" customWidth="1"/>
    <col min="15883" max="15883" width="14.54296875" style="79" customWidth="1"/>
    <col min="15884" max="15885" width="14" style="79" customWidth="1"/>
    <col min="15886" max="15886" width="14.54296875" style="79" customWidth="1"/>
    <col min="15887" max="15887" width="14.36328125" style="79" customWidth="1"/>
    <col min="15888" max="15888" width="16" style="79" customWidth="1"/>
    <col min="15889" max="16129" width="9" style="79"/>
    <col min="16130" max="16130" width="3.6328125" style="79" customWidth="1"/>
    <col min="16131" max="16131" width="13.36328125" style="79" customWidth="1"/>
    <col min="16132" max="16132" width="45.08984375" style="79" customWidth="1"/>
    <col min="16133" max="16133" width="3.90625" style="79" customWidth="1"/>
    <col min="16134" max="16134" width="7.08984375" style="79" customWidth="1"/>
    <col min="16135" max="16135" width="9.36328125" style="79" customWidth="1"/>
    <col min="16136" max="16136" width="10.54296875" style="79" customWidth="1"/>
    <col min="16137" max="16137" width="15.453125" style="79" customWidth="1"/>
    <col min="16138" max="16138" width="15.54296875" style="79" customWidth="1"/>
    <col min="16139" max="16139" width="14.54296875" style="79" customWidth="1"/>
    <col min="16140" max="16141" width="14" style="79" customWidth="1"/>
    <col min="16142" max="16142" width="14.54296875" style="79" customWidth="1"/>
    <col min="16143" max="16143" width="14.36328125" style="79" customWidth="1"/>
    <col min="16144" max="16144" width="16" style="79" customWidth="1"/>
    <col min="16145" max="16384" width="9" style="79"/>
  </cols>
  <sheetData>
    <row r="1" spans="1:30" ht="27.75" customHeight="1" x14ac:dyDescent="0.35">
      <c r="A1" s="253" t="s">
        <v>0</v>
      </c>
      <c r="B1" s="253"/>
      <c r="C1" s="254"/>
      <c r="D1" s="253"/>
      <c r="E1" s="253"/>
      <c r="F1" s="253"/>
      <c r="G1" s="253"/>
      <c r="H1" s="253"/>
      <c r="I1" s="253"/>
      <c r="J1" s="253"/>
      <c r="K1" s="253"/>
      <c r="L1" s="253"/>
      <c r="M1" s="253"/>
      <c r="N1" s="253"/>
      <c r="O1" s="253"/>
      <c r="P1" s="253"/>
      <c r="R1" s="117"/>
      <c r="S1" s="117"/>
    </row>
    <row r="2" spans="1:30" ht="13.5" customHeight="1" x14ac:dyDescent="0.25">
      <c r="A2" s="118" t="s">
        <v>1</v>
      </c>
      <c r="B2" s="119"/>
      <c r="C2" s="7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R2" s="119"/>
      <c r="S2" s="119"/>
    </row>
    <row r="3" spans="1:30" ht="13.5" customHeight="1" x14ac:dyDescent="0.25">
      <c r="A3" s="118" t="s">
        <v>242</v>
      </c>
      <c r="B3" s="119"/>
      <c r="C3" s="79"/>
      <c r="D3" s="119"/>
      <c r="E3" s="119"/>
      <c r="F3" s="119"/>
      <c r="G3" s="119"/>
      <c r="H3" s="119"/>
      <c r="I3" s="119"/>
      <c r="J3" s="255"/>
      <c r="K3" s="256"/>
      <c r="L3" s="120"/>
      <c r="M3" s="119"/>
      <c r="N3" s="119"/>
      <c r="O3" s="119"/>
      <c r="P3" s="119"/>
      <c r="R3" s="119"/>
      <c r="S3" s="119"/>
    </row>
    <row r="4" spans="1:30" ht="13.5" customHeight="1" x14ac:dyDescent="0.25">
      <c r="A4" s="118" t="s">
        <v>2373</v>
      </c>
      <c r="B4" s="119"/>
      <c r="C4" s="79"/>
      <c r="D4" s="119"/>
      <c r="E4" s="119"/>
      <c r="F4" s="119"/>
      <c r="G4" s="119"/>
      <c r="H4" s="119"/>
      <c r="I4" s="119"/>
      <c r="J4" s="255"/>
      <c r="K4" s="256"/>
      <c r="L4" s="120"/>
      <c r="M4" s="119"/>
      <c r="N4" s="119"/>
      <c r="O4" s="119"/>
      <c r="P4" s="119"/>
      <c r="R4" s="119"/>
      <c r="S4" s="119"/>
    </row>
    <row r="5" spans="1:30" ht="6.75" customHeight="1" x14ac:dyDescent="0.35">
      <c r="A5" s="121"/>
      <c r="B5" s="122"/>
      <c r="C5" s="79"/>
      <c r="D5" s="123"/>
      <c r="E5" s="124"/>
      <c r="F5" s="124"/>
      <c r="G5" s="125"/>
      <c r="H5" s="125"/>
      <c r="I5" s="125"/>
      <c r="J5" s="257"/>
      <c r="K5" s="258"/>
      <c r="L5" s="125"/>
      <c r="M5" s="125"/>
      <c r="N5" s="125"/>
      <c r="O5" s="125"/>
      <c r="P5" s="125"/>
      <c r="R5" s="125"/>
      <c r="S5" s="125"/>
    </row>
    <row r="6" spans="1:30" ht="12.75" customHeight="1" x14ac:dyDescent="0.25">
      <c r="A6" s="126" t="s">
        <v>4</v>
      </c>
      <c r="B6" s="119"/>
      <c r="C6" s="79"/>
      <c r="D6" s="127"/>
      <c r="E6" s="128"/>
      <c r="F6" s="128"/>
      <c r="G6" s="129"/>
      <c r="H6" s="129"/>
      <c r="I6" s="129"/>
      <c r="J6" s="259"/>
      <c r="K6" s="260"/>
      <c r="L6" s="129"/>
      <c r="M6" s="129"/>
      <c r="N6" s="129"/>
      <c r="O6" s="129"/>
      <c r="P6" s="129"/>
      <c r="R6" s="129"/>
      <c r="S6" s="129"/>
    </row>
    <row r="7" spans="1:30" ht="12.75" customHeight="1" x14ac:dyDescent="0.25">
      <c r="A7" s="126" t="s">
        <v>5</v>
      </c>
      <c r="B7" s="119"/>
      <c r="C7" s="79"/>
      <c r="D7" s="127"/>
      <c r="E7" s="128"/>
      <c r="F7" s="128"/>
      <c r="G7" s="129"/>
      <c r="H7" s="129"/>
      <c r="I7" s="129"/>
      <c r="J7" s="259"/>
      <c r="K7" s="260"/>
      <c r="L7" s="129"/>
      <c r="M7" s="129"/>
      <c r="N7" s="126" t="s">
        <v>6</v>
      </c>
      <c r="O7" s="129"/>
      <c r="P7" s="129"/>
      <c r="R7" s="129"/>
      <c r="S7" s="129"/>
    </row>
    <row r="8" spans="1:30" s="132" customFormat="1" ht="12.75" customHeight="1" x14ac:dyDescent="0.3">
      <c r="A8" s="130" t="s">
        <v>7</v>
      </c>
      <c r="B8" s="131"/>
      <c r="D8" s="133"/>
      <c r="E8" s="134"/>
      <c r="F8" s="135"/>
      <c r="G8" s="136"/>
      <c r="H8" s="261" t="s">
        <v>3238</v>
      </c>
      <c r="I8" s="262"/>
      <c r="J8" s="262"/>
      <c r="K8" s="262"/>
      <c r="L8" s="262"/>
      <c r="M8" s="262"/>
      <c r="N8" s="262"/>
      <c r="O8" s="262"/>
      <c r="P8" s="262"/>
      <c r="Q8" s="262"/>
      <c r="R8" s="263"/>
      <c r="S8" s="136"/>
      <c r="T8" s="137"/>
      <c r="U8" s="137"/>
      <c r="V8" s="137"/>
      <c r="W8" s="137"/>
      <c r="X8" s="137"/>
      <c r="Y8" s="250" t="s">
        <v>3239</v>
      </c>
      <c r="Z8" s="251"/>
      <c r="AA8" s="251"/>
      <c r="AB8" s="252"/>
      <c r="AC8" s="138"/>
    </row>
    <row r="9" spans="1:30" s="132" customFormat="1" ht="13" x14ac:dyDescent="0.3">
      <c r="F9" s="139" t="s">
        <v>3240</v>
      </c>
      <c r="G9" s="139" t="s">
        <v>3241</v>
      </c>
      <c r="H9" s="139" t="s">
        <v>3242</v>
      </c>
      <c r="I9" s="139"/>
      <c r="J9" s="139"/>
      <c r="K9" s="139"/>
      <c r="L9" s="139"/>
      <c r="M9" s="139"/>
      <c r="N9" s="139"/>
      <c r="O9" s="139"/>
      <c r="P9" s="139"/>
      <c r="Q9" s="139"/>
      <c r="R9" s="139" t="s">
        <v>3243</v>
      </c>
      <c r="S9" s="139"/>
      <c r="T9" s="139" t="s">
        <v>3244</v>
      </c>
      <c r="U9" s="139" t="s">
        <v>3245</v>
      </c>
      <c r="V9" s="139" t="s">
        <v>3246</v>
      </c>
      <c r="W9" s="139" t="s">
        <v>3247</v>
      </c>
      <c r="X9" s="139" t="s">
        <v>3248</v>
      </c>
      <c r="Y9" s="139" t="s">
        <v>3249</v>
      </c>
      <c r="Z9" s="139" t="s">
        <v>3250</v>
      </c>
      <c r="AA9" s="139" t="s">
        <v>3251</v>
      </c>
      <c r="AB9" s="139" t="s">
        <v>98</v>
      </c>
      <c r="AC9" s="139" t="s">
        <v>3252</v>
      </c>
    </row>
    <row r="10" spans="1:30" s="132" customFormat="1" ht="65.5" thickBot="1" x14ac:dyDescent="0.4">
      <c r="A10" s="140" t="s">
        <v>3253</v>
      </c>
      <c r="B10" s="140" t="s">
        <v>3254</v>
      </c>
      <c r="C10" s="140" t="s">
        <v>3255</v>
      </c>
      <c r="D10" s="140" t="s">
        <v>8</v>
      </c>
      <c r="E10" s="140" t="s">
        <v>9</v>
      </c>
      <c r="F10" s="141" t="s">
        <v>3256</v>
      </c>
      <c r="G10" s="142" t="s">
        <v>3257</v>
      </c>
      <c r="H10" s="92" t="s">
        <v>3258</v>
      </c>
      <c r="I10" s="140" t="s">
        <v>10</v>
      </c>
      <c r="J10" s="140" t="s">
        <v>11</v>
      </c>
      <c r="K10" s="140" t="s">
        <v>12</v>
      </c>
      <c r="L10" s="140" t="s">
        <v>13</v>
      </c>
      <c r="M10" s="140" t="s">
        <v>14</v>
      </c>
      <c r="N10" s="140" t="s">
        <v>15</v>
      </c>
      <c r="O10" s="140" t="s">
        <v>16</v>
      </c>
      <c r="P10" s="140" t="s">
        <v>17</v>
      </c>
      <c r="R10" s="143" t="s">
        <v>3259</v>
      </c>
      <c r="S10" s="140" t="s">
        <v>11</v>
      </c>
      <c r="T10" s="92" t="s">
        <v>3260</v>
      </c>
      <c r="U10" s="92" t="s">
        <v>3261</v>
      </c>
      <c r="V10" s="92" t="s">
        <v>3262</v>
      </c>
      <c r="W10" s="92" t="s">
        <v>3263</v>
      </c>
      <c r="X10" s="92" t="s">
        <v>3264</v>
      </c>
      <c r="Y10" s="92">
        <v>2018</v>
      </c>
      <c r="Z10" s="92">
        <v>2019</v>
      </c>
      <c r="AA10" s="92">
        <v>2020</v>
      </c>
      <c r="AB10" s="92" t="s">
        <v>3265</v>
      </c>
      <c r="AC10" s="144" t="s">
        <v>3266</v>
      </c>
    </row>
    <row r="11" spans="1:30" ht="12.75" hidden="1" customHeight="1" x14ac:dyDescent="0.35">
      <c r="A11" s="196" t="s">
        <v>18</v>
      </c>
      <c r="B11" s="196" t="s">
        <v>19</v>
      </c>
      <c r="C11" s="197" t="s">
        <v>20</v>
      </c>
      <c r="D11" s="196" t="s">
        <v>21</v>
      </c>
      <c r="E11" s="196" t="s">
        <v>22</v>
      </c>
      <c r="F11" s="196" t="s">
        <v>23</v>
      </c>
      <c r="G11" s="196" t="s">
        <v>24</v>
      </c>
      <c r="H11" s="196" t="s">
        <v>24</v>
      </c>
      <c r="I11" s="196" t="s">
        <v>25</v>
      </c>
      <c r="J11" s="196" t="s">
        <v>26</v>
      </c>
      <c r="K11" s="196" t="s">
        <v>27</v>
      </c>
      <c r="L11" s="196" t="s">
        <v>28</v>
      </c>
      <c r="M11" s="196" t="s">
        <v>29</v>
      </c>
      <c r="N11" s="196" t="s">
        <v>30</v>
      </c>
      <c r="O11" s="196" t="s">
        <v>31</v>
      </c>
      <c r="P11" s="196" t="s">
        <v>32</v>
      </c>
      <c r="R11" s="196" t="s">
        <v>24</v>
      </c>
      <c r="S11" s="196" t="s">
        <v>26</v>
      </c>
    </row>
    <row r="12" spans="1:30" ht="6" customHeight="1" thickBot="1" x14ac:dyDescent="0.4">
      <c r="A12" s="79"/>
      <c r="C12" s="79"/>
      <c r="D12" s="79"/>
      <c r="E12" s="79"/>
      <c r="F12" s="79"/>
      <c r="G12" s="79"/>
      <c r="H12" s="79"/>
      <c r="I12" s="79"/>
      <c r="J12" s="79"/>
      <c r="K12" s="79"/>
      <c r="L12" s="79"/>
      <c r="M12" s="79"/>
      <c r="N12" s="79"/>
      <c r="O12" s="79"/>
      <c r="P12" s="79"/>
      <c r="R12" s="79"/>
      <c r="S12" s="79"/>
    </row>
    <row r="13" spans="1:30" ht="30.75" customHeight="1" thickBot="1" x14ac:dyDescent="0.35">
      <c r="A13" s="146"/>
      <c r="B13" s="147" t="s">
        <v>2374</v>
      </c>
      <c r="C13" s="148" t="s">
        <v>2375</v>
      </c>
      <c r="D13" s="148"/>
      <c r="E13" s="149"/>
      <c r="F13" s="149"/>
      <c r="G13" s="150"/>
      <c r="H13" s="150"/>
      <c r="I13" s="150">
        <v>1037139.48</v>
      </c>
      <c r="J13" s="150">
        <v>810286.05</v>
      </c>
      <c r="K13" s="150">
        <v>0</v>
      </c>
      <c r="L13" s="150">
        <v>0</v>
      </c>
      <c r="M13" s="150">
        <v>0</v>
      </c>
      <c r="N13" s="150">
        <v>0</v>
      </c>
      <c r="O13" s="150">
        <v>0</v>
      </c>
      <c r="P13" s="150">
        <v>0</v>
      </c>
      <c r="R13" s="150"/>
      <c r="S13" s="150">
        <v>810286.05</v>
      </c>
      <c r="X13" s="145">
        <f>SUBTOTAL(9,X14:X197)</f>
        <v>101640.14406077964</v>
      </c>
    </row>
    <row r="14" spans="1:30" ht="28.5" customHeight="1" x14ac:dyDescent="0.3">
      <c r="A14" s="151"/>
      <c r="B14" s="152" t="s">
        <v>2376</v>
      </c>
      <c r="C14" s="153" t="s">
        <v>2377</v>
      </c>
      <c r="D14" s="153"/>
      <c r="E14" s="154"/>
      <c r="F14" s="154"/>
      <c r="G14" s="155"/>
      <c r="H14" s="155"/>
      <c r="I14" s="155">
        <v>613825.96</v>
      </c>
      <c r="J14" s="155">
        <v>613825.96</v>
      </c>
      <c r="K14" s="155">
        <v>0</v>
      </c>
      <c r="L14" s="155">
        <v>0</v>
      </c>
      <c r="M14" s="155">
        <v>0</v>
      </c>
      <c r="N14" s="155">
        <v>0</v>
      </c>
      <c r="O14" s="155">
        <v>0</v>
      </c>
      <c r="P14" s="155">
        <v>0</v>
      </c>
      <c r="R14" s="155"/>
      <c r="S14" s="155">
        <v>613825.96</v>
      </c>
    </row>
    <row r="15" spans="1:30" ht="55.5" customHeight="1" x14ac:dyDescent="0.2">
      <c r="A15" s="103"/>
      <c r="B15" s="104" t="s">
        <v>2158</v>
      </c>
      <c r="C15" s="105" t="s">
        <v>2378</v>
      </c>
      <c r="D15" s="105" t="s">
        <v>44</v>
      </c>
      <c r="E15" s="106">
        <v>0</v>
      </c>
      <c r="F15" s="106">
        <v>1</v>
      </c>
      <c r="G15" s="107">
        <v>295819.59999999998</v>
      </c>
      <c r="H15" s="107"/>
      <c r="I15" s="107"/>
      <c r="J15" s="107"/>
      <c r="K15" s="107"/>
      <c r="L15" s="107"/>
      <c r="M15" s="107"/>
      <c r="N15" s="107"/>
      <c r="O15" s="107"/>
      <c r="P15" s="107"/>
      <c r="R15" s="107"/>
      <c r="S15" s="107">
        <v>295819.59999999998</v>
      </c>
      <c r="T15" s="80"/>
      <c r="U15" s="80"/>
      <c r="V15" s="81"/>
      <c r="W15" s="81"/>
      <c r="X15" s="81"/>
      <c r="Y15" s="80">
        <f t="shared" ref="Y15:Y84" si="0">104.584835545197%-100%</f>
        <v>4.5848355451969969E-2</v>
      </c>
      <c r="Z15" s="80">
        <f t="shared" ref="Z15:Z84" si="1">101.199262415129%-100%</f>
        <v>1.1992624151289988E-2</v>
      </c>
      <c r="AA15" s="80">
        <f t="shared" ref="AA15:AA84" si="2">101.911505501324%-100%</f>
        <v>1.9115055013239957E-2</v>
      </c>
      <c r="AB15" s="80">
        <f t="shared" ref="AB15" si="3">AVERAGE(Y15:AA15)</f>
        <v>2.5652011538833303E-2</v>
      </c>
      <c r="AD15" s="82"/>
    </row>
    <row r="16" spans="1:30" ht="13.5" customHeight="1" x14ac:dyDescent="0.2">
      <c r="A16" s="103"/>
      <c r="B16" s="104" t="s">
        <v>2379</v>
      </c>
      <c r="C16" s="105" t="s">
        <v>2380</v>
      </c>
      <c r="D16" s="105" t="s">
        <v>44</v>
      </c>
      <c r="E16" s="106">
        <v>0</v>
      </c>
      <c r="F16" s="106">
        <v>1</v>
      </c>
      <c r="G16" s="107">
        <v>17498.43</v>
      </c>
      <c r="H16" s="107"/>
      <c r="I16" s="107"/>
      <c r="J16" s="107"/>
      <c r="K16" s="107"/>
      <c r="L16" s="107"/>
      <c r="M16" s="107"/>
      <c r="N16" s="107"/>
      <c r="O16" s="107"/>
      <c r="P16" s="107"/>
      <c r="R16" s="107"/>
      <c r="S16" s="107">
        <v>17498.43</v>
      </c>
      <c r="T16" s="80"/>
      <c r="U16" s="80"/>
      <c r="V16" s="81"/>
      <c r="W16" s="81"/>
      <c r="X16" s="81"/>
      <c r="Y16" s="80">
        <f t="shared" si="0"/>
        <v>4.5848355451969969E-2</v>
      </c>
      <c r="Z16" s="80">
        <f t="shared" si="1"/>
        <v>1.1992624151289988E-2</v>
      </c>
      <c r="AA16" s="80">
        <f t="shared" si="2"/>
        <v>1.9115055013239957E-2</v>
      </c>
      <c r="AB16" s="80">
        <f t="shared" ref="AB16:AB80" si="4">AVERAGE(Y16:AA16)</f>
        <v>2.5652011538833303E-2</v>
      </c>
      <c r="AD16" s="82"/>
    </row>
    <row r="17" spans="1:30" ht="13.5" customHeight="1" x14ac:dyDescent="0.2">
      <c r="A17" s="103"/>
      <c r="B17" s="104" t="s">
        <v>2381</v>
      </c>
      <c r="C17" s="105" t="s">
        <v>2382</v>
      </c>
      <c r="D17" s="105" t="s">
        <v>44</v>
      </c>
      <c r="E17" s="106">
        <v>0</v>
      </c>
      <c r="F17" s="106">
        <v>2</v>
      </c>
      <c r="G17" s="107">
        <v>6142.12</v>
      </c>
      <c r="H17" s="107"/>
      <c r="I17" s="107"/>
      <c r="J17" s="107"/>
      <c r="K17" s="107"/>
      <c r="L17" s="107"/>
      <c r="M17" s="107"/>
      <c r="N17" s="107"/>
      <c r="O17" s="107"/>
      <c r="P17" s="107"/>
      <c r="R17" s="107"/>
      <c r="S17" s="107">
        <v>12284.24</v>
      </c>
      <c r="T17" s="80"/>
      <c r="U17" s="80"/>
      <c r="V17" s="81"/>
      <c r="W17" s="81"/>
      <c r="X17" s="81"/>
      <c r="Y17" s="80">
        <f t="shared" si="0"/>
        <v>4.5848355451969969E-2</v>
      </c>
      <c r="Z17" s="80">
        <f t="shared" si="1"/>
        <v>1.1992624151289988E-2</v>
      </c>
      <c r="AA17" s="80">
        <f t="shared" si="2"/>
        <v>1.9115055013239957E-2</v>
      </c>
      <c r="AB17" s="80">
        <f t="shared" si="4"/>
        <v>2.5652011538833303E-2</v>
      </c>
      <c r="AD17" s="82"/>
    </row>
    <row r="18" spans="1:30" ht="13.5" customHeight="1" x14ac:dyDescent="0.2">
      <c r="A18" s="103"/>
      <c r="B18" s="104" t="s">
        <v>2383</v>
      </c>
      <c r="C18" s="105" t="s">
        <v>2384</v>
      </c>
      <c r="D18" s="105" t="s">
        <v>44</v>
      </c>
      <c r="E18" s="106">
        <v>0</v>
      </c>
      <c r="F18" s="106">
        <v>2</v>
      </c>
      <c r="G18" s="107">
        <v>673.73</v>
      </c>
      <c r="H18" s="107"/>
      <c r="I18" s="107"/>
      <c r="J18" s="107"/>
      <c r="K18" s="107"/>
      <c r="L18" s="107"/>
      <c r="M18" s="107"/>
      <c r="N18" s="107"/>
      <c r="O18" s="107"/>
      <c r="P18" s="107"/>
      <c r="R18" s="107"/>
      <c r="S18" s="107">
        <v>1347.46</v>
      </c>
      <c r="T18" s="80"/>
      <c r="U18" s="80"/>
      <c r="V18" s="81"/>
      <c r="W18" s="81"/>
      <c r="X18" s="81"/>
      <c r="Y18" s="80">
        <f t="shared" si="0"/>
        <v>4.5848355451969969E-2</v>
      </c>
      <c r="Z18" s="80">
        <f t="shared" si="1"/>
        <v>1.1992624151289988E-2</v>
      </c>
      <c r="AA18" s="80">
        <f t="shared" si="2"/>
        <v>1.9115055013239957E-2</v>
      </c>
      <c r="AB18" s="80">
        <f t="shared" si="4"/>
        <v>2.5652011538833303E-2</v>
      </c>
      <c r="AD18" s="82"/>
    </row>
    <row r="19" spans="1:30" ht="13.5" customHeight="1" x14ac:dyDescent="0.2">
      <c r="A19" s="103"/>
      <c r="B19" s="104" t="s">
        <v>2385</v>
      </c>
      <c r="C19" s="105" t="s">
        <v>2386</v>
      </c>
      <c r="D19" s="105" t="s">
        <v>44</v>
      </c>
      <c r="E19" s="106">
        <v>0</v>
      </c>
      <c r="F19" s="106">
        <v>1</v>
      </c>
      <c r="G19" s="107">
        <v>8169.39</v>
      </c>
      <c r="H19" s="107"/>
      <c r="I19" s="107"/>
      <c r="J19" s="107"/>
      <c r="K19" s="107"/>
      <c r="L19" s="107"/>
      <c r="M19" s="107"/>
      <c r="N19" s="107"/>
      <c r="O19" s="107"/>
      <c r="P19" s="107"/>
      <c r="R19" s="107"/>
      <c r="S19" s="107">
        <v>8169.39</v>
      </c>
      <c r="T19" s="80"/>
      <c r="U19" s="80"/>
      <c r="V19" s="81"/>
      <c r="W19" s="81"/>
      <c r="X19" s="81"/>
      <c r="Y19" s="80">
        <f t="shared" si="0"/>
        <v>4.5848355451969969E-2</v>
      </c>
      <c r="Z19" s="80">
        <f t="shared" si="1"/>
        <v>1.1992624151289988E-2</v>
      </c>
      <c r="AA19" s="80">
        <f t="shared" si="2"/>
        <v>1.9115055013239957E-2</v>
      </c>
      <c r="AB19" s="80">
        <f t="shared" si="4"/>
        <v>2.5652011538833303E-2</v>
      </c>
      <c r="AD19" s="82"/>
    </row>
    <row r="20" spans="1:30" ht="13.5" customHeight="1" x14ac:dyDescent="0.2">
      <c r="A20" s="103"/>
      <c r="B20" s="104" t="s">
        <v>2387</v>
      </c>
      <c r="C20" s="105" t="s">
        <v>2388</v>
      </c>
      <c r="D20" s="105" t="s">
        <v>44</v>
      </c>
      <c r="E20" s="106">
        <v>0</v>
      </c>
      <c r="F20" s="106">
        <v>1</v>
      </c>
      <c r="G20" s="107">
        <v>7156.81</v>
      </c>
      <c r="H20" s="107"/>
      <c r="I20" s="107"/>
      <c r="J20" s="107"/>
      <c r="K20" s="107"/>
      <c r="L20" s="107"/>
      <c r="M20" s="107"/>
      <c r="N20" s="107"/>
      <c r="O20" s="107"/>
      <c r="P20" s="107"/>
      <c r="R20" s="107"/>
      <c r="S20" s="107">
        <v>7156.81</v>
      </c>
      <c r="T20" s="80"/>
      <c r="U20" s="80"/>
      <c r="V20" s="81"/>
      <c r="W20" s="81"/>
      <c r="X20" s="81"/>
      <c r="Y20" s="80">
        <f t="shared" si="0"/>
        <v>4.5848355451969969E-2</v>
      </c>
      <c r="Z20" s="80">
        <f t="shared" si="1"/>
        <v>1.1992624151289988E-2</v>
      </c>
      <c r="AA20" s="80">
        <f t="shared" si="2"/>
        <v>1.9115055013239957E-2</v>
      </c>
      <c r="AB20" s="80">
        <f t="shared" si="4"/>
        <v>2.5652011538833303E-2</v>
      </c>
      <c r="AD20" s="82"/>
    </row>
    <row r="21" spans="1:30" ht="13.5" customHeight="1" x14ac:dyDescent="0.2">
      <c r="A21" s="103"/>
      <c r="B21" s="104" t="s">
        <v>2160</v>
      </c>
      <c r="C21" s="105" t="s">
        <v>2389</v>
      </c>
      <c r="D21" s="105" t="s">
        <v>44</v>
      </c>
      <c r="E21" s="106">
        <v>0</v>
      </c>
      <c r="F21" s="106">
        <v>16</v>
      </c>
      <c r="G21" s="107">
        <v>529.04</v>
      </c>
      <c r="H21" s="107"/>
      <c r="I21" s="107"/>
      <c r="J21" s="107"/>
      <c r="K21" s="107"/>
      <c r="L21" s="107"/>
      <c r="M21" s="107"/>
      <c r="N21" s="107"/>
      <c r="O21" s="107"/>
      <c r="P21" s="107"/>
      <c r="R21" s="107"/>
      <c r="S21" s="107">
        <v>8464.64</v>
      </c>
      <c r="T21" s="80"/>
      <c r="U21" s="80"/>
      <c r="V21" s="81"/>
      <c r="W21" s="81"/>
      <c r="X21" s="81"/>
      <c r="Y21" s="80">
        <f t="shared" si="0"/>
        <v>4.5848355451969969E-2</v>
      </c>
      <c r="Z21" s="80">
        <f t="shared" si="1"/>
        <v>1.1992624151289988E-2</v>
      </c>
      <c r="AA21" s="80">
        <f t="shared" si="2"/>
        <v>1.9115055013239957E-2</v>
      </c>
      <c r="AB21" s="80">
        <f t="shared" si="4"/>
        <v>2.5652011538833303E-2</v>
      </c>
      <c r="AD21" s="82"/>
    </row>
    <row r="22" spans="1:30" ht="24" customHeight="1" x14ac:dyDescent="0.2">
      <c r="A22" s="103"/>
      <c r="B22" s="104" t="s">
        <v>2162</v>
      </c>
      <c r="C22" s="105" t="s">
        <v>2390</v>
      </c>
      <c r="D22" s="105" t="s">
        <v>44</v>
      </c>
      <c r="E22" s="106">
        <v>0</v>
      </c>
      <c r="F22" s="106">
        <v>1</v>
      </c>
      <c r="G22" s="107">
        <v>3154.38</v>
      </c>
      <c r="H22" s="107"/>
      <c r="I22" s="107"/>
      <c r="J22" s="107"/>
      <c r="K22" s="107"/>
      <c r="L22" s="107"/>
      <c r="M22" s="107"/>
      <c r="N22" s="107"/>
      <c r="O22" s="107"/>
      <c r="P22" s="107"/>
      <c r="R22" s="107"/>
      <c r="S22" s="107">
        <v>3154.38</v>
      </c>
      <c r="T22" s="80"/>
      <c r="U22" s="80"/>
      <c r="V22" s="81"/>
      <c r="W22" s="81"/>
      <c r="X22" s="81"/>
      <c r="Y22" s="80">
        <f t="shared" si="0"/>
        <v>4.5848355451969969E-2</v>
      </c>
      <c r="Z22" s="80">
        <f t="shared" si="1"/>
        <v>1.1992624151289988E-2</v>
      </c>
      <c r="AA22" s="80">
        <f t="shared" si="2"/>
        <v>1.9115055013239957E-2</v>
      </c>
      <c r="AB22" s="80">
        <f t="shared" si="4"/>
        <v>2.5652011538833303E-2</v>
      </c>
      <c r="AD22" s="82"/>
    </row>
    <row r="23" spans="1:30" ht="13.5" customHeight="1" x14ac:dyDescent="0.2">
      <c r="A23" s="103"/>
      <c r="B23" s="104" t="s">
        <v>2164</v>
      </c>
      <c r="C23" s="105" t="s">
        <v>2391</v>
      </c>
      <c r="D23" s="105" t="s">
        <v>44</v>
      </c>
      <c r="E23" s="106">
        <v>0</v>
      </c>
      <c r="F23" s="106">
        <v>1</v>
      </c>
      <c r="G23" s="107">
        <v>2571.12</v>
      </c>
      <c r="H23" s="107"/>
      <c r="I23" s="107"/>
      <c r="J23" s="107"/>
      <c r="K23" s="107"/>
      <c r="L23" s="107"/>
      <c r="M23" s="107"/>
      <c r="N23" s="107"/>
      <c r="O23" s="107"/>
      <c r="P23" s="107"/>
      <c r="R23" s="107"/>
      <c r="S23" s="107">
        <v>2571.12</v>
      </c>
      <c r="T23" s="80"/>
      <c r="U23" s="80"/>
      <c r="V23" s="81"/>
      <c r="W23" s="81"/>
      <c r="X23" s="81"/>
      <c r="Y23" s="80">
        <f t="shared" si="0"/>
        <v>4.5848355451969969E-2</v>
      </c>
      <c r="Z23" s="80">
        <f t="shared" si="1"/>
        <v>1.1992624151289988E-2</v>
      </c>
      <c r="AA23" s="80">
        <f t="shared" si="2"/>
        <v>1.9115055013239957E-2</v>
      </c>
      <c r="AB23" s="80">
        <f t="shared" si="4"/>
        <v>2.5652011538833303E-2</v>
      </c>
      <c r="AD23" s="82"/>
    </row>
    <row r="24" spans="1:30" ht="13.5" customHeight="1" x14ac:dyDescent="0.2">
      <c r="A24" s="103"/>
      <c r="B24" s="104" t="s">
        <v>2166</v>
      </c>
      <c r="C24" s="105" t="s">
        <v>2392</v>
      </c>
      <c r="D24" s="105" t="s">
        <v>44</v>
      </c>
      <c r="E24" s="106">
        <v>0</v>
      </c>
      <c r="F24" s="106">
        <v>8</v>
      </c>
      <c r="G24" s="107">
        <v>8805.2900000000009</v>
      </c>
      <c r="H24" s="107"/>
      <c r="I24" s="107"/>
      <c r="J24" s="107"/>
      <c r="K24" s="107"/>
      <c r="L24" s="107"/>
      <c r="M24" s="107"/>
      <c r="N24" s="107"/>
      <c r="O24" s="107"/>
      <c r="P24" s="107"/>
      <c r="R24" s="107"/>
      <c r="S24" s="107">
        <v>70442.320000000007</v>
      </c>
      <c r="T24" s="80"/>
      <c r="U24" s="80"/>
      <c r="V24" s="81"/>
      <c r="W24" s="81"/>
      <c r="X24" s="81"/>
      <c r="Y24" s="80">
        <f t="shared" si="0"/>
        <v>4.5848355451969969E-2</v>
      </c>
      <c r="Z24" s="80">
        <f t="shared" si="1"/>
        <v>1.1992624151289988E-2</v>
      </c>
      <c r="AA24" s="80">
        <f t="shared" si="2"/>
        <v>1.9115055013239957E-2</v>
      </c>
      <c r="AB24" s="80">
        <f t="shared" si="4"/>
        <v>2.5652011538833303E-2</v>
      </c>
      <c r="AD24" s="82"/>
    </row>
    <row r="25" spans="1:30" ht="13.5" customHeight="1" x14ac:dyDescent="0.2">
      <c r="A25" s="103"/>
      <c r="B25" s="104" t="s">
        <v>2393</v>
      </c>
      <c r="C25" s="105" t="s">
        <v>2394</v>
      </c>
      <c r="D25" s="105" t="s">
        <v>44</v>
      </c>
      <c r="E25" s="106">
        <v>0</v>
      </c>
      <c r="F25" s="106">
        <v>8</v>
      </c>
      <c r="G25" s="107">
        <v>1453</v>
      </c>
      <c r="H25" s="107"/>
      <c r="I25" s="107"/>
      <c r="J25" s="107"/>
      <c r="K25" s="107"/>
      <c r="L25" s="107"/>
      <c r="M25" s="107"/>
      <c r="N25" s="107"/>
      <c r="O25" s="107"/>
      <c r="P25" s="107"/>
      <c r="R25" s="107"/>
      <c r="S25" s="107">
        <v>11624</v>
      </c>
      <c r="T25" s="80"/>
      <c r="U25" s="80"/>
      <c r="V25" s="81"/>
      <c r="W25" s="81"/>
      <c r="X25" s="81"/>
      <c r="Y25" s="80">
        <f t="shared" si="0"/>
        <v>4.5848355451969969E-2</v>
      </c>
      <c r="Z25" s="80">
        <f t="shared" si="1"/>
        <v>1.1992624151289988E-2</v>
      </c>
      <c r="AA25" s="80">
        <f t="shared" si="2"/>
        <v>1.9115055013239957E-2</v>
      </c>
      <c r="AB25" s="80">
        <f t="shared" si="4"/>
        <v>2.5652011538833303E-2</v>
      </c>
      <c r="AD25" s="82"/>
    </row>
    <row r="26" spans="1:30" ht="13.5" customHeight="1" x14ac:dyDescent="0.2">
      <c r="A26" s="103"/>
      <c r="B26" s="104" t="s">
        <v>2395</v>
      </c>
      <c r="C26" s="105" t="s">
        <v>2396</v>
      </c>
      <c r="D26" s="105" t="s">
        <v>44</v>
      </c>
      <c r="E26" s="106">
        <v>0</v>
      </c>
      <c r="F26" s="106">
        <v>4</v>
      </c>
      <c r="G26" s="107">
        <v>3855.09</v>
      </c>
      <c r="H26" s="107"/>
      <c r="I26" s="107"/>
      <c r="J26" s="107"/>
      <c r="K26" s="107"/>
      <c r="L26" s="107"/>
      <c r="M26" s="107"/>
      <c r="N26" s="107"/>
      <c r="O26" s="107"/>
      <c r="P26" s="107"/>
      <c r="R26" s="107"/>
      <c r="S26" s="107">
        <v>15420.36</v>
      </c>
      <c r="T26" s="80"/>
      <c r="U26" s="80"/>
      <c r="V26" s="81"/>
      <c r="W26" s="81"/>
      <c r="X26" s="81"/>
      <c r="Y26" s="80">
        <f t="shared" si="0"/>
        <v>4.5848355451969969E-2</v>
      </c>
      <c r="Z26" s="80">
        <f t="shared" si="1"/>
        <v>1.1992624151289988E-2</v>
      </c>
      <c r="AA26" s="80">
        <f t="shared" si="2"/>
        <v>1.9115055013239957E-2</v>
      </c>
      <c r="AB26" s="80">
        <f t="shared" si="4"/>
        <v>2.5652011538833303E-2</v>
      </c>
      <c r="AD26" s="82"/>
    </row>
    <row r="27" spans="1:30" ht="13.5" customHeight="1" x14ac:dyDescent="0.2">
      <c r="A27" s="103"/>
      <c r="B27" s="104" t="s">
        <v>2397</v>
      </c>
      <c r="C27" s="105" t="s">
        <v>2398</v>
      </c>
      <c r="D27" s="105" t="s">
        <v>44</v>
      </c>
      <c r="E27" s="106">
        <v>0</v>
      </c>
      <c r="F27" s="106">
        <v>4</v>
      </c>
      <c r="G27" s="107">
        <v>7960.16</v>
      </c>
      <c r="H27" s="107"/>
      <c r="I27" s="107"/>
      <c r="J27" s="107"/>
      <c r="K27" s="107"/>
      <c r="L27" s="107"/>
      <c r="M27" s="107"/>
      <c r="N27" s="107"/>
      <c r="O27" s="107"/>
      <c r="P27" s="107"/>
      <c r="R27" s="107"/>
      <c r="S27" s="107">
        <v>31840.639999999999</v>
      </c>
      <c r="T27" s="80"/>
      <c r="U27" s="80"/>
      <c r="V27" s="81"/>
      <c r="W27" s="81"/>
      <c r="X27" s="81"/>
      <c r="Y27" s="80">
        <f t="shared" si="0"/>
        <v>4.5848355451969969E-2</v>
      </c>
      <c r="Z27" s="80">
        <f t="shared" si="1"/>
        <v>1.1992624151289988E-2</v>
      </c>
      <c r="AA27" s="80">
        <f t="shared" si="2"/>
        <v>1.9115055013239957E-2</v>
      </c>
      <c r="AB27" s="80">
        <f t="shared" si="4"/>
        <v>2.5652011538833303E-2</v>
      </c>
      <c r="AD27" s="82"/>
    </row>
    <row r="28" spans="1:30" ht="13.5" customHeight="1" x14ac:dyDescent="0.2">
      <c r="A28" s="103"/>
      <c r="B28" s="104" t="s">
        <v>2399</v>
      </c>
      <c r="C28" s="105" t="s">
        <v>2400</v>
      </c>
      <c r="D28" s="105" t="s">
        <v>139</v>
      </c>
      <c r="E28" s="106">
        <v>0</v>
      </c>
      <c r="F28" s="106">
        <v>4</v>
      </c>
      <c r="G28" s="107">
        <v>1150.08</v>
      </c>
      <c r="H28" s="107"/>
      <c r="I28" s="107"/>
      <c r="J28" s="107"/>
      <c r="K28" s="107"/>
      <c r="L28" s="107"/>
      <c r="M28" s="107"/>
      <c r="N28" s="107"/>
      <c r="O28" s="107"/>
      <c r="P28" s="107"/>
      <c r="R28" s="107"/>
      <c r="S28" s="107">
        <v>4600.32</v>
      </c>
      <c r="T28" s="80"/>
      <c r="U28" s="80"/>
      <c r="V28" s="81"/>
      <c r="W28" s="81"/>
      <c r="X28" s="81"/>
      <c r="Y28" s="80">
        <f t="shared" si="0"/>
        <v>4.5848355451969969E-2</v>
      </c>
      <c r="Z28" s="80">
        <f t="shared" si="1"/>
        <v>1.1992624151289988E-2</v>
      </c>
      <c r="AA28" s="80">
        <f t="shared" si="2"/>
        <v>1.9115055013239957E-2</v>
      </c>
      <c r="AB28" s="80">
        <f t="shared" si="4"/>
        <v>2.5652011538833303E-2</v>
      </c>
      <c r="AD28" s="82"/>
    </row>
    <row r="29" spans="1:30" ht="24" customHeight="1" x14ac:dyDescent="0.2">
      <c r="A29" s="103"/>
      <c r="B29" s="104" t="s">
        <v>2168</v>
      </c>
      <c r="C29" s="105" t="s">
        <v>2401</v>
      </c>
      <c r="D29" s="105" t="s">
        <v>44</v>
      </c>
      <c r="E29" s="106">
        <v>0</v>
      </c>
      <c r="F29" s="106">
        <v>8</v>
      </c>
      <c r="G29" s="107">
        <v>1580.23</v>
      </c>
      <c r="H29" s="107"/>
      <c r="I29" s="107"/>
      <c r="J29" s="107"/>
      <c r="K29" s="107"/>
      <c r="L29" s="107"/>
      <c r="M29" s="107"/>
      <c r="N29" s="107"/>
      <c r="O29" s="107"/>
      <c r="P29" s="107"/>
      <c r="R29" s="107"/>
      <c r="S29" s="107">
        <v>12641.84</v>
      </c>
      <c r="T29" s="80"/>
      <c r="U29" s="80"/>
      <c r="V29" s="81"/>
      <c r="W29" s="81"/>
      <c r="X29" s="81"/>
      <c r="Y29" s="80">
        <f t="shared" si="0"/>
        <v>4.5848355451969969E-2</v>
      </c>
      <c r="Z29" s="80">
        <f t="shared" si="1"/>
        <v>1.1992624151289988E-2</v>
      </c>
      <c r="AA29" s="80">
        <f t="shared" si="2"/>
        <v>1.9115055013239957E-2</v>
      </c>
      <c r="AB29" s="80">
        <f t="shared" si="4"/>
        <v>2.5652011538833303E-2</v>
      </c>
      <c r="AD29" s="82"/>
    </row>
    <row r="30" spans="1:30" ht="24" customHeight="1" x14ac:dyDescent="0.2">
      <c r="A30" s="103"/>
      <c r="B30" s="104" t="s">
        <v>2402</v>
      </c>
      <c r="C30" s="105" t="s">
        <v>2403</v>
      </c>
      <c r="D30" s="105" t="s">
        <v>44</v>
      </c>
      <c r="E30" s="106">
        <v>0</v>
      </c>
      <c r="F30" s="106">
        <v>4</v>
      </c>
      <c r="G30" s="107">
        <v>1994.64</v>
      </c>
      <c r="H30" s="107"/>
      <c r="I30" s="107"/>
      <c r="J30" s="107"/>
      <c r="K30" s="107"/>
      <c r="L30" s="107"/>
      <c r="M30" s="107"/>
      <c r="N30" s="107"/>
      <c r="O30" s="107"/>
      <c r="P30" s="107"/>
      <c r="R30" s="107"/>
      <c r="S30" s="107">
        <v>7978.56</v>
      </c>
      <c r="T30" s="80"/>
      <c r="U30" s="80"/>
      <c r="V30" s="81"/>
      <c r="W30" s="81"/>
      <c r="X30" s="81"/>
      <c r="Y30" s="80">
        <f t="shared" si="0"/>
        <v>4.5848355451969969E-2</v>
      </c>
      <c r="Z30" s="80">
        <f t="shared" si="1"/>
        <v>1.1992624151289988E-2</v>
      </c>
      <c r="AA30" s="80">
        <f t="shared" si="2"/>
        <v>1.9115055013239957E-2</v>
      </c>
      <c r="AB30" s="80">
        <f t="shared" si="4"/>
        <v>2.5652011538833303E-2</v>
      </c>
      <c r="AD30" s="82"/>
    </row>
    <row r="31" spans="1:30" ht="13.5" customHeight="1" x14ac:dyDescent="0.2">
      <c r="A31" s="103"/>
      <c r="B31" s="104" t="s">
        <v>2404</v>
      </c>
      <c r="C31" s="105" t="s">
        <v>2405</v>
      </c>
      <c r="D31" s="105" t="s">
        <v>44</v>
      </c>
      <c r="E31" s="106">
        <v>0</v>
      </c>
      <c r="F31" s="106">
        <v>1</v>
      </c>
      <c r="G31" s="107">
        <v>1015.75</v>
      </c>
      <c r="H31" s="107"/>
      <c r="I31" s="107"/>
      <c r="J31" s="107"/>
      <c r="K31" s="107"/>
      <c r="L31" s="107"/>
      <c r="M31" s="107"/>
      <c r="N31" s="107"/>
      <c r="O31" s="107"/>
      <c r="P31" s="107"/>
      <c r="R31" s="107"/>
      <c r="S31" s="107">
        <v>1015.75</v>
      </c>
      <c r="T31" s="80"/>
      <c r="U31" s="80"/>
      <c r="V31" s="81"/>
      <c r="W31" s="81"/>
      <c r="X31" s="81"/>
      <c r="Y31" s="80">
        <f t="shared" si="0"/>
        <v>4.5848355451969969E-2</v>
      </c>
      <c r="Z31" s="80">
        <f t="shared" si="1"/>
        <v>1.1992624151289988E-2</v>
      </c>
      <c r="AA31" s="80">
        <f t="shared" si="2"/>
        <v>1.9115055013239957E-2</v>
      </c>
      <c r="AB31" s="80">
        <f t="shared" si="4"/>
        <v>2.5652011538833303E-2</v>
      </c>
      <c r="AD31" s="82"/>
    </row>
    <row r="32" spans="1:30" ht="13.5" customHeight="1" x14ac:dyDescent="0.2">
      <c r="A32" s="103"/>
      <c r="B32" s="104" t="s">
        <v>2406</v>
      </c>
      <c r="C32" s="105" t="s">
        <v>2407</v>
      </c>
      <c r="D32" s="105" t="s">
        <v>44</v>
      </c>
      <c r="E32" s="106">
        <v>0</v>
      </c>
      <c r="F32" s="106">
        <v>8</v>
      </c>
      <c r="G32" s="107">
        <v>989.56</v>
      </c>
      <c r="H32" s="107"/>
      <c r="I32" s="107"/>
      <c r="J32" s="107"/>
      <c r="K32" s="107"/>
      <c r="L32" s="107"/>
      <c r="M32" s="107"/>
      <c r="N32" s="107"/>
      <c r="O32" s="107"/>
      <c r="P32" s="107"/>
      <c r="R32" s="107"/>
      <c r="S32" s="107">
        <v>7916.48</v>
      </c>
      <c r="T32" s="80"/>
      <c r="U32" s="80"/>
      <c r="V32" s="81"/>
      <c r="W32" s="81"/>
      <c r="X32" s="81"/>
      <c r="Y32" s="80">
        <f t="shared" si="0"/>
        <v>4.5848355451969969E-2</v>
      </c>
      <c r="Z32" s="80">
        <f t="shared" si="1"/>
        <v>1.1992624151289988E-2</v>
      </c>
      <c r="AA32" s="80">
        <f t="shared" si="2"/>
        <v>1.9115055013239957E-2</v>
      </c>
      <c r="AB32" s="80">
        <f t="shared" si="4"/>
        <v>2.5652011538833303E-2</v>
      </c>
      <c r="AD32" s="82"/>
    </row>
    <row r="33" spans="1:30" s="84" customFormat="1" x14ac:dyDescent="0.35">
      <c r="A33" s="167"/>
      <c r="B33" s="168"/>
      <c r="C33" s="169"/>
      <c r="D33" s="169"/>
      <c r="E33" s="170"/>
      <c r="F33" s="170"/>
      <c r="G33" s="171"/>
      <c r="H33" s="171" t="s">
        <v>3441</v>
      </c>
      <c r="I33" s="171"/>
      <c r="J33" s="171"/>
      <c r="K33" s="171"/>
      <c r="L33" s="171"/>
      <c r="M33" s="171"/>
      <c r="N33" s="171"/>
      <c r="O33" s="171"/>
      <c r="P33" s="171"/>
      <c r="R33" s="171" t="s">
        <v>3442</v>
      </c>
      <c r="S33" s="171"/>
      <c r="T33" s="80"/>
      <c r="U33" s="80"/>
      <c r="V33" s="81"/>
      <c r="W33" s="81"/>
      <c r="X33" s="81"/>
      <c r="Y33" s="80"/>
      <c r="Z33" s="80"/>
      <c r="AA33" s="80"/>
      <c r="AB33" s="80"/>
      <c r="AC33" s="88"/>
      <c r="AD33" s="172"/>
    </row>
    <row r="34" spans="1:30" s="84" customFormat="1" ht="20" x14ac:dyDescent="0.35">
      <c r="A34" s="167"/>
      <c r="B34" s="168">
        <v>42972319</v>
      </c>
      <c r="C34" s="169" t="s">
        <v>3581</v>
      </c>
      <c r="D34" s="169" t="s">
        <v>44</v>
      </c>
      <c r="E34" s="170">
        <v>1.295E-2</v>
      </c>
      <c r="F34" s="170">
        <v>8</v>
      </c>
      <c r="G34" s="171">
        <v>1490</v>
      </c>
      <c r="H34" s="171">
        <v>1490</v>
      </c>
      <c r="I34" s="171">
        <v>101.893380365</v>
      </c>
      <c r="J34" s="171">
        <v>101.893380365</v>
      </c>
      <c r="K34" s="171"/>
      <c r="L34" s="171"/>
      <c r="M34" s="171"/>
      <c r="N34" s="171"/>
      <c r="O34" s="171"/>
      <c r="P34" s="171"/>
      <c r="R34" s="171">
        <v>1670</v>
      </c>
      <c r="S34" s="171">
        <v>117.72364296000001</v>
      </c>
      <c r="T34" s="80">
        <f t="shared" ref="T34" si="5">R34/H34</f>
        <v>1.1208053691275168</v>
      </c>
      <c r="U34" s="80">
        <f t="shared" ref="U34" si="6">T34-AB34</f>
        <v>1.0951533575886836</v>
      </c>
      <c r="V34" s="81">
        <f t="shared" ref="V34:V35" si="7">G34*U34</f>
        <v>1631.7785028071385</v>
      </c>
      <c r="W34" s="81">
        <f t="shared" ref="W34:W35" si="8">V34-G34</f>
        <v>141.77850280713847</v>
      </c>
      <c r="X34" s="81">
        <f t="shared" ref="X34:X35" si="9">F34*W34</f>
        <v>1134.2280224571077</v>
      </c>
      <c r="Y34" s="80">
        <f t="shared" si="0"/>
        <v>4.5848355451969969E-2</v>
      </c>
      <c r="Z34" s="80">
        <f t="shared" si="1"/>
        <v>1.1992624151289988E-2</v>
      </c>
      <c r="AA34" s="80">
        <f t="shared" si="2"/>
        <v>1.9115055013239957E-2</v>
      </c>
      <c r="AB34" s="80">
        <f t="shared" ref="AB34" si="10">AVERAGE(Y34:AA34)</f>
        <v>2.5652011538833303E-2</v>
      </c>
      <c r="AC34" s="88" t="s">
        <v>3578</v>
      </c>
      <c r="AD34" s="172"/>
    </row>
    <row r="35" spans="1:30" ht="20" x14ac:dyDescent="0.2">
      <c r="A35" s="103"/>
      <c r="B35" s="104" t="s">
        <v>2408</v>
      </c>
      <c r="C35" s="105" t="s">
        <v>2409</v>
      </c>
      <c r="D35" s="105" t="s">
        <v>2410</v>
      </c>
      <c r="E35" s="106">
        <v>0</v>
      </c>
      <c r="F35" s="106">
        <v>2</v>
      </c>
      <c r="G35" s="107">
        <v>494.53</v>
      </c>
      <c r="H35" s="107"/>
      <c r="I35" s="107"/>
      <c r="J35" s="107"/>
      <c r="K35" s="107"/>
      <c r="L35" s="107"/>
      <c r="M35" s="107"/>
      <c r="N35" s="107"/>
      <c r="O35" s="107"/>
      <c r="P35" s="107"/>
      <c r="R35" s="107"/>
      <c r="S35" s="107">
        <v>989.06</v>
      </c>
      <c r="T35" s="80">
        <f>T36</f>
        <v>1.8779761904761905</v>
      </c>
      <c r="U35" s="80">
        <f>U36</f>
        <v>1.8523241789373572</v>
      </c>
      <c r="V35" s="81">
        <f t="shared" si="7"/>
        <v>916.0298762098912</v>
      </c>
      <c r="W35" s="81">
        <f t="shared" si="8"/>
        <v>421.49987620989123</v>
      </c>
      <c r="X35" s="81">
        <f t="shared" si="9"/>
        <v>842.99975241978245</v>
      </c>
      <c r="Y35" s="80"/>
      <c r="Z35" s="80"/>
      <c r="AA35" s="80"/>
      <c r="AB35" s="80"/>
      <c r="AC35" s="88" t="s">
        <v>3588</v>
      </c>
      <c r="AD35" s="82"/>
    </row>
    <row r="36" spans="1:30" s="84" customFormat="1" x14ac:dyDescent="0.35">
      <c r="A36" s="167"/>
      <c r="B36" s="168">
        <v>13756520</v>
      </c>
      <c r="C36" s="169" t="s">
        <v>3586</v>
      </c>
      <c r="D36" s="169" t="s">
        <v>114</v>
      </c>
      <c r="E36" s="170">
        <v>1.295E-2</v>
      </c>
      <c r="F36" s="170">
        <v>1</v>
      </c>
      <c r="G36" s="171"/>
      <c r="H36" s="171">
        <v>33600</v>
      </c>
      <c r="I36" s="171">
        <v>101.893380365</v>
      </c>
      <c r="J36" s="171">
        <v>101.893380365</v>
      </c>
      <c r="K36" s="171"/>
      <c r="L36" s="171"/>
      <c r="M36" s="171"/>
      <c r="N36" s="171"/>
      <c r="O36" s="171"/>
      <c r="P36" s="171"/>
      <c r="R36" s="171">
        <v>63100</v>
      </c>
      <c r="S36" s="171">
        <v>117.72364296000001</v>
      </c>
      <c r="T36" s="80">
        <f t="shared" ref="T36" si="11">R36/H36</f>
        <v>1.8779761904761905</v>
      </c>
      <c r="U36" s="80">
        <f t="shared" ref="U36" si="12">T36-AB36</f>
        <v>1.8523241789373572</v>
      </c>
      <c r="V36" s="81"/>
      <c r="W36" s="81"/>
      <c r="X36" s="81"/>
      <c r="Y36" s="80">
        <f t="shared" si="0"/>
        <v>4.5848355451969969E-2</v>
      </c>
      <c r="Z36" s="80">
        <f t="shared" si="1"/>
        <v>1.1992624151289988E-2</v>
      </c>
      <c r="AA36" s="80">
        <f t="shared" si="2"/>
        <v>1.9115055013239957E-2</v>
      </c>
      <c r="AB36" s="80">
        <f t="shared" si="4"/>
        <v>2.5652011538833303E-2</v>
      </c>
      <c r="AC36" s="88" t="s">
        <v>3587</v>
      </c>
      <c r="AD36" s="172"/>
    </row>
    <row r="37" spans="1:30" ht="20" x14ac:dyDescent="0.2">
      <c r="A37" s="103"/>
      <c r="B37" s="104" t="s">
        <v>2411</v>
      </c>
      <c r="C37" s="105" t="s">
        <v>2412</v>
      </c>
      <c r="D37" s="105" t="s">
        <v>2410</v>
      </c>
      <c r="E37" s="106">
        <v>0</v>
      </c>
      <c r="F37" s="106">
        <v>46</v>
      </c>
      <c r="G37" s="107">
        <v>405.4</v>
      </c>
      <c r="H37" s="107"/>
      <c r="I37" s="107"/>
      <c r="J37" s="107"/>
      <c r="K37" s="107"/>
      <c r="L37" s="107"/>
      <c r="M37" s="107"/>
      <c r="N37" s="107"/>
      <c r="O37" s="107"/>
      <c r="P37" s="107"/>
      <c r="R37" s="107"/>
      <c r="S37" s="107">
        <v>18648.400000000001</v>
      </c>
      <c r="T37" s="80">
        <f>T38</f>
        <v>1.8779761904761905</v>
      </c>
      <c r="U37" s="80">
        <f>U38</f>
        <v>1.8523241789373572</v>
      </c>
      <c r="V37" s="81">
        <f t="shared" ref="V37" si="13">G37*U37</f>
        <v>750.93222214120453</v>
      </c>
      <c r="W37" s="81">
        <f t="shared" ref="W37" si="14">V37-G37</f>
        <v>345.53222214120456</v>
      </c>
      <c r="X37" s="81">
        <f t="shared" ref="X37" si="15">F37*W37</f>
        <v>15894.48221849541</v>
      </c>
      <c r="Y37" s="80"/>
      <c r="Z37" s="80"/>
      <c r="AA37" s="80"/>
      <c r="AB37" s="80"/>
      <c r="AC37" s="88" t="s">
        <v>3588</v>
      </c>
      <c r="AD37" s="82"/>
    </row>
    <row r="38" spans="1:30" s="84" customFormat="1" x14ac:dyDescent="0.35">
      <c r="A38" s="167"/>
      <c r="B38" s="168">
        <v>13756520</v>
      </c>
      <c r="C38" s="169" t="s">
        <v>3586</v>
      </c>
      <c r="D38" s="169" t="s">
        <v>114</v>
      </c>
      <c r="E38" s="170">
        <v>1.295E-2</v>
      </c>
      <c r="F38" s="170">
        <v>1</v>
      </c>
      <c r="G38" s="171"/>
      <c r="H38" s="171">
        <v>33600</v>
      </c>
      <c r="I38" s="171">
        <v>101.893380365</v>
      </c>
      <c r="J38" s="171">
        <v>101.893380365</v>
      </c>
      <c r="K38" s="171"/>
      <c r="L38" s="171"/>
      <c r="M38" s="171"/>
      <c r="N38" s="171"/>
      <c r="O38" s="171"/>
      <c r="P38" s="171"/>
      <c r="R38" s="171">
        <v>63100</v>
      </c>
      <c r="S38" s="171">
        <v>117.72364296000001</v>
      </c>
      <c r="T38" s="80">
        <f t="shared" ref="T38" si="16">R38/H38</f>
        <v>1.8779761904761905</v>
      </c>
      <c r="U38" s="80">
        <f t="shared" ref="U38" si="17">T38-AB38</f>
        <v>1.8523241789373572</v>
      </c>
      <c r="V38" s="81"/>
      <c r="W38" s="81"/>
      <c r="X38" s="81"/>
      <c r="Y38" s="80">
        <f t="shared" si="0"/>
        <v>4.5848355451969969E-2</v>
      </c>
      <c r="Z38" s="80">
        <f t="shared" si="1"/>
        <v>1.1992624151289988E-2</v>
      </c>
      <c r="AA38" s="80">
        <f t="shared" si="2"/>
        <v>1.9115055013239957E-2</v>
      </c>
      <c r="AB38" s="80">
        <f t="shared" ref="AB38" si="18">AVERAGE(Y38:AA38)</f>
        <v>2.5652011538833303E-2</v>
      </c>
      <c r="AC38" s="88" t="s">
        <v>3587</v>
      </c>
      <c r="AD38" s="172"/>
    </row>
    <row r="39" spans="1:30" ht="20" x14ac:dyDescent="0.2">
      <c r="A39" s="103"/>
      <c r="B39" s="104" t="s">
        <v>2413</v>
      </c>
      <c r="C39" s="105" t="s">
        <v>2414</v>
      </c>
      <c r="D39" s="105" t="s">
        <v>2410</v>
      </c>
      <c r="E39" s="106">
        <v>0</v>
      </c>
      <c r="F39" s="106">
        <v>111</v>
      </c>
      <c r="G39" s="107">
        <v>290.39999999999998</v>
      </c>
      <c r="H39" s="107"/>
      <c r="I39" s="107"/>
      <c r="J39" s="107"/>
      <c r="K39" s="107"/>
      <c r="L39" s="107"/>
      <c r="M39" s="107"/>
      <c r="N39" s="107"/>
      <c r="O39" s="107"/>
      <c r="P39" s="107"/>
      <c r="R39" s="107"/>
      <c r="S39" s="107">
        <v>32234.400000000001</v>
      </c>
      <c r="T39" s="80">
        <f>T40</f>
        <v>1.8779761904761905</v>
      </c>
      <c r="U39" s="80">
        <f>U40</f>
        <v>1.8523241789373572</v>
      </c>
      <c r="V39" s="81">
        <f t="shared" ref="V39" si="19">G39*U39</f>
        <v>537.91494156340855</v>
      </c>
      <c r="W39" s="81">
        <f t="shared" ref="W39" si="20">V39-G39</f>
        <v>247.51494156340857</v>
      </c>
      <c r="X39" s="81">
        <f t="shared" ref="X39" si="21">F39*W39</f>
        <v>27474.15851353835</v>
      </c>
      <c r="Y39" s="80"/>
      <c r="Z39" s="80"/>
      <c r="AA39" s="80"/>
      <c r="AB39" s="80"/>
      <c r="AC39" s="88" t="s">
        <v>3588</v>
      </c>
      <c r="AD39" s="82"/>
    </row>
    <row r="40" spans="1:30" s="84" customFormat="1" x14ac:dyDescent="0.35">
      <c r="A40" s="167"/>
      <c r="B40" s="168">
        <v>13756520</v>
      </c>
      <c r="C40" s="169" t="s">
        <v>3586</v>
      </c>
      <c r="D40" s="169" t="s">
        <v>114</v>
      </c>
      <c r="E40" s="170">
        <v>1.295E-2</v>
      </c>
      <c r="F40" s="170">
        <v>1</v>
      </c>
      <c r="G40" s="171"/>
      <c r="H40" s="171">
        <v>33600</v>
      </c>
      <c r="I40" s="171">
        <v>101.893380365</v>
      </c>
      <c r="J40" s="171">
        <v>101.893380365</v>
      </c>
      <c r="K40" s="171"/>
      <c r="L40" s="171"/>
      <c r="M40" s="171"/>
      <c r="N40" s="171"/>
      <c r="O40" s="171"/>
      <c r="P40" s="171"/>
      <c r="R40" s="171">
        <v>63100</v>
      </c>
      <c r="S40" s="171">
        <v>117.72364296000001</v>
      </c>
      <c r="T40" s="80">
        <f t="shared" ref="T40" si="22">R40/H40</f>
        <v>1.8779761904761905</v>
      </c>
      <c r="U40" s="80">
        <f t="shared" ref="U40" si="23">T40-AB40</f>
        <v>1.8523241789373572</v>
      </c>
      <c r="V40" s="81"/>
      <c r="W40" s="81"/>
      <c r="X40" s="81"/>
      <c r="Y40" s="80">
        <f t="shared" si="0"/>
        <v>4.5848355451969969E-2</v>
      </c>
      <c r="Z40" s="80">
        <f t="shared" si="1"/>
        <v>1.1992624151289988E-2</v>
      </c>
      <c r="AA40" s="80">
        <f t="shared" si="2"/>
        <v>1.9115055013239957E-2</v>
      </c>
      <c r="AB40" s="80">
        <f t="shared" si="4"/>
        <v>2.5652011538833303E-2</v>
      </c>
      <c r="AC40" s="88" t="s">
        <v>3587</v>
      </c>
      <c r="AD40" s="172"/>
    </row>
    <row r="41" spans="1:30" ht="20" x14ac:dyDescent="0.2">
      <c r="A41" s="103"/>
      <c r="B41" s="104" t="s">
        <v>2415</v>
      </c>
      <c r="C41" s="105" t="s">
        <v>2416</v>
      </c>
      <c r="D41" s="105" t="s">
        <v>2410</v>
      </c>
      <c r="E41" s="106">
        <v>0</v>
      </c>
      <c r="F41" s="106">
        <v>12</v>
      </c>
      <c r="G41" s="107">
        <v>316.27</v>
      </c>
      <c r="H41" s="107"/>
      <c r="I41" s="107"/>
      <c r="J41" s="107"/>
      <c r="K41" s="107"/>
      <c r="L41" s="107"/>
      <c r="M41" s="107"/>
      <c r="N41" s="107"/>
      <c r="O41" s="107"/>
      <c r="P41" s="107"/>
      <c r="R41" s="107"/>
      <c r="S41" s="107">
        <v>3795.24</v>
      </c>
      <c r="T41" s="80">
        <f>T42</f>
        <v>1.8779761904761905</v>
      </c>
      <c r="U41" s="80">
        <f>U42</f>
        <v>1.8523241789373572</v>
      </c>
      <c r="V41" s="81">
        <f t="shared" ref="V41" si="24">G41*U41</f>
        <v>585.83456807251798</v>
      </c>
      <c r="W41" s="81">
        <f t="shared" ref="W41" si="25">V41-G41</f>
        <v>269.564568072518</v>
      </c>
      <c r="X41" s="81">
        <f t="shared" ref="X41" si="26">F41*W41</f>
        <v>3234.774816870216</v>
      </c>
      <c r="Y41" s="80"/>
      <c r="Z41" s="80"/>
      <c r="AA41" s="80"/>
      <c r="AB41" s="80"/>
      <c r="AC41" s="88" t="s">
        <v>3588</v>
      </c>
      <c r="AD41" s="82"/>
    </row>
    <row r="42" spans="1:30" s="84" customFormat="1" x14ac:dyDescent="0.35">
      <c r="A42" s="167"/>
      <c r="B42" s="168">
        <v>13756520</v>
      </c>
      <c r="C42" s="169" t="s">
        <v>3586</v>
      </c>
      <c r="D42" s="169" t="s">
        <v>114</v>
      </c>
      <c r="E42" s="170">
        <v>1.295E-2</v>
      </c>
      <c r="F42" s="170">
        <v>1</v>
      </c>
      <c r="G42" s="171"/>
      <c r="H42" s="171">
        <v>33600</v>
      </c>
      <c r="I42" s="171">
        <v>101.893380365</v>
      </c>
      <c r="J42" s="171">
        <v>101.893380365</v>
      </c>
      <c r="K42" s="171"/>
      <c r="L42" s="171"/>
      <c r="M42" s="171"/>
      <c r="N42" s="171"/>
      <c r="O42" s="171"/>
      <c r="P42" s="171"/>
      <c r="R42" s="171">
        <v>63100</v>
      </c>
      <c r="S42" s="171">
        <v>117.72364296000001</v>
      </c>
      <c r="T42" s="80">
        <f t="shared" ref="T42" si="27">R42/H42</f>
        <v>1.8779761904761905</v>
      </c>
      <c r="U42" s="80">
        <f t="shared" ref="U42" si="28">T42-AB42</f>
        <v>1.8523241789373572</v>
      </c>
      <c r="V42" s="81"/>
      <c r="W42" s="81"/>
      <c r="X42" s="81"/>
      <c r="Y42" s="80">
        <f t="shared" si="0"/>
        <v>4.5848355451969969E-2</v>
      </c>
      <c r="Z42" s="80">
        <f t="shared" si="1"/>
        <v>1.1992624151289988E-2</v>
      </c>
      <c r="AA42" s="80">
        <f t="shared" si="2"/>
        <v>1.9115055013239957E-2</v>
      </c>
      <c r="AB42" s="80">
        <f t="shared" ref="AB42" si="29">AVERAGE(Y42:AA42)</f>
        <v>2.5652011538833303E-2</v>
      </c>
      <c r="AC42" s="88" t="s">
        <v>3587</v>
      </c>
      <c r="AD42" s="172"/>
    </row>
    <row r="43" spans="1:30" ht="20" x14ac:dyDescent="0.2">
      <c r="A43" s="103"/>
      <c r="B43" s="104" t="s">
        <v>2417</v>
      </c>
      <c r="C43" s="105" t="s">
        <v>2418</v>
      </c>
      <c r="D43" s="105" t="s">
        <v>38</v>
      </c>
      <c r="E43" s="106">
        <v>0</v>
      </c>
      <c r="F43" s="106">
        <v>22</v>
      </c>
      <c r="G43" s="107">
        <v>452.84</v>
      </c>
      <c r="H43" s="107"/>
      <c r="I43" s="107"/>
      <c r="J43" s="107"/>
      <c r="K43" s="107"/>
      <c r="L43" s="107"/>
      <c r="M43" s="107"/>
      <c r="N43" s="107"/>
      <c r="O43" s="107"/>
      <c r="P43" s="107"/>
      <c r="R43" s="107"/>
      <c r="S43" s="107">
        <v>9962.48</v>
      </c>
      <c r="T43" s="80">
        <f>T44</f>
        <v>1.8779761904761905</v>
      </c>
      <c r="U43" s="80">
        <f>U44</f>
        <v>1.8523241789373572</v>
      </c>
      <c r="V43" s="81">
        <f t="shared" ref="V43" si="30">G43*U43</f>
        <v>838.80648118999284</v>
      </c>
      <c r="W43" s="81">
        <f t="shared" ref="W43" si="31">V43-G43</f>
        <v>385.96648118999286</v>
      </c>
      <c r="X43" s="81">
        <f t="shared" ref="X43" si="32">F43*W43</f>
        <v>8491.2625861798424</v>
      </c>
      <c r="Y43" s="80"/>
      <c r="Z43" s="80"/>
      <c r="AA43" s="80"/>
      <c r="AB43" s="80"/>
      <c r="AC43" s="88" t="s">
        <v>3588</v>
      </c>
      <c r="AD43" s="82"/>
    </row>
    <row r="44" spans="1:30" s="84" customFormat="1" x14ac:dyDescent="0.35">
      <c r="A44" s="167"/>
      <c r="B44" s="168">
        <v>13756520</v>
      </c>
      <c r="C44" s="169" t="s">
        <v>3586</v>
      </c>
      <c r="D44" s="169" t="s">
        <v>114</v>
      </c>
      <c r="E44" s="170">
        <v>1.295E-2</v>
      </c>
      <c r="F44" s="170">
        <v>1</v>
      </c>
      <c r="G44" s="171"/>
      <c r="H44" s="171">
        <v>33600</v>
      </c>
      <c r="I44" s="171">
        <v>101.893380365</v>
      </c>
      <c r="J44" s="171">
        <v>101.893380365</v>
      </c>
      <c r="K44" s="171"/>
      <c r="L44" s="171"/>
      <c r="M44" s="171"/>
      <c r="N44" s="171"/>
      <c r="O44" s="171"/>
      <c r="P44" s="171"/>
      <c r="R44" s="171">
        <v>63100</v>
      </c>
      <c r="S44" s="171">
        <v>117.72364296000001</v>
      </c>
      <c r="T44" s="80">
        <f t="shared" ref="T44" si="33">R44/H44</f>
        <v>1.8779761904761905</v>
      </c>
      <c r="U44" s="80">
        <f t="shared" ref="U44" si="34">T44-AB44</f>
        <v>1.8523241789373572</v>
      </c>
      <c r="V44" s="81"/>
      <c r="W44" s="81"/>
      <c r="X44" s="81"/>
      <c r="Y44" s="80">
        <f t="shared" si="0"/>
        <v>4.5848355451969969E-2</v>
      </c>
      <c r="Z44" s="80">
        <f t="shared" si="1"/>
        <v>1.1992624151289988E-2</v>
      </c>
      <c r="AA44" s="80">
        <f t="shared" si="2"/>
        <v>1.9115055013239957E-2</v>
      </c>
      <c r="AB44" s="80">
        <f t="shared" si="4"/>
        <v>2.5652011538833303E-2</v>
      </c>
      <c r="AC44" s="88" t="s">
        <v>3587</v>
      </c>
      <c r="AD44" s="172"/>
    </row>
    <row r="45" spans="1:30" ht="24" customHeight="1" x14ac:dyDescent="0.2">
      <c r="A45" s="103"/>
      <c r="B45" s="104" t="s">
        <v>2419</v>
      </c>
      <c r="C45" s="105" t="s">
        <v>2420</v>
      </c>
      <c r="D45" s="105" t="s">
        <v>38</v>
      </c>
      <c r="E45" s="106">
        <v>0</v>
      </c>
      <c r="F45" s="106">
        <v>40</v>
      </c>
      <c r="G45" s="107">
        <v>460.03</v>
      </c>
      <c r="H45" s="107"/>
      <c r="I45" s="107"/>
      <c r="J45" s="107"/>
      <c r="K45" s="107"/>
      <c r="L45" s="107"/>
      <c r="M45" s="107"/>
      <c r="N45" s="107"/>
      <c r="O45" s="107"/>
      <c r="P45" s="107"/>
      <c r="R45" s="107"/>
      <c r="S45" s="107">
        <v>18401.2</v>
      </c>
      <c r="T45" s="80">
        <f>T46</f>
        <v>1.5988779803646564</v>
      </c>
      <c r="U45" s="80">
        <f>U46</f>
        <v>1.5732259688258232</v>
      </c>
      <c r="V45" s="81">
        <f t="shared" ref="V45" si="35">G45*U45</f>
        <v>723.73114243894338</v>
      </c>
      <c r="W45" s="81">
        <f t="shared" ref="W45" si="36">V45-G45</f>
        <v>263.70114243894341</v>
      </c>
      <c r="X45" s="81">
        <f t="shared" ref="X45" si="37">F45*W45</f>
        <v>10548.045697557736</v>
      </c>
      <c r="Y45" s="80"/>
      <c r="Z45" s="80"/>
      <c r="AA45" s="80"/>
      <c r="AB45" s="80"/>
      <c r="AC45" s="88" t="s">
        <v>3591</v>
      </c>
      <c r="AD45" s="82"/>
    </row>
    <row r="46" spans="1:30" s="84" customFormat="1" x14ac:dyDescent="0.35">
      <c r="A46" s="167"/>
      <c r="B46" s="168">
        <v>63231221</v>
      </c>
      <c r="C46" s="169" t="s">
        <v>3589</v>
      </c>
      <c r="D46" s="169" t="s">
        <v>38</v>
      </c>
      <c r="E46" s="170">
        <v>1.295E-2</v>
      </c>
      <c r="F46" s="170">
        <v>1</v>
      </c>
      <c r="G46" s="171"/>
      <c r="H46" s="171">
        <v>71.3</v>
      </c>
      <c r="I46" s="171">
        <v>101.893380365</v>
      </c>
      <c r="J46" s="171">
        <v>101.893380365</v>
      </c>
      <c r="K46" s="171"/>
      <c r="L46" s="171"/>
      <c r="M46" s="171"/>
      <c r="N46" s="171"/>
      <c r="O46" s="171"/>
      <c r="P46" s="171"/>
      <c r="R46" s="171">
        <v>114</v>
      </c>
      <c r="S46" s="171">
        <v>117.72364296000001</v>
      </c>
      <c r="T46" s="80">
        <f t="shared" ref="T46" si="38">R46/H46</f>
        <v>1.5988779803646564</v>
      </c>
      <c r="U46" s="80">
        <f t="shared" ref="U46" si="39">T46-AB46</f>
        <v>1.5732259688258232</v>
      </c>
      <c r="V46" s="81"/>
      <c r="W46" s="81"/>
      <c r="X46" s="81"/>
      <c r="Y46" s="80">
        <f t="shared" si="0"/>
        <v>4.5848355451969969E-2</v>
      </c>
      <c r="Z46" s="80">
        <f t="shared" si="1"/>
        <v>1.1992624151289988E-2</v>
      </c>
      <c r="AA46" s="80">
        <f t="shared" si="2"/>
        <v>1.9115055013239957E-2</v>
      </c>
      <c r="AB46" s="80">
        <f t="shared" si="4"/>
        <v>2.5652011538833303E-2</v>
      </c>
      <c r="AC46" s="88" t="s">
        <v>3590</v>
      </c>
      <c r="AD46" s="172"/>
    </row>
    <row r="47" spans="1:30" ht="24" customHeight="1" x14ac:dyDescent="0.2">
      <c r="A47" s="103"/>
      <c r="B47" s="104" t="s">
        <v>2421</v>
      </c>
      <c r="C47" s="105" t="s">
        <v>2422</v>
      </c>
      <c r="D47" s="105" t="s">
        <v>44</v>
      </c>
      <c r="E47" s="106">
        <v>0</v>
      </c>
      <c r="F47" s="106">
        <v>4</v>
      </c>
      <c r="G47" s="107">
        <v>2462.21</v>
      </c>
      <c r="H47" s="107"/>
      <c r="I47" s="107"/>
      <c r="J47" s="107"/>
      <c r="K47" s="107"/>
      <c r="L47" s="107"/>
      <c r="M47" s="107"/>
      <c r="N47" s="107"/>
      <c r="O47" s="107"/>
      <c r="P47" s="107"/>
      <c r="R47" s="107"/>
      <c r="S47" s="107">
        <v>9848.84</v>
      </c>
      <c r="T47" s="80"/>
      <c r="U47" s="80"/>
      <c r="V47" s="81"/>
      <c r="W47" s="81"/>
      <c r="X47" s="81"/>
      <c r="Y47" s="80">
        <f t="shared" si="0"/>
        <v>4.5848355451969969E-2</v>
      </c>
      <c r="Z47" s="80">
        <f t="shared" si="1"/>
        <v>1.1992624151289988E-2</v>
      </c>
      <c r="AA47" s="80">
        <f t="shared" si="2"/>
        <v>1.9115055013239957E-2</v>
      </c>
      <c r="AB47" s="80">
        <f t="shared" si="4"/>
        <v>2.5652011538833303E-2</v>
      </c>
      <c r="AD47" s="82"/>
    </row>
    <row r="48" spans="1:30" ht="28.5" customHeight="1" x14ac:dyDescent="0.3">
      <c r="A48" s="151"/>
      <c r="B48" s="152" t="s">
        <v>2423</v>
      </c>
      <c r="C48" s="153" t="s">
        <v>2424</v>
      </c>
      <c r="D48" s="153"/>
      <c r="E48" s="154"/>
      <c r="F48" s="154"/>
      <c r="G48" s="155"/>
      <c r="H48" s="155"/>
      <c r="I48" s="155"/>
      <c r="J48" s="155"/>
      <c r="K48" s="155"/>
      <c r="L48" s="155"/>
      <c r="M48" s="155"/>
      <c r="N48" s="155"/>
      <c r="O48" s="155"/>
      <c r="P48" s="155"/>
      <c r="R48" s="155"/>
      <c r="S48" s="155">
        <v>196460.09</v>
      </c>
      <c r="T48" s="80"/>
      <c r="U48" s="80"/>
      <c r="V48" s="81"/>
      <c r="W48" s="81"/>
      <c r="X48" s="81"/>
      <c r="Y48" s="80"/>
      <c r="Z48" s="80"/>
      <c r="AA48" s="80"/>
      <c r="AB48" s="80"/>
      <c r="AD48" s="82"/>
    </row>
    <row r="49" spans="1:30" ht="45" customHeight="1" x14ac:dyDescent="0.2">
      <c r="A49" s="103"/>
      <c r="B49" s="104" t="s">
        <v>2171</v>
      </c>
      <c r="C49" s="105" t="s">
        <v>2425</v>
      </c>
      <c r="D49" s="105" t="s">
        <v>44</v>
      </c>
      <c r="E49" s="106">
        <v>0</v>
      </c>
      <c r="F49" s="106">
        <v>5</v>
      </c>
      <c r="G49" s="107">
        <v>15022.8</v>
      </c>
      <c r="H49" s="107"/>
      <c r="I49" s="107"/>
      <c r="J49" s="107"/>
      <c r="K49" s="107"/>
      <c r="L49" s="107"/>
      <c r="M49" s="107"/>
      <c r="N49" s="107"/>
      <c r="O49" s="107"/>
      <c r="P49" s="107"/>
      <c r="R49" s="107"/>
      <c r="S49" s="107">
        <v>75114</v>
      </c>
      <c r="T49" s="80">
        <f>T51</f>
        <v>1.1621621621621621</v>
      </c>
      <c r="U49" s="80">
        <f>U51</f>
        <v>1.1365101506233288</v>
      </c>
      <c r="V49" s="81">
        <f t="shared" ref="V49" si="40">G49*U49</f>
        <v>17073.564690784144</v>
      </c>
      <c r="W49" s="81">
        <f t="shared" ref="W49" si="41">V49-G49</f>
        <v>2050.7646907841445</v>
      </c>
      <c r="X49" s="81">
        <f t="shared" ref="X49" si="42">F49*W49</f>
        <v>10253.823453920722</v>
      </c>
      <c r="Y49" s="80"/>
      <c r="Z49" s="80"/>
      <c r="AA49" s="80"/>
      <c r="AB49" s="80"/>
      <c r="AC49" s="88" t="s">
        <v>3592</v>
      </c>
      <c r="AD49" s="82"/>
    </row>
    <row r="50" spans="1:30" s="84" customFormat="1" x14ac:dyDescent="0.35">
      <c r="A50" s="167"/>
      <c r="B50" s="168"/>
      <c r="C50" s="169"/>
      <c r="D50" s="169"/>
      <c r="E50" s="170"/>
      <c r="F50" s="170"/>
      <c r="G50" s="171"/>
      <c r="H50" s="171" t="s">
        <v>3441</v>
      </c>
      <c r="I50" s="171"/>
      <c r="J50" s="171"/>
      <c r="K50" s="171"/>
      <c r="L50" s="171"/>
      <c r="M50" s="171"/>
      <c r="N50" s="171"/>
      <c r="O50" s="171"/>
      <c r="P50" s="171"/>
      <c r="R50" s="171" t="s">
        <v>3442</v>
      </c>
      <c r="S50" s="171"/>
      <c r="T50" s="80"/>
      <c r="U50" s="80"/>
      <c r="V50" s="81"/>
      <c r="W50" s="81"/>
      <c r="X50" s="81"/>
      <c r="Y50" s="80"/>
      <c r="Z50" s="80"/>
      <c r="AA50" s="80"/>
      <c r="AB50" s="80"/>
      <c r="AC50" s="88"/>
      <c r="AD50" s="172"/>
    </row>
    <row r="51" spans="1:30" s="84" customFormat="1" ht="20" x14ac:dyDescent="0.35">
      <c r="A51" s="167"/>
      <c r="B51" s="168">
        <v>42914584</v>
      </c>
      <c r="C51" s="169" t="s">
        <v>3582</v>
      </c>
      <c r="D51" s="169" t="s">
        <v>44</v>
      </c>
      <c r="E51" s="170">
        <v>1.295E-2</v>
      </c>
      <c r="F51" s="170">
        <v>5</v>
      </c>
      <c r="G51" s="171"/>
      <c r="H51" s="171">
        <v>25900</v>
      </c>
      <c r="I51" s="171">
        <v>101.893380365</v>
      </c>
      <c r="J51" s="171">
        <v>101.893380365</v>
      </c>
      <c r="K51" s="171"/>
      <c r="L51" s="171"/>
      <c r="M51" s="171"/>
      <c r="N51" s="171"/>
      <c r="O51" s="171"/>
      <c r="P51" s="171"/>
      <c r="R51" s="171">
        <v>30100</v>
      </c>
      <c r="S51" s="171">
        <v>117.72364296000001</v>
      </c>
      <c r="T51" s="80">
        <f t="shared" ref="T51" si="43">R51/H51</f>
        <v>1.1621621621621621</v>
      </c>
      <c r="U51" s="80">
        <f t="shared" ref="U51" si="44">T51-AB51</f>
        <v>1.1365101506233288</v>
      </c>
      <c r="V51" s="81"/>
      <c r="W51" s="81"/>
      <c r="X51" s="81"/>
      <c r="Y51" s="80">
        <f t="shared" si="0"/>
        <v>4.5848355451969969E-2</v>
      </c>
      <c r="Z51" s="80">
        <f t="shared" si="1"/>
        <v>1.1992624151289988E-2</v>
      </c>
      <c r="AA51" s="80">
        <f t="shared" si="2"/>
        <v>1.9115055013239957E-2</v>
      </c>
      <c r="AB51" s="80">
        <f t="shared" ref="AB51" si="45">AVERAGE(Y51:AA51)</f>
        <v>2.5652011538833303E-2</v>
      </c>
      <c r="AC51" s="88" t="s">
        <v>3584</v>
      </c>
      <c r="AD51" s="172"/>
    </row>
    <row r="52" spans="1:30" ht="45" customHeight="1" x14ac:dyDescent="0.2">
      <c r="A52" s="103"/>
      <c r="B52" s="104" t="s">
        <v>2173</v>
      </c>
      <c r="C52" s="105" t="s">
        <v>2426</v>
      </c>
      <c r="D52" s="105" t="s">
        <v>44</v>
      </c>
      <c r="E52" s="106">
        <v>0</v>
      </c>
      <c r="F52" s="106">
        <v>1</v>
      </c>
      <c r="G52" s="107">
        <v>8983.84</v>
      </c>
      <c r="H52" s="107"/>
      <c r="I52" s="107"/>
      <c r="J52" s="107"/>
      <c r="K52" s="107"/>
      <c r="L52" s="107"/>
      <c r="M52" s="107"/>
      <c r="N52" s="107"/>
      <c r="O52" s="107"/>
      <c r="P52" s="107"/>
      <c r="R52" s="107"/>
      <c r="S52" s="107">
        <v>8983.84</v>
      </c>
      <c r="T52" s="80">
        <f>T54</f>
        <v>1.1582278481012658</v>
      </c>
      <c r="U52" s="80">
        <f>U54</f>
        <v>1.1325758365624325</v>
      </c>
      <c r="V52" s="81">
        <f t="shared" ref="V52" si="46">G52*U52</f>
        <v>10174.880103543044</v>
      </c>
      <c r="W52" s="81">
        <f t="shared" ref="W52" si="47">V52-G52</f>
        <v>1191.0401035430441</v>
      </c>
      <c r="X52" s="81">
        <f t="shared" ref="X52" si="48">F52*W52</f>
        <v>1191.0401035430441</v>
      </c>
      <c r="Y52" s="80"/>
      <c r="Z52" s="80"/>
      <c r="AA52" s="80"/>
      <c r="AB52" s="80"/>
      <c r="AC52" s="88" t="s">
        <v>3593</v>
      </c>
      <c r="AD52" s="82"/>
    </row>
    <row r="53" spans="1:30" s="84" customFormat="1" x14ac:dyDescent="0.35">
      <c r="A53" s="167"/>
      <c r="B53" s="168"/>
      <c r="C53" s="169"/>
      <c r="D53" s="169"/>
      <c r="E53" s="170"/>
      <c r="F53" s="170"/>
      <c r="G53" s="171"/>
      <c r="H53" s="171" t="s">
        <v>3441</v>
      </c>
      <c r="I53" s="171"/>
      <c r="J53" s="171"/>
      <c r="K53" s="171"/>
      <c r="L53" s="171"/>
      <c r="M53" s="171"/>
      <c r="N53" s="171"/>
      <c r="O53" s="171"/>
      <c r="P53" s="171"/>
      <c r="R53" s="171" t="s">
        <v>3442</v>
      </c>
      <c r="S53" s="171"/>
      <c r="T53" s="80"/>
      <c r="U53" s="80"/>
      <c r="V53" s="81"/>
      <c r="W53" s="81"/>
      <c r="X53" s="81"/>
      <c r="Y53" s="80"/>
      <c r="Z53" s="80"/>
      <c r="AA53" s="80"/>
      <c r="AB53" s="80"/>
      <c r="AC53" s="88"/>
      <c r="AD53" s="172"/>
    </row>
    <row r="54" spans="1:30" s="84" customFormat="1" ht="20" x14ac:dyDescent="0.35">
      <c r="A54" s="167"/>
      <c r="B54" s="168">
        <v>42914583</v>
      </c>
      <c r="C54" s="169" t="s">
        <v>3583</v>
      </c>
      <c r="D54" s="169" t="s">
        <v>44</v>
      </c>
      <c r="E54" s="170">
        <v>1.295E-2</v>
      </c>
      <c r="F54" s="170">
        <v>1</v>
      </c>
      <c r="G54" s="171"/>
      <c r="H54" s="171">
        <v>15800</v>
      </c>
      <c r="I54" s="171">
        <v>101.893380365</v>
      </c>
      <c r="J54" s="171">
        <v>101.893380365</v>
      </c>
      <c r="K54" s="171"/>
      <c r="L54" s="171"/>
      <c r="M54" s="171"/>
      <c r="N54" s="171"/>
      <c r="O54" s="171"/>
      <c r="P54" s="171"/>
      <c r="R54" s="171">
        <v>18300</v>
      </c>
      <c r="S54" s="171">
        <v>117.72364296000001</v>
      </c>
      <c r="T54" s="80">
        <f t="shared" ref="T54" si="49">R54/H54</f>
        <v>1.1582278481012658</v>
      </c>
      <c r="U54" s="80">
        <f t="shared" ref="U54" si="50">T54-AB54</f>
        <v>1.1325758365624325</v>
      </c>
      <c r="V54" s="81"/>
      <c r="W54" s="81"/>
      <c r="X54" s="81"/>
      <c r="Y54" s="80">
        <f t="shared" si="0"/>
        <v>4.5848355451969969E-2</v>
      </c>
      <c r="Z54" s="80">
        <f t="shared" si="1"/>
        <v>1.1992624151289988E-2</v>
      </c>
      <c r="AA54" s="80">
        <f t="shared" si="2"/>
        <v>1.9115055013239957E-2</v>
      </c>
      <c r="AB54" s="80">
        <f t="shared" ref="AB54" si="51">AVERAGE(Y54:AA54)</f>
        <v>2.5652011538833303E-2</v>
      </c>
      <c r="AC54" s="88" t="s">
        <v>3585</v>
      </c>
      <c r="AD54" s="172"/>
    </row>
    <row r="55" spans="1:30" ht="13.5" customHeight="1" x14ac:dyDescent="0.2">
      <c r="A55" s="103"/>
      <c r="B55" s="104" t="s">
        <v>2175</v>
      </c>
      <c r="C55" s="105" t="s">
        <v>2427</v>
      </c>
      <c r="D55" s="105"/>
      <c r="E55" s="106">
        <v>0</v>
      </c>
      <c r="F55" s="106">
        <v>0</v>
      </c>
      <c r="G55" s="107">
        <v>0</v>
      </c>
      <c r="H55" s="107"/>
      <c r="I55" s="107"/>
      <c r="J55" s="107"/>
      <c r="K55" s="107"/>
      <c r="L55" s="107"/>
      <c r="M55" s="107"/>
      <c r="N55" s="107"/>
      <c r="O55" s="107"/>
      <c r="P55" s="107"/>
      <c r="R55" s="107"/>
      <c r="S55" s="107">
        <v>0</v>
      </c>
      <c r="T55" s="80"/>
      <c r="U55" s="80"/>
      <c r="V55" s="81"/>
      <c r="W55" s="81"/>
      <c r="X55" s="81"/>
      <c r="Y55" s="80">
        <f t="shared" si="0"/>
        <v>4.5848355451969969E-2</v>
      </c>
      <c r="Z55" s="80">
        <f t="shared" si="1"/>
        <v>1.1992624151289988E-2</v>
      </c>
      <c r="AA55" s="80">
        <f t="shared" si="2"/>
        <v>1.9115055013239957E-2</v>
      </c>
      <c r="AB55" s="80">
        <f t="shared" si="4"/>
        <v>2.5652011538833303E-2</v>
      </c>
      <c r="AD55" s="82"/>
    </row>
    <row r="56" spans="1:30" ht="13.5" customHeight="1" x14ac:dyDescent="0.2">
      <c r="A56" s="103"/>
      <c r="B56" s="104" t="s">
        <v>2177</v>
      </c>
      <c r="C56" s="105" t="s">
        <v>2428</v>
      </c>
      <c r="D56" s="105" t="s">
        <v>44</v>
      </c>
      <c r="E56" s="106">
        <v>0</v>
      </c>
      <c r="F56" s="106">
        <v>34</v>
      </c>
      <c r="G56" s="107">
        <v>84.71</v>
      </c>
      <c r="H56" s="107"/>
      <c r="I56" s="107"/>
      <c r="J56" s="107"/>
      <c r="K56" s="107"/>
      <c r="L56" s="107"/>
      <c r="M56" s="107"/>
      <c r="N56" s="107"/>
      <c r="O56" s="107"/>
      <c r="P56" s="107"/>
      <c r="R56" s="107"/>
      <c r="S56" s="107">
        <v>2880.14</v>
      </c>
      <c r="T56" s="80"/>
      <c r="U56" s="80"/>
      <c r="V56" s="81"/>
      <c r="W56" s="81"/>
      <c r="X56" s="81"/>
      <c r="Y56" s="80">
        <f t="shared" si="0"/>
        <v>4.5848355451969969E-2</v>
      </c>
      <c r="Z56" s="80">
        <f t="shared" si="1"/>
        <v>1.1992624151289988E-2</v>
      </c>
      <c r="AA56" s="80">
        <f t="shared" si="2"/>
        <v>1.9115055013239957E-2</v>
      </c>
      <c r="AB56" s="80">
        <f t="shared" si="4"/>
        <v>2.5652011538833303E-2</v>
      </c>
      <c r="AD56" s="82"/>
    </row>
    <row r="57" spans="1:30" s="84" customFormat="1" x14ac:dyDescent="0.35">
      <c r="A57" s="167"/>
      <c r="B57" s="168"/>
      <c r="C57" s="169"/>
      <c r="D57" s="169"/>
      <c r="E57" s="170"/>
      <c r="F57" s="170"/>
      <c r="G57" s="171"/>
      <c r="H57" s="171" t="s">
        <v>3441</v>
      </c>
      <c r="I57" s="171"/>
      <c r="J57" s="171"/>
      <c r="K57" s="171"/>
      <c r="L57" s="171"/>
      <c r="M57" s="171"/>
      <c r="N57" s="171"/>
      <c r="O57" s="171"/>
      <c r="P57" s="171"/>
      <c r="R57" s="171" t="s">
        <v>3442</v>
      </c>
      <c r="S57" s="171"/>
      <c r="T57" s="80"/>
      <c r="U57" s="80"/>
      <c r="V57" s="81"/>
      <c r="W57" s="81"/>
      <c r="X57" s="81"/>
      <c r="Y57" s="80"/>
      <c r="Z57" s="80"/>
      <c r="AA57" s="80"/>
      <c r="AB57" s="80"/>
      <c r="AC57" s="88"/>
      <c r="AD57" s="172"/>
    </row>
    <row r="58" spans="1:30" s="84" customFormat="1" ht="20" x14ac:dyDescent="0.35">
      <c r="A58" s="167"/>
      <c r="B58" s="168">
        <v>42972203</v>
      </c>
      <c r="C58" s="169" t="s">
        <v>3572</v>
      </c>
      <c r="D58" s="169" t="s">
        <v>44</v>
      </c>
      <c r="E58" s="170">
        <v>1.295E-2</v>
      </c>
      <c r="F58" s="170">
        <v>34</v>
      </c>
      <c r="G58" s="171">
        <v>302</v>
      </c>
      <c r="H58" s="171">
        <v>302</v>
      </c>
      <c r="I58" s="171">
        <v>101.893380365</v>
      </c>
      <c r="J58" s="171">
        <v>101.893380365</v>
      </c>
      <c r="K58" s="171"/>
      <c r="L58" s="171"/>
      <c r="M58" s="171"/>
      <c r="N58" s="171"/>
      <c r="O58" s="171"/>
      <c r="P58" s="171"/>
      <c r="R58" s="171">
        <v>341</v>
      </c>
      <c r="S58" s="171">
        <v>117.72364296000001</v>
      </c>
      <c r="T58" s="80">
        <f t="shared" ref="T58" si="52">R58/H58</f>
        <v>1.1291390728476822</v>
      </c>
      <c r="U58" s="80">
        <f t="shared" ref="U58" si="53">T58-AB58</f>
        <v>1.103487061308849</v>
      </c>
      <c r="V58" s="81">
        <f t="shared" ref="V58" si="54">G58*U58</f>
        <v>333.25309251527239</v>
      </c>
      <c r="W58" s="81">
        <f t="shared" ref="W58" si="55">V58-G58</f>
        <v>31.253092515272385</v>
      </c>
      <c r="X58" s="81">
        <f t="shared" ref="X58" si="56">F58*W58</f>
        <v>1062.605145519261</v>
      </c>
      <c r="Y58" s="80">
        <f t="shared" si="0"/>
        <v>4.5848355451969969E-2</v>
      </c>
      <c r="Z58" s="80">
        <f t="shared" si="1"/>
        <v>1.1992624151289988E-2</v>
      </c>
      <c r="AA58" s="80">
        <f t="shared" si="2"/>
        <v>1.9115055013239957E-2</v>
      </c>
      <c r="AB58" s="80">
        <f t="shared" si="4"/>
        <v>2.5652011538833303E-2</v>
      </c>
      <c r="AC58" s="88" t="s">
        <v>3573</v>
      </c>
      <c r="AD58" s="172"/>
    </row>
    <row r="59" spans="1:30" ht="13.5" customHeight="1" x14ac:dyDescent="0.2">
      <c r="A59" s="103"/>
      <c r="B59" s="104" t="s">
        <v>2179</v>
      </c>
      <c r="C59" s="105" t="s">
        <v>2429</v>
      </c>
      <c r="D59" s="105" t="s">
        <v>44</v>
      </c>
      <c r="E59" s="106">
        <v>0</v>
      </c>
      <c r="F59" s="106">
        <v>11</v>
      </c>
      <c r="G59" s="107">
        <v>43.05</v>
      </c>
      <c r="H59" s="107"/>
      <c r="I59" s="107"/>
      <c r="J59" s="107"/>
      <c r="K59" s="107"/>
      <c r="L59" s="107"/>
      <c r="M59" s="107"/>
      <c r="N59" s="107"/>
      <c r="O59" s="107"/>
      <c r="P59" s="107"/>
      <c r="R59" s="107"/>
      <c r="S59" s="107">
        <v>473.55</v>
      </c>
      <c r="T59" s="80"/>
      <c r="U59" s="80"/>
      <c r="V59" s="81"/>
      <c r="W59" s="81"/>
      <c r="X59" s="81"/>
      <c r="Y59" s="80">
        <f t="shared" si="0"/>
        <v>4.5848355451969969E-2</v>
      </c>
      <c r="Z59" s="80">
        <f t="shared" si="1"/>
        <v>1.1992624151289988E-2</v>
      </c>
      <c r="AA59" s="80">
        <f t="shared" si="2"/>
        <v>1.9115055013239957E-2</v>
      </c>
      <c r="AB59" s="80">
        <f t="shared" si="4"/>
        <v>2.5652011538833303E-2</v>
      </c>
      <c r="AD59" s="82"/>
    </row>
    <row r="60" spans="1:30" s="84" customFormat="1" x14ac:dyDescent="0.35">
      <c r="A60" s="167"/>
      <c r="B60" s="168"/>
      <c r="C60" s="169"/>
      <c r="D60" s="169"/>
      <c r="E60" s="170"/>
      <c r="F60" s="170"/>
      <c r="G60" s="171"/>
      <c r="H60" s="171" t="s">
        <v>3441</v>
      </c>
      <c r="I60" s="171"/>
      <c r="J60" s="171"/>
      <c r="K60" s="171"/>
      <c r="L60" s="171"/>
      <c r="M60" s="171"/>
      <c r="N60" s="171"/>
      <c r="O60" s="171"/>
      <c r="P60" s="171"/>
      <c r="R60" s="171" t="s">
        <v>3442</v>
      </c>
      <c r="S60" s="171"/>
      <c r="T60" s="80"/>
      <c r="U60" s="80"/>
      <c r="V60" s="81"/>
      <c r="W60" s="81"/>
      <c r="X60" s="81"/>
      <c r="Y60" s="80"/>
      <c r="Z60" s="80"/>
      <c r="AA60" s="80"/>
      <c r="AB60" s="80"/>
      <c r="AC60" s="88"/>
      <c r="AD60" s="172"/>
    </row>
    <row r="61" spans="1:30" s="84" customFormat="1" ht="20" x14ac:dyDescent="0.35">
      <c r="A61" s="167"/>
      <c r="B61" s="168">
        <v>63154013</v>
      </c>
      <c r="C61" s="169" t="s">
        <v>3574</v>
      </c>
      <c r="D61" s="169" t="s">
        <v>44</v>
      </c>
      <c r="E61" s="170">
        <v>1.295E-2</v>
      </c>
      <c r="F61" s="170">
        <v>11</v>
      </c>
      <c r="G61" s="171">
        <v>183</v>
      </c>
      <c r="H61" s="171">
        <v>183</v>
      </c>
      <c r="I61" s="171">
        <v>101.893380365</v>
      </c>
      <c r="J61" s="171">
        <v>101.893380365</v>
      </c>
      <c r="K61" s="171"/>
      <c r="L61" s="171"/>
      <c r="M61" s="171"/>
      <c r="N61" s="171"/>
      <c r="O61" s="171"/>
      <c r="P61" s="171"/>
      <c r="R61" s="171">
        <v>195</v>
      </c>
      <c r="S61" s="171">
        <v>117.72364296000001</v>
      </c>
      <c r="T61" s="80">
        <f t="shared" ref="T61" si="57">R61/H61</f>
        <v>1.0655737704918034</v>
      </c>
      <c r="U61" s="80">
        <f t="shared" ref="U61" si="58">T61-AB61</f>
        <v>1.0399217589529701</v>
      </c>
      <c r="V61" s="81">
        <f t="shared" ref="V61" si="59">G61*U61</f>
        <v>190.30568188839354</v>
      </c>
      <c r="W61" s="81">
        <f t="shared" ref="W61" si="60">V61-G61</f>
        <v>7.3056818883935364</v>
      </c>
      <c r="X61" s="81">
        <f t="shared" ref="X61" si="61">F61*W61</f>
        <v>80.3625007723289</v>
      </c>
      <c r="Y61" s="80">
        <f t="shared" si="0"/>
        <v>4.5848355451969969E-2</v>
      </c>
      <c r="Z61" s="80">
        <f t="shared" si="1"/>
        <v>1.1992624151289988E-2</v>
      </c>
      <c r="AA61" s="80">
        <f t="shared" si="2"/>
        <v>1.9115055013239957E-2</v>
      </c>
      <c r="AB61" s="80">
        <f t="shared" ref="AB61" si="62">AVERAGE(Y61:AA61)</f>
        <v>2.5652011538833303E-2</v>
      </c>
      <c r="AC61" s="88" t="s">
        <v>3500</v>
      </c>
      <c r="AD61" s="172"/>
    </row>
    <row r="62" spans="1:30" ht="13.5" customHeight="1" x14ac:dyDescent="0.2">
      <c r="A62" s="103"/>
      <c r="B62" s="104" t="s">
        <v>2430</v>
      </c>
      <c r="C62" s="105" t="s">
        <v>2431</v>
      </c>
      <c r="D62" s="105" t="s">
        <v>44</v>
      </c>
      <c r="E62" s="106">
        <v>0</v>
      </c>
      <c r="F62" s="106">
        <v>6</v>
      </c>
      <c r="G62" s="107">
        <v>7891.91</v>
      </c>
      <c r="H62" s="107"/>
      <c r="I62" s="107"/>
      <c r="J62" s="107"/>
      <c r="K62" s="107"/>
      <c r="L62" s="107"/>
      <c r="M62" s="107"/>
      <c r="N62" s="107"/>
      <c r="O62" s="107"/>
      <c r="P62" s="107"/>
      <c r="R62" s="107"/>
      <c r="S62" s="107">
        <v>47351.46</v>
      </c>
      <c r="T62" s="80"/>
      <c r="U62" s="80"/>
      <c r="V62" s="81"/>
      <c r="W62" s="81"/>
      <c r="X62" s="81"/>
      <c r="Y62" s="80">
        <f t="shared" si="0"/>
        <v>4.5848355451969969E-2</v>
      </c>
      <c r="Z62" s="80">
        <f t="shared" si="1"/>
        <v>1.1992624151289988E-2</v>
      </c>
      <c r="AA62" s="80">
        <f t="shared" si="2"/>
        <v>1.9115055013239957E-2</v>
      </c>
      <c r="AB62" s="80">
        <f t="shared" si="4"/>
        <v>2.5652011538833303E-2</v>
      </c>
      <c r="AD62" s="82"/>
    </row>
    <row r="63" spans="1:30" ht="13.5" customHeight="1" x14ac:dyDescent="0.2">
      <c r="A63" s="103"/>
      <c r="B63" s="104" t="s">
        <v>2432</v>
      </c>
      <c r="C63" s="105" t="s">
        <v>2433</v>
      </c>
      <c r="D63" s="105" t="s">
        <v>44</v>
      </c>
      <c r="E63" s="106">
        <v>0</v>
      </c>
      <c r="F63" s="106">
        <v>2</v>
      </c>
      <c r="G63" s="107">
        <v>4532.53</v>
      </c>
      <c r="H63" s="107"/>
      <c r="I63" s="107"/>
      <c r="J63" s="107"/>
      <c r="K63" s="107"/>
      <c r="L63" s="107"/>
      <c r="M63" s="107"/>
      <c r="N63" s="107"/>
      <c r="O63" s="107"/>
      <c r="P63" s="107"/>
      <c r="R63" s="107"/>
      <c r="S63" s="107">
        <v>9065.06</v>
      </c>
      <c r="T63" s="80"/>
      <c r="U63" s="80"/>
      <c r="V63" s="81"/>
      <c r="W63" s="81"/>
      <c r="X63" s="81"/>
      <c r="Y63" s="80">
        <f t="shared" si="0"/>
        <v>4.5848355451969969E-2</v>
      </c>
      <c r="Z63" s="80">
        <f t="shared" si="1"/>
        <v>1.1992624151289988E-2</v>
      </c>
      <c r="AA63" s="80">
        <f t="shared" si="2"/>
        <v>1.9115055013239957E-2</v>
      </c>
      <c r="AB63" s="80">
        <f t="shared" si="4"/>
        <v>2.5652011538833303E-2</v>
      </c>
      <c r="AD63" s="82"/>
    </row>
    <row r="64" spans="1:30" ht="13.5" customHeight="1" x14ac:dyDescent="0.2">
      <c r="A64" s="103"/>
      <c r="B64" s="104" t="s">
        <v>2434</v>
      </c>
      <c r="C64" s="105" t="s">
        <v>2435</v>
      </c>
      <c r="D64" s="105" t="s">
        <v>44</v>
      </c>
      <c r="E64" s="106">
        <v>0</v>
      </c>
      <c r="F64" s="106">
        <v>24</v>
      </c>
      <c r="G64" s="107">
        <v>813.13</v>
      </c>
      <c r="H64" s="107"/>
      <c r="I64" s="107"/>
      <c r="J64" s="107"/>
      <c r="K64" s="107"/>
      <c r="L64" s="107"/>
      <c r="M64" s="107"/>
      <c r="N64" s="107"/>
      <c r="O64" s="107"/>
      <c r="P64" s="107"/>
      <c r="R64" s="107"/>
      <c r="S64" s="107">
        <v>19515.12</v>
      </c>
      <c r="T64" s="80"/>
      <c r="U64" s="80"/>
      <c r="V64" s="81"/>
      <c r="W64" s="81"/>
      <c r="X64" s="81"/>
      <c r="Y64" s="80">
        <f t="shared" si="0"/>
        <v>4.5848355451969969E-2</v>
      </c>
      <c r="Z64" s="80">
        <f t="shared" si="1"/>
        <v>1.1992624151289988E-2</v>
      </c>
      <c r="AA64" s="80">
        <f t="shared" si="2"/>
        <v>1.9115055013239957E-2</v>
      </c>
      <c r="AB64" s="80">
        <f t="shared" si="4"/>
        <v>2.5652011538833303E-2</v>
      </c>
      <c r="AD64" s="82"/>
    </row>
    <row r="65" spans="1:30" s="84" customFormat="1" x14ac:dyDescent="0.35">
      <c r="A65" s="167"/>
      <c r="B65" s="168"/>
      <c r="C65" s="169"/>
      <c r="D65" s="169"/>
      <c r="E65" s="170"/>
      <c r="F65" s="170"/>
      <c r="G65" s="171"/>
      <c r="H65" s="171" t="s">
        <v>3441</v>
      </c>
      <c r="I65" s="171"/>
      <c r="J65" s="171"/>
      <c r="K65" s="171"/>
      <c r="L65" s="171"/>
      <c r="M65" s="171"/>
      <c r="N65" s="171"/>
      <c r="O65" s="171"/>
      <c r="P65" s="171"/>
      <c r="R65" s="171" t="s">
        <v>3442</v>
      </c>
      <c r="S65" s="171"/>
      <c r="T65" s="80"/>
      <c r="U65" s="80"/>
      <c r="V65" s="81"/>
      <c r="W65" s="81"/>
      <c r="X65" s="81"/>
      <c r="Y65" s="80"/>
      <c r="Z65" s="80"/>
      <c r="AA65" s="80"/>
      <c r="AB65" s="80"/>
      <c r="AC65" s="88"/>
      <c r="AD65" s="172"/>
    </row>
    <row r="66" spans="1:30" s="84" customFormat="1" ht="20" x14ac:dyDescent="0.35">
      <c r="A66" s="167"/>
      <c r="B66" s="168">
        <v>42972315</v>
      </c>
      <c r="C66" s="169" t="s">
        <v>3575</v>
      </c>
      <c r="D66" s="169" t="s">
        <v>44</v>
      </c>
      <c r="E66" s="170">
        <v>1.295E-2</v>
      </c>
      <c r="F66" s="170">
        <v>24</v>
      </c>
      <c r="G66" s="171">
        <v>1210</v>
      </c>
      <c r="H66" s="171">
        <v>1210</v>
      </c>
      <c r="I66" s="171">
        <v>101.893380365</v>
      </c>
      <c r="J66" s="171">
        <v>101.893380365</v>
      </c>
      <c r="K66" s="171"/>
      <c r="L66" s="171"/>
      <c r="M66" s="171"/>
      <c r="N66" s="171"/>
      <c r="O66" s="171"/>
      <c r="P66" s="171"/>
      <c r="R66" s="171">
        <v>1360</v>
      </c>
      <c r="S66" s="171">
        <v>117.72364296000001</v>
      </c>
      <c r="T66" s="80">
        <f t="shared" ref="T66" si="63">R66/H66</f>
        <v>1.1239669421487604</v>
      </c>
      <c r="U66" s="80">
        <f t="shared" ref="U66" si="64">T66-AB66</f>
        <v>1.0983149306099271</v>
      </c>
      <c r="V66" s="81">
        <f t="shared" ref="V66" si="65">G66*U66</f>
        <v>1328.9610660380117</v>
      </c>
      <c r="W66" s="81">
        <f t="shared" ref="W66" si="66">V66-G66</f>
        <v>118.96106603801172</v>
      </c>
      <c r="X66" s="81">
        <f t="shared" ref="X66" si="67">F66*W66</f>
        <v>2855.0655849122813</v>
      </c>
      <c r="Y66" s="80">
        <f t="shared" si="0"/>
        <v>4.5848355451969969E-2</v>
      </c>
      <c r="Z66" s="80">
        <f t="shared" si="1"/>
        <v>1.1992624151289988E-2</v>
      </c>
      <c r="AA66" s="80">
        <f t="shared" si="2"/>
        <v>1.9115055013239957E-2</v>
      </c>
      <c r="AB66" s="80">
        <f t="shared" ref="AB66" si="68">AVERAGE(Y66:AA66)</f>
        <v>2.5652011538833303E-2</v>
      </c>
      <c r="AC66" s="88" t="s">
        <v>3578</v>
      </c>
      <c r="AD66" s="172"/>
    </row>
    <row r="67" spans="1:30" ht="13.5" customHeight="1" x14ac:dyDescent="0.2">
      <c r="A67" s="103"/>
      <c r="B67" s="104" t="s">
        <v>2436</v>
      </c>
      <c r="C67" s="105" t="s">
        <v>2437</v>
      </c>
      <c r="D67" s="105" t="s">
        <v>44</v>
      </c>
      <c r="E67" s="106">
        <v>0</v>
      </c>
      <c r="F67" s="106">
        <v>8</v>
      </c>
      <c r="G67" s="107">
        <v>659.71</v>
      </c>
      <c r="H67" s="107"/>
      <c r="I67" s="107"/>
      <c r="J67" s="107"/>
      <c r="K67" s="107"/>
      <c r="L67" s="107"/>
      <c r="M67" s="107"/>
      <c r="N67" s="107"/>
      <c r="O67" s="107"/>
      <c r="P67" s="107"/>
      <c r="R67" s="107"/>
      <c r="S67" s="107">
        <v>5277.68</v>
      </c>
      <c r="T67" s="80"/>
      <c r="U67" s="80"/>
      <c r="V67" s="81"/>
      <c r="W67" s="81"/>
      <c r="X67" s="81"/>
      <c r="Y67" s="80">
        <f t="shared" si="0"/>
        <v>4.5848355451969969E-2</v>
      </c>
      <c r="Z67" s="80">
        <f t="shared" si="1"/>
        <v>1.1992624151289988E-2</v>
      </c>
      <c r="AA67" s="80">
        <f t="shared" si="2"/>
        <v>1.9115055013239957E-2</v>
      </c>
      <c r="AB67" s="80">
        <f t="shared" si="4"/>
        <v>2.5652011538833303E-2</v>
      </c>
      <c r="AD67" s="82"/>
    </row>
    <row r="68" spans="1:30" s="84" customFormat="1" x14ac:dyDescent="0.35">
      <c r="A68" s="167"/>
      <c r="B68" s="168"/>
      <c r="C68" s="169"/>
      <c r="D68" s="169"/>
      <c r="E68" s="170"/>
      <c r="F68" s="170"/>
      <c r="G68" s="171"/>
      <c r="H68" s="171" t="s">
        <v>3441</v>
      </c>
      <c r="I68" s="171"/>
      <c r="J68" s="171"/>
      <c r="K68" s="171"/>
      <c r="L68" s="171"/>
      <c r="M68" s="171"/>
      <c r="N68" s="171"/>
      <c r="O68" s="171"/>
      <c r="P68" s="171"/>
      <c r="R68" s="171" t="s">
        <v>3442</v>
      </c>
      <c r="S68" s="171"/>
      <c r="T68" s="80"/>
      <c r="U68" s="80"/>
      <c r="V68" s="81"/>
      <c r="W68" s="81"/>
      <c r="X68" s="81"/>
      <c r="Y68" s="80"/>
      <c r="Z68" s="80"/>
      <c r="AA68" s="80"/>
      <c r="AB68" s="80"/>
      <c r="AC68" s="88"/>
      <c r="AD68" s="172"/>
    </row>
    <row r="69" spans="1:30" s="84" customFormat="1" ht="20" x14ac:dyDescent="0.35">
      <c r="A69" s="167"/>
      <c r="B69" s="168">
        <v>42972314</v>
      </c>
      <c r="C69" s="169" t="s">
        <v>3576</v>
      </c>
      <c r="D69" s="169" t="s">
        <v>44</v>
      </c>
      <c r="E69" s="170">
        <v>1.295E-2</v>
      </c>
      <c r="F69" s="170">
        <v>8</v>
      </c>
      <c r="G69" s="171">
        <v>789</v>
      </c>
      <c r="H69" s="171">
        <v>789</v>
      </c>
      <c r="I69" s="171">
        <v>101.893380365</v>
      </c>
      <c r="J69" s="171">
        <v>101.893380365</v>
      </c>
      <c r="K69" s="171"/>
      <c r="L69" s="171"/>
      <c r="M69" s="171"/>
      <c r="N69" s="171"/>
      <c r="O69" s="171"/>
      <c r="P69" s="171"/>
      <c r="R69" s="171">
        <v>888</v>
      </c>
      <c r="S69" s="171">
        <v>117.72364296000001</v>
      </c>
      <c r="T69" s="80">
        <f t="shared" ref="T69" si="69">R69/H69</f>
        <v>1.1254752851711027</v>
      </c>
      <c r="U69" s="80">
        <f t="shared" ref="U69" si="70">T69-AB69</f>
        <v>1.0998232736322695</v>
      </c>
      <c r="V69" s="81">
        <f t="shared" ref="V69" si="71">G69*U69</f>
        <v>867.76056289586063</v>
      </c>
      <c r="W69" s="81">
        <f t="shared" ref="W69" si="72">V69-G69</f>
        <v>78.76056289586063</v>
      </c>
      <c r="X69" s="81">
        <f t="shared" ref="X69" si="73">F69*W69</f>
        <v>630.08450316688504</v>
      </c>
      <c r="Y69" s="80">
        <f t="shared" si="0"/>
        <v>4.5848355451969969E-2</v>
      </c>
      <c r="Z69" s="80">
        <f t="shared" si="1"/>
        <v>1.1992624151289988E-2</v>
      </c>
      <c r="AA69" s="80">
        <f t="shared" si="2"/>
        <v>1.9115055013239957E-2</v>
      </c>
      <c r="AB69" s="80">
        <f t="shared" ref="AB69" si="74">AVERAGE(Y69:AA69)</f>
        <v>2.5652011538833303E-2</v>
      </c>
      <c r="AC69" s="88" t="s">
        <v>3579</v>
      </c>
      <c r="AD69" s="172"/>
    </row>
    <row r="70" spans="1:30" ht="13.5" customHeight="1" x14ac:dyDescent="0.2">
      <c r="A70" s="103"/>
      <c r="B70" s="104" t="s">
        <v>2438</v>
      </c>
      <c r="C70" s="105" t="s">
        <v>2439</v>
      </c>
      <c r="D70" s="105" t="s">
        <v>44</v>
      </c>
      <c r="E70" s="106">
        <v>0</v>
      </c>
      <c r="F70" s="106">
        <v>4</v>
      </c>
      <c r="G70" s="107">
        <v>360.54</v>
      </c>
      <c r="H70" s="107"/>
      <c r="I70" s="107"/>
      <c r="J70" s="107"/>
      <c r="K70" s="107"/>
      <c r="L70" s="107"/>
      <c r="M70" s="107"/>
      <c r="N70" s="107"/>
      <c r="O70" s="107"/>
      <c r="P70" s="107"/>
      <c r="R70" s="107"/>
      <c r="S70" s="107">
        <v>1442.16</v>
      </c>
      <c r="T70" s="80"/>
      <c r="U70" s="80"/>
      <c r="V70" s="81"/>
      <c r="W70" s="81"/>
      <c r="X70" s="81"/>
      <c r="Y70" s="80">
        <f t="shared" si="0"/>
        <v>4.5848355451969969E-2</v>
      </c>
      <c r="Z70" s="80">
        <f t="shared" si="1"/>
        <v>1.1992624151289988E-2</v>
      </c>
      <c r="AA70" s="80">
        <f t="shared" si="2"/>
        <v>1.9115055013239957E-2</v>
      </c>
      <c r="AB70" s="80">
        <f t="shared" si="4"/>
        <v>2.5652011538833303E-2</v>
      </c>
      <c r="AD70" s="82"/>
    </row>
    <row r="71" spans="1:30" s="84" customFormat="1" x14ac:dyDescent="0.35">
      <c r="A71" s="167"/>
      <c r="B71" s="168"/>
      <c r="C71" s="169"/>
      <c r="D71" s="169"/>
      <c r="E71" s="170"/>
      <c r="F71" s="170"/>
      <c r="G71" s="171"/>
      <c r="H71" s="171" t="s">
        <v>3441</v>
      </c>
      <c r="I71" s="171"/>
      <c r="J71" s="171"/>
      <c r="K71" s="171"/>
      <c r="L71" s="171"/>
      <c r="M71" s="171"/>
      <c r="N71" s="171"/>
      <c r="O71" s="171"/>
      <c r="P71" s="171"/>
      <c r="R71" s="171" t="s">
        <v>3442</v>
      </c>
      <c r="S71" s="171"/>
      <c r="T71" s="80"/>
      <c r="U71" s="80"/>
      <c r="V71" s="81"/>
      <c r="W71" s="81"/>
      <c r="X71" s="81"/>
      <c r="Y71" s="80"/>
      <c r="Z71" s="80"/>
      <c r="AA71" s="80"/>
      <c r="AB71" s="80"/>
      <c r="AC71" s="88"/>
      <c r="AD71" s="172"/>
    </row>
    <row r="72" spans="1:30" s="84" customFormat="1" ht="20" x14ac:dyDescent="0.35">
      <c r="A72" s="167"/>
      <c r="B72" s="168">
        <v>42972302</v>
      </c>
      <c r="C72" s="169" t="s">
        <v>3577</v>
      </c>
      <c r="D72" s="169" t="s">
        <v>44</v>
      </c>
      <c r="E72" s="170">
        <v>1.295E-2</v>
      </c>
      <c r="F72" s="170">
        <v>4</v>
      </c>
      <c r="G72" s="171">
        <v>253</v>
      </c>
      <c r="H72" s="171">
        <v>253</v>
      </c>
      <c r="I72" s="171">
        <v>101.893380365</v>
      </c>
      <c r="J72" s="171">
        <v>101.893380365</v>
      </c>
      <c r="K72" s="171"/>
      <c r="L72" s="171"/>
      <c r="M72" s="171"/>
      <c r="N72" s="171"/>
      <c r="O72" s="171"/>
      <c r="P72" s="171"/>
      <c r="R72" s="171">
        <v>285</v>
      </c>
      <c r="S72" s="171">
        <v>117.72364296000001</v>
      </c>
      <c r="T72" s="80">
        <f t="shared" ref="T72" si="75">R72/H72</f>
        <v>1.1264822134387351</v>
      </c>
      <c r="U72" s="80">
        <f t="shared" ref="U72" si="76">T72-AB72</f>
        <v>1.1008302018999019</v>
      </c>
      <c r="V72" s="81">
        <f t="shared" ref="V72" si="77">G72*U72</f>
        <v>278.51004108067519</v>
      </c>
      <c r="W72" s="81">
        <f t="shared" ref="W72" si="78">V72-G72</f>
        <v>25.510041080675194</v>
      </c>
      <c r="X72" s="81">
        <f t="shared" ref="X72" si="79">F72*W72</f>
        <v>102.04016432270078</v>
      </c>
      <c r="Y72" s="80">
        <f t="shared" si="0"/>
        <v>4.5848355451969969E-2</v>
      </c>
      <c r="Z72" s="80">
        <f t="shared" si="1"/>
        <v>1.1992624151289988E-2</v>
      </c>
      <c r="AA72" s="80">
        <f t="shared" si="2"/>
        <v>1.9115055013239957E-2</v>
      </c>
      <c r="AB72" s="80">
        <f t="shared" ref="AB72" si="80">AVERAGE(Y72:AA72)</f>
        <v>2.5652011538833303E-2</v>
      </c>
      <c r="AC72" s="88" t="s">
        <v>3580</v>
      </c>
      <c r="AD72" s="172"/>
    </row>
    <row r="73" spans="1:30" ht="13.5" customHeight="1" x14ac:dyDescent="0.2">
      <c r="A73" s="103"/>
      <c r="B73" s="104" t="s">
        <v>2440</v>
      </c>
      <c r="C73" s="105" t="s">
        <v>2441</v>
      </c>
      <c r="D73" s="105" t="s">
        <v>44</v>
      </c>
      <c r="E73" s="106">
        <v>0</v>
      </c>
      <c r="F73" s="106">
        <v>7</v>
      </c>
      <c r="G73" s="107">
        <v>611.04</v>
      </c>
      <c r="H73" s="107"/>
      <c r="I73" s="107"/>
      <c r="J73" s="107"/>
      <c r="K73" s="107"/>
      <c r="L73" s="107"/>
      <c r="M73" s="107"/>
      <c r="N73" s="107"/>
      <c r="O73" s="107"/>
      <c r="P73" s="107"/>
      <c r="R73" s="107"/>
      <c r="S73" s="107">
        <v>4277.28</v>
      </c>
      <c r="T73" s="80"/>
      <c r="U73" s="80"/>
      <c r="V73" s="81"/>
      <c r="W73" s="81"/>
      <c r="X73" s="81"/>
      <c r="Y73" s="80">
        <f t="shared" si="0"/>
        <v>4.5848355451969969E-2</v>
      </c>
      <c r="Z73" s="80">
        <f t="shared" si="1"/>
        <v>1.1992624151289988E-2</v>
      </c>
      <c r="AA73" s="80">
        <f t="shared" si="2"/>
        <v>1.9115055013239957E-2</v>
      </c>
      <c r="AB73" s="80">
        <f t="shared" si="4"/>
        <v>2.5652011538833303E-2</v>
      </c>
      <c r="AD73" s="82"/>
    </row>
    <row r="74" spans="1:30" ht="13.5" customHeight="1" x14ac:dyDescent="0.2">
      <c r="A74" s="103"/>
      <c r="B74" s="104" t="s">
        <v>2442</v>
      </c>
      <c r="C74" s="105" t="s">
        <v>2443</v>
      </c>
      <c r="D74" s="105" t="s">
        <v>44</v>
      </c>
      <c r="E74" s="106">
        <v>0</v>
      </c>
      <c r="F74" s="106">
        <v>3</v>
      </c>
      <c r="G74" s="107">
        <v>380.91</v>
      </c>
      <c r="H74" s="107"/>
      <c r="I74" s="107"/>
      <c r="J74" s="107"/>
      <c r="K74" s="107"/>
      <c r="L74" s="107"/>
      <c r="M74" s="107"/>
      <c r="N74" s="107"/>
      <c r="O74" s="107"/>
      <c r="P74" s="107"/>
      <c r="R74" s="107"/>
      <c r="S74" s="107">
        <v>1142.73</v>
      </c>
      <c r="T74" s="80"/>
      <c r="U74" s="80"/>
      <c r="V74" s="81"/>
      <c r="W74" s="81"/>
      <c r="X74" s="81"/>
      <c r="Y74" s="80">
        <f t="shared" si="0"/>
        <v>4.5848355451969969E-2</v>
      </c>
      <c r="Z74" s="80">
        <f t="shared" si="1"/>
        <v>1.1992624151289988E-2</v>
      </c>
      <c r="AA74" s="80">
        <f t="shared" si="2"/>
        <v>1.9115055013239957E-2</v>
      </c>
      <c r="AB74" s="80">
        <f t="shared" si="4"/>
        <v>2.5652011538833303E-2</v>
      </c>
      <c r="AD74" s="82"/>
    </row>
    <row r="75" spans="1:30" ht="20" x14ac:dyDescent="0.2">
      <c r="A75" s="103"/>
      <c r="B75" s="104" t="s">
        <v>2444</v>
      </c>
      <c r="C75" s="105" t="s">
        <v>2445</v>
      </c>
      <c r="D75" s="105" t="s">
        <v>2410</v>
      </c>
      <c r="E75" s="106">
        <v>0</v>
      </c>
      <c r="F75" s="106">
        <v>3</v>
      </c>
      <c r="G75" s="107">
        <v>728.86</v>
      </c>
      <c r="H75" s="107"/>
      <c r="I75" s="107"/>
      <c r="J75" s="107"/>
      <c r="K75" s="107"/>
      <c r="L75" s="107"/>
      <c r="M75" s="107"/>
      <c r="N75" s="107"/>
      <c r="O75" s="107"/>
      <c r="P75" s="107"/>
      <c r="R75" s="107"/>
      <c r="S75" s="107">
        <v>2186.58</v>
      </c>
      <c r="T75" s="80">
        <f>T76</f>
        <v>1.8779761904761905</v>
      </c>
      <c r="U75" s="80">
        <f>U76</f>
        <v>1.8523241789373572</v>
      </c>
      <c r="V75" s="81">
        <f t="shared" ref="V75" si="81">G75*U75</f>
        <v>1350.0850010602821</v>
      </c>
      <c r="W75" s="81">
        <f t="shared" ref="W75" si="82">V75-G75</f>
        <v>621.22500106028212</v>
      </c>
      <c r="X75" s="81">
        <f t="shared" ref="X75" si="83">F75*W75</f>
        <v>1863.6750031808465</v>
      </c>
      <c r="Y75" s="80"/>
      <c r="Z75" s="80"/>
      <c r="AA75" s="80"/>
      <c r="AB75" s="80"/>
      <c r="AC75" s="88" t="s">
        <v>3588</v>
      </c>
      <c r="AD75" s="82"/>
    </row>
    <row r="76" spans="1:30" s="84" customFormat="1" x14ac:dyDescent="0.35">
      <c r="A76" s="167"/>
      <c r="B76" s="168">
        <v>13756520</v>
      </c>
      <c r="C76" s="169" t="s">
        <v>3586</v>
      </c>
      <c r="D76" s="169" t="s">
        <v>114</v>
      </c>
      <c r="E76" s="170">
        <v>1.295E-2</v>
      </c>
      <c r="F76" s="170">
        <v>1</v>
      </c>
      <c r="G76" s="171"/>
      <c r="H76" s="171">
        <v>33600</v>
      </c>
      <c r="I76" s="171">
        <v>101.893380365</v>
      </c>
      <c r="J76" s="171">
        <v>101.893380365</v>
      </c>
      <c r="K76" s="171"/>
      <c r="L76" s="171"/>
      <c r="M76" s="171"/>
      <c r="N76" s="171"/>
      <c r="O76" s="171"/>
      <c r="P76" s="171"/>
      <c r="R76" s="171">
        <v>63100</v>
      </c>
      <c r="S76" s="171">
        <v>117.72364296000001</v>
      </c>
      <c r="T76" s="80">
        <f t="shared" ref="T76" si="84">R76/H76</f>
        <v>1.8779761904761905</v>
      </c>
      <c r="U76" s="80">
        <f t="shared" ref="U76" si="85">T76-AB76</f>
        <v>1.8523241789373572</v>
      </c>
      <c r="V76" s="81"/>
      <c r="W76" s="81"/>
      <c r="X76" s="81"/>
      <c r="Y76" s="80">
        <f t="shared" si="0"/>
        <v>4.5848355451969969E-2</v>
      </c>
      <c r="Z76" s="80">
        <f t="shared" si="1"/>
        <v>1.1992624151289988E-2</v>
      </c>
      <c r="AA76" s="80">
        <f t="shared" si="2"/>
        <v>1.9115055013239957E-2</v>
      </c>
      <c r="AB76" s="80">
        <f t="shared" si="4"/>
        <v>2.5652011538833303E-2</v>
      </c>
      <c r="AC76" s="88" t="s">
        <v>3587</v>
      </c>
      <c r="AD76" s="172"/>
    </row>
    <row r="77" spans="1:30" ht="20" x14ac:dyDescent="0.2">
      <c r="A77" s="103"/>
      <c r="B77" s="104" t="s">
        <v>2446</v>
      </c>
      <c r="C77" s="105" t="s">
        <v>2447</v>
      </c>
      <c r="D77" s="105" t="s">
        <v>2410</v>
      </c>
      <c r="E77" s="106">
        <v>0</v>
      </c>
      <c r="F77" s="106">
        <v>43</v>
      </c>
      <c r="G77" s="107">
        <v>263.08</v>
      </c>
      <c r="H77" s="107"/>
      <c r="I77" s="107"/>
      <c r="J77" s="107"/>
      <c r="K77" s="107"/>
      <c r="L77" s="107"/>
      <c r="M77" s="107"/>
      <c r="N77" s="107"/>
      <c r="O77" s="107"/>
      <c r="P77" s="107"/>
      <c r="R77" s="107"/>
      <c r="S77" s="107">
        <v>11312.44</v>
      </c>
      <c r="T77" s="80">
        <f>T78</f>
        <v>1.8779761904761905</v>
      </c>
      <c r="U77" s="80">
        <f>U78</f>
        <v>1.8523241789373572</v>
      </c>
      <c r="V77" s="81">
        <f t="shared" ref="V77" si="86">G77*U77</f>
        <v>487.30944499483991</v>
      </c>
      <c r="W77" s="81">
        <f t="shared" ref="W77" si="87">V77-G77</f>
        <v>224.22944499483992</v>
      </c>
      <c r="X77" s="81">
        <f t="shared" ref="X77" si="88">F77*W77</f>
        <v>9641.8661347781162</v>
      </c>
      <c r="Y77" s="80"/>
      <c r="Z77" s="80"/>
      <c r="AA77" s="80"/>
      <c r="AB77" s="80"/>
      <c r="AC77" s="88" t="s">
        <v>3588</v>
      </c>
      <c r="AD77" s="82"/>
    </row>
    <row r="78" spans="1:30" s="84" customFormat="1" x14ac:dyDescent="0.35">
      <c r="A78" s="167"/>
      <c r="B78" s="168">
        <v>13756520</v>
      </c>
      <c r="C78" s="169" t="s">
        <v>3586</v>
      </c>
      <c r="D78" s="169" t="s">
        <v>114</v>
      </c>
      <c r="E78" s="170">
        <v>1.295E-2</v>
      </c>
      <c r="F78" s="170">
        <v>1</v>
      </c>
      <c r="G78" s="171"/>
      <c r="H78" s="171">
        <v>33600</v>
      </c>
      <c r="I78" s="171">
        <v>101.893380365</v>
      </c>
      <c r="J78" s="171">
        <v>101.893380365</v>
      </c>
      <c r="K78" s="171"/>
      <c r="L78" s="171"/>
      <c r="M78" s="171"/>
      <c r="N78" s="171"/>
      <c r="O78" s="171"/>
      <c r="P78" s="171"/>
      <c r="R78" s="171">
        <v>63100</v>
      </c>
      <c r="S78" s="171">
        <v>117.72364296000001</v>
      </c>
      <c r="T78" s="80">
        <f t="shared" ref="T78" si="89">R78/H78</f>
        <v>1.8779761904761905</v>
      </c>
      <c r="U78" s="80">
        <f t="shared" ref="U78" si="90">T78-AB78</f>
        <v>1.8523241789373572</v>
      </c>
      <c r="V78" s="81"/>
      <c r="W78" s="81"/>
      <c r="X78" s="81"/>
      <c r="Y78" s="80">
        <f t="shared" si="0"/>
        <v>4.5848355451969969E-2</v>
      </c>
      <c r="Z78" s="80">
        <f t="shared" si="1"/>
        <v>1.1992624151289988E-2</v>
      </c>
      <c r="AA78" s="80">
        <f t="shared" si="2"/>
        <v>1.9115055013239957E-2</v>
      </c>
      <c r="AB78" s="80">
        <f t="shared" ref="AB78" si="91">AVERAGE(Y78:AA78)</f>
        <v>2.5652011538833303E-2</v>
      </c>
      <c r="AC78" s="88" t="s">
        <v>3587</v>
      </c>
      <c r="AD78" s="172"/>
    </row>
    <row r="79" spans="1:30" ht="20" x14ac:dyDescent="0.2">
      <c r="A79" s="103"/>
      <c r="B79" s="104" t="s">
        <v>2448</v>
      </c>
      <c r="C79" s="105" t="s">
        <v>2449</v>
      </c>
      <c r="D79" s="105" t="s">
        <v>2410</v>
      </c>
      <c r="E79" s="106">
        <v>0</v>
      </c>
      <c r="F79" s="106">
        <v>15</v>
      </c>
      <c r="G79" s="107">
        <v>273.14</v>
      </c>
      <c r="H79" s="107"/>
      <c r="I79" s="107"/>
      <c r="J79" s="107"/>
      <c r="K79" s="107"/>
      <c r="L79" s="107"/>
      <c r="M79" s="107"/>
      <c r="N79" s="107"/>
      <c r="O79" s="107"/>
      <c r="P79" s="107"/>
      <c r="R79" s="107"/>
      <c r="S79" s="107">
        <v>4097.1000000000004</v>
      </c>
      <c r="T79" s="80">
        <f>T80</f>
        <v>1.8779761904761905</v>
      </c>
      <c r="U79" s="80">
        <f>U80</f>
        <v>1.8523241789373572</v>
      </c>
      <c r="V79" s="81">
        <f t="shared" ref="V79" si="92">G79*U79</f>
        <v>505.94382623494971</v>
      </c>
      <c r="W79" s="81">
        <f t="shared" ref="W79" si="93">V79-G79</f>
        <v>232.80382623494972</v>
      </c>
      <c r="X79" s="81">
        <f t="shared" ref="X79" si="94">F79*W79</f>
        <v>3492.057393524246</v>
      </c>
      <c r="Y79" s="80"/>
      <c r="Z79" s="80"/>
      <c r="AA79" s="80"/>
      <c r="AB79" s="80"/>
      <c r="AC79" s="88" t="s">
        <v>3588</v>
      </c>
      <c r="AD79" s="82"/>
    </row>
    <row r="80" spans="1:30" s="84" customFormat="1" x14ac:dyDescent="0.35">
      <c r="A80" s="167"/>
      <c r="B80" s="168">
        <v>13756520</v>
      </c>
      <c r="C80" s="169" t="s">
        <v>3586</v>
      </c>
      <c r="D80" s="169" t="s">
        <v>114</v>
      </c>
      <c r="E80" s="170">
        <v>1.295E-2</v>
      </c>
      <c r="F80" s="170">
        <v>1</v>
      </c>
      <c r="G80" s="171"/>
      <c r="H80" s="171">
        <v>33600</v>
      </c>
      <c r="I80" s="171">
        <v>101.893380365</v>
      </c>
      <c r="J80" s="171">
        <v>101.893380365</v>
      </c>
      <c r="K80" s="171"/>
      <c r="L80" s="171"/>
      <c r="M80" s="171"/>
      <c r="N80" s="171"/>
      <c r="O80" s="171"/>
      <c r="P80" s="171"/>
      <c r="R80" s="171">
        <v>63100</v>
      </c>
      <c r="S80" s="171">
        <v>117.72364296000001</v>
      </c>
      <c r="T80" s="80">
        <f t="shared" ref="T80" si="95">R80/H80</f>
        <v>1.8779761904761905</v>
      </c>
      <c r="U80" s="80">
        <f t="shared" ref="U80" si="96">T80-AB80</f>
        <v>1.8523241789373572</v>
      </c>
      <c r="V80" s="81"/>
      <c r="W80" s="81"/>
      <c r="X80" s="81"/>
      <c r="Y80" s="80">
        <f t="shared" si="0"/>
        <v>4.5848355451969969E-2</v>
      </c>
      <c r="Z80" s="80">
        <f t="shared" si="1"/>
        <v>1.1992624151289988E-2</v>
      </c>
      <c r="AA80" s="80">
        <f t="shared" si="2"/>
        <v>1.9115055013239957E-2</v>
      </c>
      <c r="AB80" s="80">
        <f t="shared" si="4"/>
        <v>2.5652011538833303E-2</v>
      </c>
      <c r="AC80" s="88" t="s">
        <v>3587</v>
      </c>
      <c r="AD80" s="172"/>
    </row>
    <row r="81" spans="1:30" ht="20" x14ac:dyDescent="0.2">
      <c r="A81" s="103"/>
      <c r="B81" s="104" t="s">
        <v>2450</v>
      </c>
      <c r="C81" s="105" t="s">
        <v>2451</v>
      </c>
      <c r="D81" s="105" t="s">
        <v>2410</v>
      </c>
      <c r="E81" s="106">
        <v>0</v>
      </c>
      <c r="F81" s="106">
        <v>3</v>
      </c>
      <c r="G81" s="107">
        <v>185.45</v>
      </c>
      <c r="H81" s="107"/>
      <c r="I81" s="107"/>
      <c r="J81" s="107"/>
      <c r="K81" s="107"/>
      <c r="L81" s="107"/>
      <c r="M81" s="107"/>
      <c r="N81" s="107"/>
      <c r="O81" s="107"/>
      <c r="P81" s="107"/>
      <c r="R81" s="107"/>
      <c r="S81" s="107">
        <v>556.35</v>
      </c>
      <c r="T81" s="80">
        <f>T82</f>
        <v>1.8779761904761905</v>
      </c>
      <c r="U81" s="80">
        <f>U82</f>
        <v>1.8523241789373572</v>
      </c>
      <c r="V81" s="81">
        <f t="shared" ref="V81" si="97">G81*U81</f>
        <v>343.5135189839329</v>
      </c>
      <c r="W81" s="81">
        <f t="shared" ref="W81" si="98">V81-G81</f>
        <v>158.06351898393291</v>
      </c>
      <c r="X81" s="81">
        <f t="shared" ref="X81" si="99">F81*W81</f>
        <v>474.19055695179873</v>
      </c>
      <c r="Y81" s="80"/>
      <c r="Z81" s="80"/>
      <c r="AA81" s="80"/>
      <c r="AB81" s="80"/>
      <c r="AC81" s="88" t="s">
        <v>3588</v>
      </c>
      <c r="AD81" s="82"/>
    </row>
    <row r="82" spans="1:30" s="84" customFormat="1" x14ac:dyDescent="0.35">
      <c r="A82" s="167"/>
      <c r="B82" s="168">
        <v>13756520</v>
      </c>
      <c r="C82" s="169" t="s">
        <v>3586</v>
      </c>
      <c r="D82" s="169" t="s">
        <v>114</v>
      </c>
      <c r="E82" s="170">
        <v>1.295E-2</v>
      </c>
      <c r="F82" s="170">
        <v>1</v>
      </c>
      <c r="G82" s="171"/>
      <c r="H82" s="171">
        <v>33600</v>
      </c>
      <c r="I82" s="171">
        <v>101.893380365</v>
      </c>
      <c r="J82" s="171">
        <v>101.893380365</v>
      </c>
      <c r="K82" s="171"/>
      <c r="L82" s="171"/>
      <c r="M82" s="171"/>
      <c r="N82" s="171"/>
      <c r="O82" s="171"/>
      <c r="P82" s="171"/>
      <c r="R82" s="171">
        <v>63100</v>
      </c>
      <c r="S82" s="171">
        <v>117.72364296000001</v>
      </c>
      <c r="T82" s="80">
        <f t="shared" ref="T82" si="100">R82/H82</f>
        <v>1.8779761904761905</v>
      </c>
      <c r="U82" s="80">
        <f t="shared" ref="U82" si="101">T82-AB82</f>
        <v>1.8523241789373572</v>
      </c>
      <c r="V82" s="81"/>
      <c r="W82" s="81"/>
      <c r="X82" s="81"/>
      <c r="Y82" s="80">
        <f t="shared" si="0"/>
        <v>4.5848355451969969E-2</v>
      </c>
      <c r="Z82" s="80">
        <f t="shared" si="1"/>
        <v>1.1992624151289988E-2</v>
      </c>
      <c r="AA82" s="80">
        <f t="shared" si="2"/>
        <v>1.9115055013239957E-2</v>
      </c>
      <c r="AB82" s="80">
        <f t="shared" ref="AB82" si="102">AVERAGE(Y82:AA82)</f>
        <v>2.5652011538833303E-2</v>
      </c>
      <c r="AC82" s="88" t="s">
        <v>3587</v>
      </c>
      <c r="AD82" s="172"/>
    </row>
    <row r="83" spans="1:30" ht="20" x14ac:dyDescent="0.2">
      <c r="A83" s="103"/>
      <c r="B83" s="104" t="s">
        <v>2452</v>
      </c>
      <c r="C83" s="105" t="s">
        <v>2453</v>
      </c>
      <c r="D83" s="105" t="s">
        <v>2410</v>
      </c>
      <c r="E83" s="106">
        <v>0</v>
      </c>
      <c r="F83" s="106">
        <v>13</v>
      </c>
      <c r="G83" s="107">
        <v>214.2</v>
      </c>
      <c r="H83" s="107"/>
      <c r="I83" s="107"/>
      <c r="J83" s="107"/>
      <c r="K83" s="107"/>
      <c r="L83" s="107"/>
      <c r="M83" s="107"/>
      <c r="N83" s="107"/>
      <c r="O83" s="107"/>
      <c r="P83" s="107"/>
      <c r="R83" s="107"/>
      <c r="S83" s="107">
        <v>2784.6</v>
      </c>
      <c r="T83" s="80">
        <f>T84</f>
        <v>1.8779761904761905</v>
      </c>
      <c r="U83" s="80">
        <f>U84</f>
        <v>1.8523241789373572</v>
      </c>
      <c r="V83" s="81">
        <f t="shared" ref="V83" si="103">G83*U83</f>
        <v>396.76783912838192</v>
      </c>
      <c r="W83" s="81">
        <f t="shared" ref="W83" si="104">V83-G83</f>
        <v>182.56783912838193</v>
      </c>
      <c r="X83" s="81">
        <f t="shared" ref="X83" si="105">F83*W83</f>
        <v>2373.381908668965</v>
      </c>
      <c r="Y83" s="80"/>
      <c r="Z83" s="80"/>
      <c r="AA83" s="80"/>
      <c r="AB83" s="80"/>
      <c r="AC83" s="88" t="s">
        <v>3588</v>
      </c>
      <c r="AD83" s="82"/>
    </row>
    <row r="84" spans="1:30" s="84" customFormat="1" x14ac:dyDescent="0.35">
      <c r="A84" s="167"/>
      <c r="B84" s="168">
        <v>13756520</v>
      </c>
      <c r="C84" s="169" t="s">
        <v>3586</v>
      </c>
      <c r="D84" s="169" t="s">
        <v>114</v>
      </c>
      <c r="E84" s="170">
        <v>1.295E-2</v>
      </c>
      <c r="F84" s="170">
        <v>1</v>
      </c>
      <c r="G84" s="171"/>
      <c r="H84" s="171">
        <v>33600</v>
      </c>
      <c r="I84" s="171">
        <v>101.893380365</v>
      </c>
      <c r="J84" s="171">
        <v>101.893380365</v>
      </c>
      <c r="K84" s="171"/>
      <c r="L84" s="171"/>
      <c r="M84" s="171"/>
      <c r="N84" s="171"/>
      <c r="O84" s="171"/>
      <c r="P84" s="171"/>
      <c r="R84" s="171">
        <v>63100</v>
      </c>
      <c r="S84" s="171">
        <v>117.72364296000001</v>
      </c>
      <c r="T84" s="80">
        <f t="shared" ref="T84" si="106">R84/H84</f>
        <v>1.8779761904761905</v>
      </c>
      <c r="U84" s="80">
        <f t="shared" ref="U84" si="107">T84-AB84</f>
        <v>1.8523241789373572</v>
      </c>
      <c r="V84" s="81"/>
      <c r="W84" s="81"/>
      <c r="X84" s="81"/>
      <c r="Y84" s="80">
        <f t="shared" si="0"/>
        <v>4.5848355451969969E-2</v>
      </c>
      <c r="Z84" s="80">
        <f t="shared" si="1"/>
        <v>1.1992624151289988E-2</v>
      </c>
      <c r="AA84" s="80">
        <f t="shared" si="2"/>
        <v>1.9115055013239957E-2</v>
      </c>
      <c r="AB84" s="80">
        <f t="shared" ref="AB84" si="108">AVERAGE(Y84:AA84)</f>
        <v>2.5652011538833303E-2</v>
      </c>
      <c r="AC84" s="88" t="s">
        <v>3587</v>
      </c>
      <c r="AD84" s="172"/>
    </row>
    <row r="85" spans="1:30" ht="28.5" customHeight="1" thickBot="1" x14ac:dyDescent="0.35">
      <c r="A85" s="151"/>
      <c r="B85" s="152" t="s">
        <v>2454</v>
      </c>
      <c r="C85" s="153" t="s">
        <v>2455</v>
      </c>
      <c r="D85" s="153"/>
      <c r="E85" s="154"/>
      <c r="F85" s="154"/>
      <c r="G85" s="155"/>
      <c r="H85" s="155"/>
      <c r="I85" s="155"/>
      <c r="J85" s="155"/>
      <c r="K85" s="155"/>
      <c r="L85" s="155"/>
      <c r="M85" s="155"/>
      <c r="N85" s="155"/>
      <c r="O85" s="155"/>
      <c r="P85" s="155"/>
      <c r="R85" s="155"/>
      <c r="S85" s="155">
        <v>0</v>
      </c>
      <c r="AD85" s="82"/>
    </row>
    <row r="86" spans="1:30" ht="13.5" customHeight="1" x14ac:dyDescent="0.2">
      <c r="A86" s="156"/>
      <c r="B86" s="157" t="s">
        <v>2456</v>
      </c>
      <c r="C86" s="158" t="s">
        <v>2457</v>
      </c>
      <c r="D86" s="158" t="s">
        <v>139</v>
      </c>
      <c r="E86" s="159">
        <v>0</v>
      </c>
      <c r="F86" s="159">
        <v>1</v>
      </c>
      <c r="G86" s="160">
        <v>161011.32</v>
      </c>
      <c r="H86" s="160"/>
      <c r="I86" s="160"/>
      <c r="J86" s="160"/>
      <c r="K86" s="160"/>
      <c r="L86" s="160"/>
      <c r="M86" s="160"/>
      <c r="N86" s="160"/>
      <c r="O86" s="160"/>
      <c r="P86" s="161"/>
      <c r="R86" s="160"/>
      <c r="S86" s="160">
        <v>0</v>
      </c>
      <c r="AD86" s="82"/>
    </row>
    <row r="87" spans="1:30" ht="13.5" customHeight="1" x14ac:dyDescent="0.2">
      <c r="A87" s="173"/>
      <c r="B87" s="174" t="s">
        <v>2458</v>
      </c>
      <c r="C87" s="175" t="s">
        <v>2459</v>
      </c>
      <c r="D87" s="175" t="s">
        <v>139</v>
      </c>
      <c r="E87" s="176">
        <v>0</v>
      </c>
      <c r="F87" s="176">
        <v>1</v>
      </c>
      <c r="G87" s="177">
        <v>20701.45</v>
      </c>
      <c r="H87" s="177"/>
      <c r="I87" s="177"/>
      <c r="J87" s="177"/>
      <c r="K87" s="177"/>
      <c r="L87" s="177"/>
      <c r="M87" s="177"/>
      <c r="N87" s="177"/>
      <c r="O87" s="177"/>
      <c r="P87" s="178"/>
      <c r="R87" s="177"/>
      <c r="S87" s="177">
        <v>0</v>
      </c>
      <c r="AD87" s="82"/>
    </row>
    <row r="88" spans="1:30" ht="13.5" customHeight="1" x14ac:dyDescent="0.2">
      <c r="A88" s="173"/>
      <c r="B88" s="174" t="s">
        <v>2460</v>
      </c>
      <c r="C88" s="175" t="s">
        <v>2461</v>
      </c>
      <c r="D88" s="175" t="s">
        <v>139</v>
      </c>
      <c r="E88" s="176">
        <v>0</v>
      </c>
      <c r="F88" s="176">
        <v>1</v>
      </c>
      <c r="G88" s="177">
        <v>19838.89</v>
      </c>
      <c r="H88" s="177"/>
      <c r="I88" s="177"/>
      <c r="J88" s="177"/>
      <c r="K88" s="177"/>
      <c r="L88" s="177"/>
      <c r="M88" s="177"/>
      <c r="N88" s="177"/>
      <c r="O88" s="177"/>
      <c r="P88" s="178"/>
      <c r="R88" s="177"/>
      <c r="S88" s="177">
        <v>0</v>
      </c>
      <c r="AD88" s="82"/>
    </row>
    <row r="89" spans="1:30" ht="13.5" customHeight="1" x14ac:dyDescent="0.2">
      <c r="A89" s="173"/>
      <c r="B89" s="174" t="s">
        <v>2462</v>
      </c>
      <c r="C89" s="175" t="s">
        <v>2368</v>
      </c>
      <c r="D89" s="175" t="s">
        <v>139</v>
      </c>
      <c r="E89" s="176">
        <v>0</v>
      </c>
      <c r="F89" s="176">
        <v>1</v>
      </c>
      <c r="G89" s="177">
        <v>2875.2</v>
      </c>
      <c r="H89" s="177"/>
      <c r="I89" s="177"/>
      <c r="J89" s="177"/>
      <c r="K89" s="177"/>
      <c r="L89" s="177"/>
      <c r="M89" s="177"/>
      <c r="N89" s="177"/>
      <c r="O89" s="177"/>
      <c r="P89" s="178"/>
      <c r="R89" s="177"/>
      <c r="S89" s="177">
        <v>0</v>
      </c>
      <c r="AD89" s="82"/>
    </row>
    <row r="90" spans="1:30" ht="13.5" customHeight="1" x14ac:dyDescent="0.2">
      <c r="A90" s="173"/>
      <c r="B90" s="174" t="s">
        <v>2463</v>
      </c>
      <c r="C90" s="175" t="s">
        <v>2464</v>
      </c>
      <c r="D90" s="175" t="s">
        <v>139</v>
      </c>
      <c r="E90" s="176">
        <v>0</v>
      </c>
      <c r="F90" s="176">
        <v>1</v>
      </c>
      <c r="G90" s="177">
        <v>5175.3599999999997</v>
      </c>
      <c r="H90" s="177"/>
      <c r="I90" s="177"/>
      <c r="J90" s="177"/>
      <c r="K90" s="177"/>
      <c r="L90" s="177"/>
      <c r="M90" s="177"/>
      <c r="N90" s="177"/>
      <c r="O90" s="177"/>
      <c r="P90" s="178"/>
      <c r="R90" s="177"/>
      <c r="S90" s="177">
        <v>0</v>
      </c>
      <c r="AD90" s="82"/>
    </row>
    <row r="91" spans="1:30" ht="13.5" customHeight="1" thickBot="1" x14ac:dyDescent="0.25">
      <c r="A91" s="162"/>
      <c r="B91" s="163" t="s">
        <v>2465</v>
      </c>
      <c r="C91" s="164" t="s">
        <v>2466</v>
      </c>
      <c r="D91" s="164" t="s">
        <v>139</v>
      </c>
      <c r="E91" s="165">
        <v>0</v>
      </c>
      <c r="F91" s="165">
        <v>1</v>
      </c>
      <c r="G91" s="112">
        <v>4025.28</v>
      </c>
      <c r="H91" s="112"/>
      <c r="I91" s="112"/>
      <c r="J91" s="112"/>
      <c r="K91" s="112"/>
      <c r="L91" s="112"/>
      <c r="M91" s="112"/>
      <c r="N91" s="112"/>
      <c r="O91" s="112"/>
      <c r="P91" s="166"/>
      <c r="R91" s="112"/>
      <c r="S91" s="112">
        <v>0</v>
      </c>
      <c r="AD91" s="82"/>
    </row>
    <row r="92" spans="1:30" ht="28.5" customHeight="1" thickBot="1" x14ac:dyDescent="0.35">
      <c r="A92" s="151"/>
      <c r="B92" s="152" t="s">
        <v>2467</v>
      </c>
      <c r="C92" s="153" t="s">
        <v>2468</v>
      </c>
      <c r="D92" s="153"/>
      <c r="E92" s="154"/>
      <c r="F92" s="154"/>
      <c r="G92" s="155"/>
      <c r="H92" s="155"/>
      <c r="I92" s="155"/>
      <c r="J92" s="155"/>
      <c r="K92" s="155"/>
      <c r="L92" s="155"/>
      <c r="M92" s="155"/>
      <c r="N92" s="155"/>
      <c r="O92" s="155"/>
      <c r="P92" s="155"/>
      <c r="R92" s="155"/>
      <c r="S92" s="155">
        <v>0</v>
      </c>
      <c r="AD92" s="82"/>
    </row>
    <row r="93" spans="1:30" ht="13.5" customHeight="1" thickBot="1" x14ac:dyDescent="0.25">
      <c r="A93" s="96"/>
      <c r="B93" s="97" t="s">
        <v>2469</v>
      </c>
      <c r="C93" s="99" t="s">
        <v>2470</v>
      </c>
      <c r="D93" s="99" t="s">
        <v>139</v>
      </c>
      <c r="E93" s="100">
        <v>0</v>
      </c>
      <c r="F93" s="100">
        <v>1</v>
      </c>
      <c r="G93" s="101">
        <v>13225.93</v>
      </c>
      <c r="H93" s="101"/>
      <c r="I93" s="101"/>
      <c r="J93" s="101"/>
      <c r="K93" s="101"/>
      <c r="L93" s="101"/>
      <c r="M93" s="101"/>
      <c r="N93" s="101"/>
      <c r="O93" s="101"/>
      <c r="P93" s="102"/>
      <c r="R93" s="101"/>
      <c r="S93" s="101">
        <v>0</v>
      </c>
      <c r="AD93" s="82"/>
    </row>
  </sheetData>
  <mergeCells count="8">
    <mergeCell ref="Y8:AB8"/>
    <mergeCell ref="A1:P1"/>
    <mergeCell ref="J3:K3"/>
    <mergeCell ref="J4:K4"/>
    <mergeCell ref="J5:K5"/>
    <mergeCell ref="J6:K6"/>
    <mergeCell ref="J7:K7"/>
    <mergeCell ref="H8:R8"/>
  </mergeCells>
  <conditionalFormatting sqref="W8:X8 W10">
    <cfRule type="cellIs" dxfId="250" priority="45" operator="lessThan">
      <formula>0</formula>
    </cfRule>
  </conditionalFormatting>
  <conditionalFormatting sqref="W15:X15">
    <cfRule type="cellIs" dxfId="249" priority="44" operator="lessThan">
      <formula>0</formula>
    </cfRule>
  </conditionalFormatting>
  <conditionalFormatting sqref="W16:X32 W59:X59 W62:X64 W67:X67 W70:X70 W73:X74 W55:X56 W47:X48">
    <cfRule type="cellIs" dxfId="248" priority="43" operator="lessThan">
      <formula>0</formula>
    </cfRule>
  </conditionalFormatting>
  <conditionalFormatting sqref="X10">
    <cfRule type="cellIs" dxfId="247" priority="42" operator="lessThan">
      <formula>0</formula>
    </cfRule>
  </conditionalFormatting>
  <conditionalFormatting sqref="X13">
    <cfRule type="cellIs" dxfId="246" priority="41" operator="lessThan">
      <formula>0</formula>
    </cfRule>
  </conditionalFormatting>
  <conditionalFormatting sqref="W58:X58">
    <cfRule type="cellIs" dxfId="245" priority="40" operator="lessThan">
      <formula>0</formula>
    </cfRule>
  </conditionalFormatting>
  <conditionalFormatting sqref="W61:X61">
    <cfRule type="cellIs" dxfId="244" priority="39" operator="lessThan">
      <formula>0</formula>
    </cfRule>
  </conditionalFormatting>
  <conditionalFormatting sqref="W57:X57">
    <cfRule type="cellIs" dxfId="243" priority="38" operator="lessThan">
      <formula>0</formula>
    </cfRule>
  </conditionalFormatting>
  <conditionalFormatting sqref="W60:X60">
    <cfRule type="cellIs" dxfId="242" priority="37" operator="lessThan">
      <formula>0</formula>
    </cfRule>
  </conditionalFormatting>
  <conditionalFormatting sqref="W66:X66">
    <cfRule type="cellIs" dxfId="241" priority="36" operator="lessThan">
      <formula>0</formula>
    </cfRule>
  </conditionalFormatting>
  <conditionalFormatting sqref="W65:X65">
    <cfRule type="cellIs" dxfId="240" priority="35" operator="lessThan">
      <formula>0</formula>
    </cfRule>
  </conditionalFormatting>
  <conditionalFormatting sqref="W69:X69">
    <cfRule type="cellIs" dxfId="239" priority="34" operator="lessThan">
      <formula>0</formula>
    </cfRule>
  </conditionalFormatting>
  <conditionalFormatting sqref="W68:X68">
    <cfRule type="cellIs" dxfId="238" priority="33" operator="lessThan">
      <formula>0</formula>
    </cfRule>
  </conditionalFormatting>
  <conditionalFormatting sqref="W72:X72">
    <cfRule type="cellIs" dxfId="237" priority="32" operator="lessThan">
      <formula>0</formula>
    </cfRule>
  </conditionalFormatting>
  <conditionalFormatting sqref="W71:X71">
    <cfRule type="cellIs" dxfId="236" priority="31" operator="lessThan">
      <formula>0</formula>
    </cfRule>
  </conditionalFormatting>
  <conditionalFormatting sqref="W34:X34">
    <cfRule type="cellIs" dxfId="235" priority="30" operator="lessThan">
      <formula>0</formula>
    </cfRule>
  </conditionalFormatting>
  <conditionalFormatting sqref="W33:X33">
    <cfRule type="cellIs" dxfId="234" priority="29" operator="lessThan">
      <formula>0</formula>
    </cfRule>
  </conditionalFormatting>
  <conditionalFormatting sqref="W51:X51">
    <cfRule type="cellIs" dxfId="233" priority="28" operator="lessThan">
      <formula>0</formula>
    </cfRule>
  </conditionalFormatting>
  <conditionalFormatting sqref="W50:X50">
    <cfRule type="cellIs" dxfId="232" priority="27" operator="lessThan">
      <formula>0</formula>
    </cfRule>
  </conditionalFormatting>
  <conditionalFormatting sqref="W54:X54">
    <cfRule type="cellIs" dxfId="231" priority="26" operator="lessThan">
      <formula>0</formula>
    </cfRule>
  </conditionalFormatting>
  <conditionalFormatting sqref="W53:X53">
    <cfRule type="cellIs" dxfId="230" priority="25" operator="lessThan">
      <formula>0</formula>
    </cfRule>
  </conditionalFormatting>
  <conditionalFormatting sqref="W36:X36">
    <cfRule type="cellIs" dxfId="229" priority="24" operator="lessThan">
      <formula>0</formula>
    </cfRule>
  </conditionalFormatting>
  <conditionalFormatting sqref="W38:X38">
    <cfRule type="cellIs" dxfId="228" priority="23" operator="lessThan">
      <formula>0</formula>
    </cfRule>
  </conditionalFormatting>
  <conditionalFormatting sqref="W40:X40">
    <cfRule type="cellIs" dxfId="227" priority="22" operator="lessThan">
      <formula>0</formula>
    </cfRule>
  </conditionalFormatting>
  <conditionalFormatting sqref="W42:X42">
    <cfRule type="cellIs" dxfId="226" priority="21" operator="lessThan">
      <formula>0</formula>
    </cfRule>
  </conditionalFormatting>
  <conditionalFormatting sqref="W44:X44">
    <cfRule type="cellIs" dxfId="225" priority="20" operator="lessThan">
      <formula>0</formula>
    </cfRule>
  </conditionalFormatting>
  <conditionalFormatting sqref="W35:X35">
    <cfRule type="cellIs" dxfId="224" priority="19" operator="lessThan">
      <formula>0</formula>
    </cfRule>
  </conditionalFormatting>
  <conditionalFormatting sqref="W37:X37">
    <cfRule type="cellIs" dxfId="223" priority="18" operator="lessThan">
      <formula>0</formula>
    </cfRule>
  </conditionalFormatting>
  <conditionalFormatting sqref="W39:X39">
    <cfRule type="cellIs" dxfId="222" priority="17" operator="lessThan">
      <formula>0</formula>
    </cfRule>
  </conditionalFormatting>
  <conditionalFormatting sqref="W41:X41">
    <cfRule type="cellIs" dxfId="221" priority="16" operator="lessThan">
      <formula>0</formula>
    </cfRule>
  </conditionalFormatting>
  <conditionalFormatting sqref="W43:X43">
    <cfRule type="cellIs" dxfId="220" priority="15" operator="lessThan">
      <formula>0</formula>
    </cfRule>
  </conditionalFormatting>
  <conditionalFormatting sqref="W76:X76">
    <cfRule type="cellIs" dxfId="219" priority="14" operator="lessThan">
      <formula>0</formula>
    </cfRule>
  </conditionalFormatting>
  <conditionalFormatting sqref="W78:X78">
    <cfRule type="cellIs" dxfId="218" priority="13" operator="lessThan">
      <formula>0</formula>
    </cfRule>
  </conditionalFormatting>
  <conditionalFormatting sqref="W80:X80">
    <cfRule type="cellIs" dxfId="217" priority="12" operator="lessThan">
      <formula>0</formula>
    </cfRule>
  </conditionalFormatting>
  <conditionalFormatting sqref="W82:X82">
    <cfRule type="cellIs" dxfId="216" priority="11" operator="lessThan">
      <formula>0</formula>
    </cfRule>
  </conditionalFormatting>
  <conditionalFormatting sqref="W84:X84">
    <cfRule type="cellIs" dxfId="215" priority="10" operator="lessThan">
      <formula>0</formula>
    </cfRule>
  </conditionalFormatting>
  <conditionalFormatting sqref="W75:X75">
    <cfRule type="cellIs" dxfId="214" priority="9" operator="lessThan">
      <formula>0</formula>
    </cfRule>
  </conditionalFormatting>
  <conditionalFormatting sqref="W77:X77">
    <cfRule type="cellIs" dxfId="213" priority="8" operator="lessThan">
      <formula>0</formula>
    </cfRule>
  </conditionalFormatting>
  <conditionalFormatting sqref="W79:X79">
    <cfRule type="cellIs" dxfId="212" priority="7" operator="lessThan">
      <formula>0</formula>
    </cfRule>
  </conditionalFormatting>
  <conditionalFormatting sqref="W81:X81">
    <cfRule type="cellIs" dxfId="211" priority="6" operator="lessThan">
      <formula>0</formula>
    </cfRule>
  </conditionalFormatting>
  <conditionalFormatting sqref="W83:X83">
    <cfRule type="cellIs" dxfId="210" priority="5" operator="lessThan">
      <formula>0</formula>
    </cfRule>
  </conditionalFormatting>
  <conditionalFormatting sqref="W46:X46">
    <cfRule type="cellIs" dxfId="209" priority="4" operator="lessThan">
      <formula>0</formula>
    </cfRule>
  </conditionalFormatting>
  <conditionalFormatting sqref="W45:X45">
    <cfRule type="cellIs" dxfId="208" priority="3" operator="lessThan">
      <formula>0</formula>
    </cfRule>
  </conditionalFormatting>
  <conditionalFormatting sqref="W49:X49">
    <cfRule type="cellIs" dxfId="207" priority="2" operator="lessThan">
      <formula>0</formula>
    </cfRule>
  </conditionalFormatting>
  <conditionalFormatting sqref="W52:X52">
    <cfRule type="cellIs" dxfId="206" priority="1" operator="lessThan">
      <formula>0</formula>
    </cfRule>
  </conditionalFormatting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62"/>
  <sheetViews>
    <sheetView zoomScaleNormal="100" workbookViewId="0">
      <selection activeCell="X13" sqref="X13"/>
    </sheetView>
  </sheetViews>
  <sheetFormatPr defaultColWidth="9" defaultRowHeight="14.5" x14ac:dyDescent="0.35"/>
  <cols>
    <col min="1" max="1" width="3.6328125" style="193" customWidth="1"/>
    <col min="2" max="2" width="13.36328125" style="79" customWidth="1"/>
    <col min="3" max="3" width="45.08984375" style="194" customWidth="1"/>
    <col min="4" max="4" width="3.90625" style="194" customWidth="1"/>
    <col min="5" max="5" width="7.08984375" style="195" hidden="1" customWidth="1"/>
    <col min="6" max="6" width="9.36328125" style="195" customWidth="1"/>
    <col min="7" max="8" width="10.54296875" style="78" customWidth="1"/>
    <col min="9" max="9" width="15.453125" style="78" hidden="1" customWidth="1"/>
    <col min="10" max="10" width="15.54296875" style="78" hidden="1" customWidth="1"/>
    <col min="11" max="11" width="14.54296875" style="78" hidden="1" customWidth="1"/>
    <col min="12" max="13" width="14" style="78" hidden="1" customWidth="1"/>
    <col min="14" max="14" width="14.54296875" style="78" hidden="1" customWidth="1"/>
    <col min="15" max="15" width="14.36328125" style="78" hidden="1" customWidth="1"/>
    <col min="16" max="16" width="16" style="78" hidden="1" customWidth="1"/>
    <col min="17" max="17" width="0" style="79" hidden="1" customWidth="1"/>
    <col min="18" max="18" width="9.54296875" style="78" customWidth="1"/>
    <col min="19" max="19" width="14.08984375" style="78" hidden="1" customWidth="1"/>
    <col min="20" max="23" width="17.453125" style="79" customWidth="1"/>
    <col min="24" max="24" width="19.6328125" style="79" customWidth="1"/>
    <col min="25" max="28" width="9" style="79"/>
    <col min="29" max="29" width="24.36328125" style="79" customWidth="1"/>
    <col min="30" max="257" width="9" style="79"/>
    <col min="258" max="258" width="3.6328125" style="79" customWidth="1"/>
    <col min="259" max="259" width="13.36328125" style="79" customWidth="1"/>
    <col min="260" max="260" width="45.08984375" style="79" customWidth="1"/>
    <col min="261" max="261" width="3.90625" style="79" customWidth="1"/>
    <col min="262" max="262" width="7.08984375" style="79" customWidth="1"/>
    <col min="263" max="263" width="9.36328125" style="79" customWidth="1"/>
    <col min="264" max="264" width="10.54296875" style="79" customWidth="1"/>
    <col min="265" max="265" width="15.453125" style="79" customWidth="1"/>
    <col min="266" max="266" width="15.54296875" style="79" customWidth="1"/>
    <col min="267" max="267" width="14.54296875" style="79" customWidth="1"/>
    <col min="268" max="269" width="14" style="79" customWidth="1"/>
    <col min="270" max="270" width="14.54296875" style="79" customWidth="1"/>
    <col min="271" max="271" width="14.36328125" style="79" customWidth="1"/>
    <col min="272" max="272" width="16" style="79" customWidth="1"/>
    <col min="273" max="513" width="9" style="79"/>
    <col min="514" max="514" width="3.6328125" style="79" customWidth="1"/>
    <col min="515" max="515" width="13.36328125" style="79" customWidth="1"/>
    <col min="516" max="516" width="45.08984375" style="79" customWidth="1"/>
    <col min="517" max="517" width="3.90625" style="79" customWidth="1"/>
    <col min="518" max="518" width="7.08984375" style="79" customWidth="1"/>
    <col min="519" max="519" width="9.36328125" style="79" customWidth="1"/>
    <col min="520" max="520" width="10.54296875" style="79" customWidth="1"/>
    <col min="521" max="521" width="15.453125" style="79" customWidth="1"/>
    <col min="522" max="522" width="15.54296875" style="79" customWidth="1"/>
    <col min="523" max="523" width="14.54296875" style="79" customWidth="1"/>
    <col min="524" max="525" width="14" style="79" customWidth="1"/>
    <col min="526" max="526" width="14.54296875" style="79" customWidth="1"/>
    <col min="527" max="527" width="14.36328125" style="79" customWidth="1"/>
    <col min="528" max="528" width="16" style="79" customWidth="1"/>
    <col min="529" max="769" width="9" style="79"/>
    <col min="770" max="770" width="3.6328125" style="79" customWidth="1"/>
    <col min="771" max="771" width="13.36328125" style="79" customWidth="1"/>
    <col min="772" max="772" width="45.08984375" style="79" customWidth="1"/>
    <col min="773" max="773" width="3.90625" style="79" customWidth="1"/>
    <col min="774" max="774" width="7.08984375" style="79" customWidth="1"/>
    <col min="775" max="775" width="9.36328125" style="79" customWidth="1"/>
    <col min="776" max="776" width="10.54296875" style="79" customWidth="1"/>
    <col min="777" max="777" width="15.453125" style="79" customWidth="1"/>
    <col min="778" max="778" width="15.54296875" style="79" customWidth="1"/>
    <col min="779" max="779" width="14.54296875" style="79" customWidth="1"/>
    <col min="780" max="781" width="14" style="79" customWidth="1"/>
    <col min="782" max="782" width="14.54296875" style="79" customWidth="1"/>
    <col min="783" max="783" width="14.36328125" style="79" customWidth="1"/>
    <col min="784" max="784" width="16" style="79" customWidth="1"/>
    <col min="785" max="1025" width="9" style="79"/>
    <col min="1026" max="1026" width="3.6328125" style="79" customWidth="1"/>
    <col min="1027" max="1027" width="13.36328125" style="79" customWidth="1"/>
    <col min="1028" max="1028" width="45.08984375" style="79" customWidth="1"/>
    <col min="1029" max="1029" width="3.90625" style="79" customWidth="1"/>
    <col min="1030" max="1030" width="7.08984375" style="79" customWidth="1"/>
    <col min="1031" max="1031" width="9.36328125" style="79" customWidth="1"/>
    <col min="1032" max="1032" width="10.54296875" style="79" customWidth="1"/>
    <col min="1033" max="1033" width="15.453125" style="79" customWidth="1"/>
    <col min="1034" max="1034" width="15.54296875" style="79" customWidth="1"/>
    <col min="1035" max="1035" width="14.54296875" style="79" customWidth="1"/>
    <col min="1036" max="1037" width="14" style="79" customWidth="1"/>
    <col min="1038" max="1038" width="14.54296875" style="79" customWidth="1"/>
    <col min="1039" max="1039" width="14.36328125" style="79" customWidth="1"/>
    <col min="1040" max="1040" width="16" style="79" customWidth="1"/>
    <col min="1041" max="1281" width="9" style="79"/>
    <col min="1282" max="1282" width="3.6328125" style="79" customWidth="1"/>
    <col min="1283" max="1283" width="13.36328125" style="79" customWidth="1"/>
    <col min="1284" max="1284" width="45.08984375" style="79" customWidth="1"/>
    <col min="1285" max="1285" width="3.90625" style="79" customWidth="1"/>
    <col min="1286" max="1286" width="7.08984375" style="79" customWidth="1"/>
    <col min="1287" max="1287" width="9.36328125" style="79" customWidth="1"/>
    <col min="1288" max="1288" width="10.54296875" style="79" customWidth="1"/>
    <col min="1289" max="1289" width="15.453125" style="79" customWidth="1"/>
    <col min="1290" max="1290" width="15.54296875" style="79" customWidth="1"/>
    <col min="1291" max="1291" width="14.54296875" style="79" customWidth="1"/>
    <col min="1292" max="1293" width="14" style="79" customWidth="1"/>
    <col min="1294" max="1294" width="14.54296875" style="79" customWidth="1"/>
    <col min="1295" max="1295" width="14.36328125" style="79" customWidth="1"/>
    <col min="1296" max="1296" width="16" style="79" customWidth="1"/>
    <col min="1297" max="1537" width="9" style="79"/>
    <col min="1538" max="1538" width="3.6328125" style="79" customWidth="1"/>
    <col min="1539" max="1539" width="13.36328125" style="79" customWidth="1"/>
    <col min="1540" max="1540" width="45.08984375" style="79" customWidth="1"/>
    <col min="1541" max="1541" width="3.90625" style="79" customWidth="1"/>
    <col min="1542" max="1542" width="7.08984375" style="79" customWidth="1"/>
    <col min="1543" max="1543" width="9.36328125" style="79" customWidth="1"/>
    <col min="1544" max="1544" width="10.54296875" style="79" customWidth="1"/>
    <col min="1545" max="1545" width="15.453125" style="79" customWidth="1"/>
    <col min="1546" max="1546" width="15.54296875" style="79" customWidth="1"/>
    <col min="1547" max="1547" width="14.54296875" style="79" customWidth="1"/>
    <col min="1548" max="1549" width="14" style="79" customWidth="1"/>
    <col min="1550" max="1550" width="14.54296875" style="79" customWidth="1"/>
    <col min="1551" max="1551" width="14.36328125" style="79" customWidth="1"/>
    <col min="1552" max="1552" width="16" style="79" customWidth="1"/>
    <col min="1553" max="1793" width="9" style="79"/>
    <col min="1794" max="1794" width="3.6328125" style="79" customWidth="1"/>
    <col min="1795" max="1795" width="13.36328125" style="79" customWidth="1"/>
    <col min="1796" max="1796" width="45.08984375" style="79" customWidth="1"/>
    <col min="1797" max="1797" width="3.90625" style="79" customWidth="1"/>
    <col min="1798" max="1798" width="7.08984375" style="79" customWidth="1"/>
    <col min="1799" max="1799" width="9.36328125" style="79" customWidth="1"/>
    <col min="1800" max="1800" width="10.54296875" style="79" customWidth="1"/>
    <col min="1801" max="1801" width="15.453125" style="79" customWidth="1"/>
    <col min="1802" max="1802" width="15.54296875" style="79" customWidth="1"/>
    <col min="1803" max="1803" width="14.54296875" style="79" customWidth="1"/>
    <col min="1804" max="1805" width="14" style="79" customWidth="1"/>
    <col min="1806" max="1806" width="14.54296875" style="79" customWidth="1"/>
    <col min="1807" max="1807" width="14.36328125" style="79" customWidth="1"/>
    <col min="1808" max="1808" width="16" style="79" customWidth="1"/>
    <col min="1809" max="2049" width="9" style="79"/>
    <col min="2050" max="2050" width="3.6328125" style="79" customWidth="1"/>
    <col min="2051" max="2051" width="13.36328125" style="79" customWidth="1"/>
    <col min="2052" max="2052" width="45.08984375" style="79" customWidth="1"/>
    <col min="2053" max="2053" width="3.90625" style="79" customWidth="1"/>
    <col min="2054" max="2054" width="7.08984375" style="79" customWidth="1"/>
    <col min="2055" max="2055" width="9.36328125" style="79" customWidth="1"/>
    <col min="2056" max="2056" width="10.54296875" style="79" customWidth="1"/>
    <col min="2057" max="2057" width="15.453125" style="79" customWidth="1"/>
    <col min="2058" max="2058" width="15.54296875" style="79" customWidth="1"/>
    <col min="2059" max="2059" width="14.54296875" style="79" customWidth="1"/>
    <col min="2060" max="2061" width="14" style="79" customWidth="1"/>
    <col min="2062" max="2062" width="14.54296875" style="79" customWidth="1"/>
    <col min="2063" max="2063" width="14.36328125" style="79" customWidth="1"/>
    <col min="2064" max="2064" width="16" style="79" customWidth="1"/>
    <col min="2065" max="2305" width="9" style="79"/>
    <col min="2306" max="2306" width="3.6328125" style="79" customWidth="1"/>
    <col min="2307" max="2307" width="13.36328125" style="79" customWidth="1"/>
    <col min="2308" max="2308" width="45.08984375" style="79" customWidth="1"/>
    <col min="2309" max="2309" width="3.90625" style="79" customWidth="1"/>
    <col min="2310" max="2310" width="7.08984375" style="79" customWidth="1"/>
    <col min="2311" max="2311" width="9.36328125" style="79" customWidth="1"/>
    <col min="2312" max="2312" width="10.54296875" style="79" customWidth="1"/>
    <col min="2313" max="2313" width="15.453125" style="79" customWidth="1"/>
    <col min="2314" max="2314" width="15.54296875" style="79" customWidth="1"/>
    <col min="2315" max="2315" width="14.54296875" style="79" customWidth="1"/>
    <col min="2316" max="2317" width="14" style="79" customWidth="1"/>
    <col min="2318" max="2318" width="14.54296875" style="79" customWidth="1"/>
    <col min="2319" max="2319" width="14.36328125" style="79" customWidth="1"/>
    <col min="2320" max="2320" width="16" style="79" customWidth="1"/>
    <col min="2321" max="2561" width="9" style="79"/>
    <col min="2562" max="2562" width="3.6328125" style="79" customWidth="1"/>
    <col min="2563" max="2563" width="13.36328125" style="79" customWidth="1"/>
    <col min="2564" max="2564" width="45.08984375" style="79" customWidth="1"/>
    <col min="2565" max="2565" width="3.90625" style="79" customWidth="1"/>
    <col min="2566" max="2566" width="7.08984375" style="79" customWidth="1"/>
    <col min="2567" max="2567" width="9.36328125" style="79" customWidth="1"/>
    <col min="2568" max="2568" width="10.54296875" style="79" customWidth="1"/>
    <col min="2569" max="2569" width="15.453125" style="79" customWidth="1"/>
    <col min="2570" max="2570" width="15.54296875" style="79" customWidth="1"/>
    <col min="2571" max="2571" width="14.54296875" style="79" customWidth="1"/>
    <col min="2572" max="2573" width="14" style="79" customWidth="1"/>
    <col min="2574" max="2574" width="14.54296875" style="79" customWidth="1"/>
    <col min="2575" max="2575" width="14.36328125" style="79" customWidth="1"/>
    <col min="2576" max="2576" width="16" style="79" customWidth="1"/>
    <col min="2577" max="2817" width="9" style="79"/>
    <col min="2818" max="2818" width="3.6328125" style="79" customWidth="1"/>
    <col min="2819" max="2819" width="13.36328125" style="79" customWidth="1"/>
    <col min="2820" max="2820" width="45.08984375" style="79" customWidth="1"/>
    <col min="2821" max="2821" width="3.90625" style="79" customWidth="1"/>
    <col min="2822" max="2822" width="7.08984375" style="79" customWidth="1"/>
    <col min="2823" max="2823" width="9.36328125" style="79" customWidth="1"/>
    <col min="2824" max="2824" width="10.54296875" style="79" customWidth="1"/>
    <col min="2825" max="2825" width="15.453125" style="79" customWidth="1"/>
    <col min="2826" max="2826" width="15.54296875" style="79" customWidth="1"/>
    <col min="2827" max="2827" width="14.54296875" style="79" customWidth="1"/>
    <col min="2828" max="2829" width="14" style="79" customWidth="1"/>
    <col min="2830" max="2830" width="14.54296875" style="79" customWidth="1"/>
    <col min="2831" max="2831" width="14.36328125" style="79" customWidth="1"/>
    <col min="2832" max="2832" width="16" style="79" customWidth="1"/>
    <col min="2833" max="3073" width="9" style="79"/>
    <col min="3074" max="3074" width="3.6328125" style="79" customWidth="1"/>
    <col min="3075" max="3075" width="13.36328125" style="79" customWidth="1"/>
    <col min="3076" max="3076" width="45.08984375" style="79" customWidth="1"/>
    <col min="3077" max="3077" width="3.90625" style="79" customWidth="1"/>
    <col min="3078" max="3078" width="7.08984375" style="79" customWidth="1"/>
    <col min="3079" max="3079" width="9.36328125" style="79" customWidth="1"/>
    <col min="3080" max="3080" width="10.54296875" style="79" customWidth="1"/>
    <col min="3081" max="3081" width="15.453125" style="79" customWidth="1"/>
    <col min="3082" max="3082" width="15.54296875" style="79" customWidth="1"/>
    <col min="3083" max="3083" width="14.54296875" style="79" customWidth="1"/>
    <col min="3084" max="3085" width="14" style="79" customWidth="1"/>
    <col min="3086" max="3086" width="14.54296875" style="79" customWidth="1"/>
    <col min="3087" max="3087" width="14.36328125" style="79" customWidth="1"/>
    <col min="3088" max="3088" width="16" style="79" customWidth="1"/>
    <col min="3089" max="3329" width="9" style="79"/>
    <col min="3330" max="3330" width="3.6328125" style="79" customWidth="1"/>
    <col min="3331" max="3331" width="13.36328125" style="79" customWidth="1"/>
    <col min="3332" max="3332" width="45.08984375" style="79" customWidth="1"/>
    <col min="3333" max="3333" width="3.90625" style="79" customWidth="1"/>
    <col min="3334" max="3334" width="7.08984375" style="79" customWidth="1"/>
    <col min="3335" max="3335" width="9.36328125" style="79" customWidth="1"/>
    <col min="3336" max="3336" width="10.54296875" style="79" customWidth="1"/>
    <col min="3337" max="3337" width="15.453125" style="79" customWidth="1"/>
    <col min="3338" max="3338" width="15.54296875" style="79" customWidth="1"/>
    <col min="3339" max="3339" width="14.54296875" style="79" customWidth="1"/>
    <col min="3340" max="3341" width="14" style="79" customWidth="1"/>
    <col min="3342" max="3342" width="14.54296875" style="79" customWidth="1"/>
    <col min="3343" max="3343" width="14.36328125" style="79" customWidth="1"/>
    <col min="3344" max="3344" width="16" style="79" customWidth="1"/>
    <col min="3345" max="3585" width="9" style="79"/>
    <col min="3586" max="3586" width="3.6328125" style="79" customWidth="1"/>
    <col min="3587" max="3587" width="13.36328125" style="79" customWidth="1"/>
    <col min="3588" max="3588" width="45.08984375" style="79" customWidth="1"/>
    <col min="3589" max="3589" width="3.90625" style="79" customWidth="1"/>
    <col min="3590" max="3590" width="7.08984375" style="79" customWidth="1"/>
    <col min="3591" max="3591" width="9.36328125" style="79" customWidth="1"/>
    <col min="3592" max="3592" width="10.54296875" style="79" customWidth="1"/>
    <col min="3593" max="3593" width="15.453125" style="79" customWidth="1"/>
    <col min="3594" max="3594" width="15.54296875" style="79" customWidth="1"/>
    <col min="3595" max="3595" width="14.54296875" style="79" customWidth="1"/>
    <col min="3596" max="3597" width="14" style="79" customWidth="1"/>
    <col min="3598" max="3598" width="14.54296875" style="79" customWidth="1"/>
    <col min="3599" max="3599" width="14.36328125" style="79" customWidth="1"/>
    <col min="3600" max="3600" width="16" style="79" customWidth="1"/>
    <col min="3601" max="3841" width="9" style="79"/>
    <col min="3842" max="3842" width="3.6328125" style="79" customWidth="1"/>
    <col min="3843" max="3843" width="13.36328125" style="79" customWidth="1"/>
    <col min="3844" max="3844" width="45.08984375" style="79" customWidth="1"/>
    <col min="3845" max="3845" width="3.90625" style="79" customWidth="1"/>
    <col min="3846" max="3846" width="7.08984375" style="79" customWidth="1"/>
    <col min="3847" max="3847" width="9.36328125" style="79" customWidth="1"/>
    <col min="3848" max="3848" width="10.54296875" style="79" customWidth="1"/>
    <col min="3849" max="3849" width="15.453125" style="79" customWidth="1"/>
    <col min="3850" max="3850" width="15.54296875" style="79" customWidth="1"/>
    <col min="3851" max="3851" width="14.54296875" style="79" customWidth="1"/>
    <col min="3852" max="3853" width="14" style="79" customWidth="1"/>
    <col min="3854" max="3854" width="14.54296875" style="79" customWidth="1"/>
    <col min="3855" max="3855" width="14.36328125" style="79" customWidth="1"/>
    <col min="3856" max="3856" width="16" style="79" customWidth="1"/>
    <col min="3857" max="4097" width="9" style="79"/>
    <col min="4098" max="4098" width="3.6328125" style="79" customWidth="1"/>
    <col min="4099" max="4099" width="13.36328125" style="79" customWidth="1"/>
    <col min="4100" max="4100" width="45.08984375" style="79" customWidth="1"/>
    <col min="4101" max="4101" width="3.90625" style="79" customWidth="1"/>
    <col min="4102" max="4102" width="7.08984375" style="79" customWidth="1"/>
    <col min="4103" max="4103" width="9.36328125" style="79" customWidth="1"/>
    <col min="4104" max="4104" width="10.54296875" style="79" customWidth="1"/>
    <col min="4105" max="4105" width="15.453125" style="79" customWidth="1"/>
    <col min="4106" max="4106" width="15.54296875" style="79" customWidth="1"/>
    <col min="4107" max="4107" width="14.54296875" style="79" customWidth="1"/>
    <col min="4108" max="4109" width="14" style="79" customWidth="1"/>
    <col min="4110" max="4110" width="14.54296875" style="79" customWidth="1"/>
    <col min="4111" max="4111" width="14.36328125" style="79" customWidth="1"/>
    <col min="4112" max="4112" width="16" style="79" customWidth="1"/>
    <col min="4113" max="4353" width="9" style="79"/>
    <col min="4354" max="4354" width="3.6328125" style="79" customWidth="1"/>
    <col min="4355" max="4355" width="13.36328125" style="79" customWidth="1"/>
    <col min="4356" max="4356" width="45.08984375" style="79" customWidth="1"/>
    <col min="4357" max="4357" width="3.90625" style="79" customWidth="1"/>
    <col min="4358" max="4358" width="7.08984375" style="79" customWidth="1"/>
    <col min="4359" max="4359" width="9.36328125" style="79" customWidth="1"/>
    <col min="4360" max="4360" width="10.54296875" style="79" customWidth="1"/>
    <col min="4361" max="4361" width="15.453125" style="79" customWidth="1"/>
    <col min="4362" max="4362" width="15.54296875" style="79" customWidth="1"/>
    <col min="4363" max="4363" width="14.54296875" style="79" customWidth="1"/>
    <col min="4364" max="4365" width="14" style="79" customWidth="1"/>
    <col min="4366" max="4366" width="14.54296875" style="79" customWidth="1"/>
    <col min="4367" max="4367" width="14.36328125" style="79" customWidth="1"/>
    <col min="4368" max="4368" width="16" style="79" customWidth="1"/>
    <col min="4369" max="4609" width="9" style="79"/>
    <col min="4610" max="4610" width="3.6328125" style="79" customWidth="1"/>
    <col min="4611" max="4611" width="13.36328125" style="79" customWidth="1"/>
    <col min="4612" max="4612" width="45.08984375" style="79" customWidth="1"/>
    <col min="4613" max="4613" width="3.90625" style="79" customWidth="1"/>
    <col min="4614" max="4614" width="7.08984375" style="79" customWidth="1"/>
    <col min="4615" max="4615" width="9.36328125" style="79" customWidth="1"/>
    <col min="4616" max="4616" width="10.54296875" style="79" customWidth="1"/>
    <col min="4617" max="4617" width="15.453125" style="79" customWidth="1"/>
    <col min="4618" max="4618" width="15.54296875" style="79" customWidth="1"/>
    <col min="4619" max="4619" width="14.54296875" style="79" customWidth="1"/>
    <col min="4620" max="4621" width="14" style="79" customWidth="1"/>
    <col min="4622" max="4622" width="14.54296875" style="79" customWidth="1"/>
    <col min="4623" max="4623" width="14.36328125" style="79" customWidth="1"/>
    <col min="4624" max="4624" width="16" style="79" customWidth="1"/>
    <col min="4625" max="4865" width="9" style="79"/>
    <col min="4866" max="4866" width="3.6328125" style="79" customWidth="1"/>
    <col min="4867" max="4867" width="13.36328125" style="79" customWidth="1"/>
    <col min="4868" max="4868" width="45.08984375" style="79" customWidth="1"/>
    <col min="4869" max="4869" width="3.90625" style="79" customWidth="1"/>
    <col min="4870" max="4870" width="7.08984375" style="79" customWidth="1"/>
    <col min="4871" max="4871" width="9.36328125" style="79" customWidth="1"/>
    <col min="4872" max="4872" width="10.54296875" style="79" customWidth="1"/>
    <col min="4873" max="4873" width="15.453125" style="79" customWidth="1"/>
    <col min="4874" max="4874" width="15.54296875" style="79" customWidth="1"/>
    <col min="4875" max="4875" width="14.54296875" style="79" customWidth="1"/>
    <col min="4876" max="4877" width="14" style="79" customWidth="1"/>
    <col min="4878" max="4878" width="14.54296875" style="79" customWidth="1"/>
    <col min="4879" max="4879" width="14.36328125" style="79" customWidth="1"/>
    <col min="4880" max="4880" width="16" style="79" customWidth="1"/>
    <col min="4881" max="5121" width="9" style="79"/>
    <col min="5122" max="5122" width="3.6328125" style="79" customWidth="1"/>
    <col min="5123" max="5123" width="13.36328125" style="79" customWidth="1"/>
    <col min="5124" max="5124" width="45.08984375" style="79" customWidth="1"/>
    <col min="5125" max="5125" width="3.90625" style="79" customWidth="1"/>
    <col min="5126" max="5126" width="7.08984375" style="79" customWidth="1"/>
    <col min="5127" max="5127" width="9.36328125" style="79" customWidth="1"/>
    <col min="5128" max="5128" width="10.54296875" style="79" customWidth="1"/>
    <col min="5129" max="5129" width="15.453125" style="79" customWidth="1"/>
    <col min="5130" max="5130" width="15.54296875" style="79" customWidth="1"/>
    <col min="5131" max="5131" width="14.54296875" style="79" customWidth="1"/>
    <col min="5132" max="5133" width="14" style="79" customWidth="1"/>
    <col min="5134" max="5134" width="14.54296875" style="79" customWidth="1"/>
    <col min="5135" max="5135" width="14.36328125" style="79" customWidth="1"/>
    <col min="5136" max="5136" width="16" style="79" customWidth="1"/>
    <col min="5137" max="5377" width="9" style="79"/>
    <col min="5378" max="5378" width="3.6328125" style="79" customWidth="1"/>
    <col min="5379" max="5379" width="13.36328125" style="79" customWidth="1"/>
    <col min="5380" max="5380" width="45.08984375" style="79" customWidth="1"/>
    <col min="5381" max="5381" width="3.90625" style="79" customWidth="1"/>
    <col min="5382" max="5382" width="7.08984375" style="79" customWidth="1"/>
    <col min="5383" max="5383" width="9.36328125" style="79" customWidth="1"/>
    <col min="5384" max="5384" width="10.54296875" style="79" customWidth="1"/>
    <col min="5385" max="5385" width="15.453125" style="79" customWidth="1"/>
    <col min="5386" max="5386" width="15.54296875" style="79" customWidth="1"/>
    <col min="5387" max="5387" width="14.54296875" style="79" customWidth="1"/>
    <col min="5388" max="5389" width="14" style="79" customWidth="1"/>
    <col min="5390" max="5390" width="14.54296875" style="79" customWidth="1"/>
    <col min="5391" max="5391" width="14.36328125" style="79" customWidth="1"/>
    <col min="5392" max="5392" width="16" style="79" customWidth="1"/>
    <col min="5393" max="5633" width="9" style="79"/>
    <col min="5634" max="5634" width="3.6328125" style="79" customWidth="1"/>
    <col min="5635" max="5635" width="13.36328125" style="79" customWidth="1"/>
    <col min="5636" max="5636" width="45.08984375" style="79" customWidth="1"/>
    <col min="5637" max="5637" width="3.90625" style="79" customWidth="1"/>
    <col min="5638" max="5638" width="7.08984375" style="79" customWidth="1"/>
    <col min="5639" max="5639" width="9.36328125" style="79" customWidth="1"/>
    <col min="5640" max="5640" width="10.54296875" style="79" customWidth="1"/>
    <col min="5641" max="5641" width="15.453125" style="79" customWidth="1"/>
    <col min="5642" max="5642" width="15.54296875" style="79" customWidth="1"/>
    <col min="5643" max="5643" width="14.54296875" style="79" customWidth="1"/>
    <col min="5644" max="5645" width="14" style="79" customWidth="1"/>
    <col min="5646" max="5646" width="14.54296875" style="79" customWidth="1"/>
    <col min="5647" max="5647" width="14.36328125" style="79" customWidth="1"/>
    <col min="5648" max="5648" width="16" style="79" customWidth="1"/>
    <col min="5649" max="5889" width="9" style="79"/>
    <col min="5890" max="5890" width="3.6328125" style="79" customWidth="1"/>
    <col min="5891" max="5891" width="13.36328125" style="79" customWidth="1"/>
    <col min="5892" max="5892" width="45.08984375" style="79" customWidth="1"/>
    <col min="5893" max="5893" width="3.90625" style="79" customWidth="1"/>
    <col min="5894" max="5894" width="7.08984375" style="79" customWidth="1"/>
    <col min="5895" max="5895" width="9.36328125" style="79" customWidth="1"/>
    <col min="5896" max="5896" width="10.54296875" style="79" customWidth="1"/>
    <col min="5897" max="5897" width="15.453125" style="79" customWidth="1"/>
    <col min="5898" max="5898" width="15.54296875" style="79" customWidth="1"/>
    <col min="5899" max="5899" width="14.54296875" style="79" customWidth="1"/>
    <col min="5900" max="5901" width="14" style="79" customWidth="1"/>
    <col min="5902" max="5902" width="14.54296875" style="79" customWidth="1"/>
    <col min="5903" max="5903" width="14.36328125" style="79" customWidth="1"/>
    <col min="5904" max="5904" width="16" style="79" customWidth="1"/>
    <col min="5905" max="6145" width="9" style="79"/>
    <col min="6146" max="6146" width="3.6328125" style="79" customWidth="1"/>
    <col min="6147" max="6147" width="13.36328125" style="79" customWidth="1"/>
    <col min="6148" max="6148" width="45.08984375" style="79" customWidth="1"/>
    <col min="6149" max="6149" width="3.90625" style="79" customWidth="1"/>
    <col min="6150" max="6150" width="7.08984375" style="79" customWidth="1"/>
    <col min="6151" max="6151" width="9.36328125" style="79" customWidth="1"/>
    <col min="6152" max="6152" width="10.54296875" style="79" customWidth="1"/>
    <col min="6153" max="6153" width="15.453125" style="79" customWidth="1"/>
    <col min="6154" max="6154" width="15.54296875" style="79" customWidth="1"/>
    <col min="6155" max="6155" width="14.54296875" style="79" customWidth="1"/>
    <col min="6156" max="6157" width="14" style="79" customWidth="1"/>
    <col min="6158" max="6158" width="14.54296875" style="79" customWidth="1"/>
    <col min="6159" max="6159" width="14.36328125" style="79" customWidth="1"/>
    <col min="6160" max="6160" width="16" style="79" customWidth="1"/>
    <col min="6161" max="6401" width="9" style="79"/>
    <col min="6402" max="6402" width="3.6328125" style="79" customWidth="1"/>
    <col min="6403" max="6403" width="13.36328125" style="79" customWidth="1"/>
    <col min="6404" max="6404" width="45.08984375" style="79" customWidth="1"/>
    <col min="6405" max="6405" width="3.90625" style="79" customWidth="1"/>
    <col min="6406" max="6406" width="7.08984375" style="79" customWidth="1"/>
    <col min="6407" max="6407" width="9.36328125" style="79" customWidth="1"/>
    <col min="6408" max="6408" width="10.54296875" style="79" customWidth="1"/>
    <col min="6409" max="6409" width="15.453125" style="79" customWidth="1"/>
    <col min="6410" max="6410" width="15.54296875" style="79" customWidth="1"/>
    <col min="6411" max="6411" width="14.54296875" style="79" customWidth="1"/>
    <col min="6412" max="6413" width="14" style="79" customWidth="1"/>
    <col min="6414" max="6414" width="14.54296875" style="79" customWidth="1"/>
    <col min="6415" max="6415" width="14.36328125" style="79" customWidth="1"/>
    <col min="6416" max="6416" width="16" style="79" customWidth="1"/>
    <col min="6417" max="6657" width="9" style="79"/>
    <col min="6658" max="6658" width="3.6328125" style="79" customWidth="1"/>
    <col min="6659" max="6659" width="13.36328125" style="79" customWidth="1"/>
    <col min="6660" max="6660" width="45.08984375" style="79" customWidth="1"/>
    <col min="6661" max="6661" width="3.90625" style="79" customWidth="1"/>
    <col min="6662" max="6662" width="7.08984375" style="79" customWidth="1"/>
    <col min="6663" max="6663" width="9.36328125" style="79" customWidth="1"/>
    <col min="6664" max="6664" width="10.54296875" style="79" customWidth="1"/>
    <col min="6665" max="6665" width="15.453125" style="79" customWidth="1"/>
    <col min="6666" max="6666" width="15.54296875" style="79" customWidth="1"/>
    <col min="6667" max="6667" width="14.54296875" style="79" customWidth="1"/>
    <col min="6668" max="6669" width="14" style="79" customWidth="1"/>
    <col min="6670" max="6670" width="14.54296875" style="79" customWidth="1"/>
    <col min="6671" max="6671" width="14.36328125" style="79" customWidth="1"/>
    <col min="6672" max="6672" width="16" style="79" customWidth="1"/>
    <col min="6673" max="6913" width="9" style="79"/>
    <col min="6914" max="6914" width="3.6328125" style="79" customWidth="1"/>
    <col min="6915" max="6915" width="13.36328125" style="79" customWidth="1"/>
    <col min="6916" max="6916" width="45.08984375" style="79" customWidth="1"/>
    <col min="6917" max="6917" width="3.90625" style="79" customWidth="1"/>
    <col min="6918" max="6918" width="7.08984375" style="79" customWidth="1"/>
    <col min="6919" max="6919" width="9.36328125" style="79" customWidth="1"/>
    <col min="6920" max="6920" width="10.54296875" style="79" customWidth="1"/>
    <col min="6921" max="6921" width="15.453125" style="79" customWidth="1"/>
    <col min="6922" max="6922" width="15.54296875" style="79" customWidth="1"/>
    <col min="6923" max="6923" width="14.54296875" style="79" customWidth="1"/>
    <col min="6924" max="6925" width="14" style="79" customWidth="1"/>
    <col min="6926" max="6926" width="14.54296875" style="79" customWidth="1"/>
    <col min="6927" max="6927" width="14.36328125" style="79" customWidth="1"/>
    <col min="6928" max="6928" width="16" style="79" customWidth="1"/>
    <col min="6929" max="7169" width="9" style="79"/>
    <col min="7170" max="7170" width="3.6328125" style="79" customWidth="1"/>
    <col min="7171" max="7171" width="13.36328125" style="79" customWidth="1"/>
    <col min="7172" max="7172" width="45.08984375" style="79" customWidth="1"/>
    <col min="7173" max="7173" width="3.90625" style="79" customWidth="1"/>
    <col min="7174" max="7174" width="7.08984375" style="79" customWidth="1"/>
    <col min="7175" max="7175" width="9.36328125" style="79" customWidth="1"/>
    <col min="7176" max="7176" width="10.54296875" style="79" customWidth="1"/>
    <col min="7177" max="7177" width="15.453125" style="79" customWidth="1"/>
    <col min="7178" max="7178" width="15.54296875" style="79" customWidth="1"/>
    <col min="7179" max="7179" width="14.54296875" style="79" customWidth="1"/>
    <col min="7180" max="7181" width="14" style="79" customWidth="1"/>
    <col min="7182" max="7182" width="14.54296875" style="79" customWidth="1"/>
    <col min="7183" max="7183" width="14.36328125" style="79" customWidth="1"/>
    <col min="7184" max="7184" width="16" style="79" customWidth="1"/>
    <col min="7185" max="7425" width="9" style="79"/>
    <col min="7426" max="7426" width="3.6328125" style="79" customWidth="1"/>
    <col min="7427" max="7427" width="13.36328125" style="79" customWidth="1"/>
    <col min="7428" max="7428" width="45.08984375" style="79" customWidth="1"/>
    <col min="7429" max="7429" width="3.90625" style="79" customWidth="1"/>
    <col min="7430" max="7430" width="7.08984375" style="79" customWidth="1"/>
    <col min="7431" max="7431" width="9.36328125" style="79" customWidth="1"/>
    <col min="7432" max="7432" width="10.54296875" style="79" customWidth="1"/>
    <col min="7433" max="7433" width="15.453125" style="79" customWidth="1"/>
    <col min="7434" max="7434" width="15.54296875" style="79" customWidth="1"/>
    <col min="7435" max="7435" width="14.54296875" style="79" customWidth="1"/>
    <col min="7436" max="7437" width="14" style="79" customWidth="1"/>
    <col min="7438" max="7438" width="14.54296875" style="79" customWidth="1"/>
    <col min="7439" max="7439" width="14.36328125" style="79" customWidth="1"/>
    <col min="7440" max="7440" width="16" style="79" customWidth="1"/>
    <col min="7441" max="7681" width="9" style="79"/>
    <col min="7682" max="7682" width="3.6328125" style="79" customWidth="1"/>
    <col min="7683" max="7683" width="13.36328125" style="79" customWidth="1"/>
    <col min="7684" max="7684" width="45.08984375" style="79" customWidth="1"/>
    <col min="7685" max="7685" width="3.90625" style="79" customWidth="1"/>
    <col min="7686" max="7686" width="7.08984375" style="79" customWidth="1"/>
    <col min="7687" max="7687" width="9.36328125" style="79" customWidth="1"/>
    <col min="7688" max="7688" width="10.54296875" style="79" customWidth="1"/>
    <col min="7689" max="7689" width="15.453125" style="79" customWidth="1"/>
    <col min="7690" max="7690" width="15.54296875" style="79" customWidth="1"/>
    <col min="7691" max="7691" width="14.54296875" style="79" customWidth="1"/>
    <col min="7692" max="7693" width="14" style="79" customWidth="1"/>
    <col min="7694" max="7694" width="14.54296875" style="79" customWidth="1"/>
    <col min="7695" max="7695" width="14.36328125" style="79" customWidth="1"/>
    <col min="7696" max="7696" width="16" style="79" customWidth="1"/>
    <col min="7697" max="7937" width="9" style="79"/>
    <col min="7938" max="7938" width="3.6328125" style="79" customWidth="1"/>
    <col min="7939" max="7939" width="13.36328125" style="79" customWidth="1"/>
    <col min="7940" max="7940" width="45.08984375" style="79" customWidth="1"/>
    <col min="7941" max="7941" width="3.90625" style="79" customWidth="1"/>
    <col min="7942" max="7942" width="7.08984375" style="79" customWidth="1"/>
    <col min="7943" max="7943" width="9.36328125" style="79" customWidth="1"/>
    <col min="7944" max="7944" width="10.54296875" style="79" customWidth="1"/>
    <col min="7945" max="7945" width="15.453125" style="79" customWidth="1"/>
    <col min="7946" max="7946" width="15.54296875" style="79" customWidth="1"/>
    <col min="7947" max="7947" width="14.54296875" style="79" customWidth="1"/>
    <col min="7948" max="7949" width="14" style="79" customWidth="1"/>
    <col min="7950" max="7950" width="14.54296875" style="79" customWidth="1"/>
    <col min="7951" max="7951" width="14.36328125" style="79" customWidth="1"/>
    <col min="7952" max="7952" width="16" style="79" customWidth="1"/>
    <col min="7953" max="8193" width="9" style="79"/>
    <col min="8194" max="8194" width="3.6328125" style="79" customWidth="1"/>
    <col min="8195" max="8195" width="13.36328125" style="79" customWidth="1"/>
    <col min="8196" max="8196" width="45.08984375" style="79" customWidth="1"/>
    <col min="8197" max="8197" width="3.90625" style="79" customWidth="1"/>
    <col min="8198" max="8198" width="7.08984375" style="79" customWidth="1"/>
    <col min="8199" max="8199" width="9.36328125" style="79" customWidth="1"/>
    <col min="8200" max="8200" width="10.54296875" style="79" customWidth="1"/>
    <col min="8201" max="8201" width="15.453125" style="79" customWidth="1"/>
    <col min="8202" max="8202" width="15.54296875" style="79" customWidth="1"/>
    <col min="8203" max="8203" width="14.54296875" style="79" customWidth="1"/>
    <col min="8204" max="8205" width="14" style="79" customWidth="1"/>
    <col min="8206" max="8206" width="14.54296875" style="79" customWidth="1"/>
    <col min="8207" max="8207" width="14.36328125" style="79" customWidth="1"/>
    <col min="8208" max="8208" width="16" style="79" customWidth="1"/>
    <col min="8209" max="8449" width="9" style="79"/>
    <col min="8450" max="8450" width="3.6328125" style="79" customWidth="1"/>
    <col min="8451" max="8451" width="13.36328125" style="79" customWidth="1"/>
    <col min="8452" max="8452" width="45.08984375" style="79" customWidth="1"/>
    <col min="8453" max="8453" width="3.90625" style="79" customWidth="1"/>
    <col min="8454" max="8454" width="7.08984375" style="79" customWidth="1"/>
    <col min="8455" max="8455" width="9.36328125" style="79" customWidth="1"/>
    <col min="8456" max="8456" width="10.54296875" style="79" customWidth="1"/>
    <col min="8457" max="8457" width="15.453125" style="79" customWidth="1"/>
    <col min="8458" max="8458" width="15.54296875" style="79" customWidth="1"/>
    <col min="8459" max="8459" width="14.54296875" style="79" customWidth="1"/>
    <col min="8460" max="8461" width="14" style="79" customWidth="1"/>
    <col min="8462" max="8462" width="14.54296875" style="79" customWidth="1"/>
    <col min="8463" max="8463" width="14.36328125" style="79" customWidth="1"/>
    <col min="8464" max="8464" width="16" style="79" customWidth="1"/>
    <col min="8465" max="8705" width="9" style="79"/>
    <col min="8706" max="8706" width="3.6328125" style="79" customWidth="1"/>
    <col min="8707" max="8707" width="13.36328125" style="79" customWidth="1"/>
    <col min="8708" max="8708" width="45.08984375" style="79" customWidth="1"/>
    <col min="8709" max="8709" width="3.90625" style="79" customWidth="1"/>
    <col min="8710" max="8710" width="7.08984375" style="79" customWidth="1"/>
    <col min="8711" max="8711" width="9.36328125" style="79" customWidth="1"/>
    <col min="8712" max="8712" width="10.54296875" style="79" customWidth="1"/>
    <col min="8713" max="8713" width="15.453125" style="79" customWidth="1"/>
    <col min="8714" max="8714" width="15.54296875" style="79" customWidth="1"/>
    <col min="8715" max="8715" width="14.54296875" style="79" customWidth="1"/>
    <col min="8716" max="8717" width="14" style="79" customWidth="1"/>
    <col min="8718" max="8718" width="14.54296875" style="79" customWidth="1"/>
    <col min="8719" max="8719" width="14.36328125" style="79" customWidth="1"/>
    <col min="8720" max="8720" width="16" style="79" customWidth="1"/>
    <col min="8721" max="8961" width="9" style="79"/>
    <col min="8962" max="8962" width="3.6328125" style="79" customWidth="1"/>
    <col min="8963" max="8963" width="13.36328125" style="79" customWidth="1"/>
    <col min="8964" max="8964" width="45.08984375" style="79" customWidth="1"/>
    <col min="8965" max="8965" width="3.90625" style="79" customWidth="1"/>
    <col min="8966" max="8966" width="7.08984375" style="79" customWidth="1"/>
    <col min="8967" max="8967" width="9.36328125" style="79" customWidth="1"/>
    <col min="8968" max="8968" width="10.54296875" style="79" customWidth="1"/>
    <col min="8969" max="8969" width="15.453125" style="79" customWidth="1"/>
    <col min="8970" max="8970" width="15.54296875" style="79" customWidth="1"/>
    <col min="8971" max="8971" width="14.54296875" style="79" customWidth="1"/>
    <col min="8972" max="8973" width="14" style="79" customWidth="1"/>
    <col min="8974" max="8974" width="14.54296875" style="79" customWidth="1"/>
    <col min="8975" max="8975" width="14.36328125" style="79" customWidth="1"/>
    <col min="8976" max="8976" width="16" style="79" customWidth="1"/>
    <col min="8977" max="9217" width="9" style="79"/>
    <col min="9218" max="9218" width="3.6328125" style="79" customWidth="1"/>
    <col min="9219" max="9219" width="13.36328125" style="79" customWidth="1"/>
    <col min="9220" max="9220" width="45.08984375" style="79" customWidth="1"/>
    <col min="9221" max="9221" width="3.90625" style="79" customWidth="1"/>
    <col min="9222" max="9222" width="7.08984375" style="79" customWidth="1"/>
    <col min="9223" max="9223" width="9.36328125" style="79" customWidth="1"/>
    <col min="9224" max="9224" width="10.54296875" style="79" customWidth="1"/>
    <col min="9225" max="9225" width="15.453125" style="79" customWidth="1"/>
    <col min="9226" max="9226" width="15.54296875" style="79" customWidth="1"/>
    <col min="9227" max="9227" width="14.54296875" style="79" customWidth="1"/>
    <col min="9228" max="9229" width="14" style="79" customWidth="1"/>
    <col min="9230" max="9230" width="14.54296875" style="79" customWidth="1"/>
    <col min="9231" max="9231" width="14.36328125" style="79" customWidth="1"/>
    <col min="9232" max="9232" width="16" style="79" customWidth="1"/>
    <col min="9233" max="9473" width="9" style="79"/>
    <col min="9474" max="9474" width="3.6328125" style="79" customWidth="1"/>
    <col min="9475" max="9475" width="13.36328125" style="79" customWidth="1"/>
    <col min="9476" max="9476" width="45.08984375" style="79" customWidth="1"/>
    <col min="9477" max="9477" width="3.90625" style="79" customWidth="1"/>
    <col min="9478" max="9478" width="7.08984375" style="79" customWidth="1"/>
    <col min="9479" max="9479" width="9.36328125" style="79" customWidth="1"/>
    <col min="9480" max="9480" width="10.54296875" style="79" customWidth="1"/>
    <col min="9481" max="9481" width="15.453125" style="79" customWidth="1"/>
    <col min="9482" max="9482" width="15.54296875" style="79" customWidth="1"/>
    <col min="9483" max="9483" width="14.54296875" style="79" customWidth="1"/>
    <col min="9484" max="9485" width="14" style="79" customWidth="1"/>
    <col min="9486" max="9486" width="14.54296875" style="79" customWidth="1"/>
    <col min="9487" max="9487" width="14.36328125" style="79" customWidth="1"/>
    <col min="9488" max="9488" width="16" style="79" customWidth="1"/>
    <col min="9489" max="9729" width="9" style="79"/>
    <col min="9730" max="9730" width="3.6328125" style="79" customWidth="1"/>
    <col min="9731" max="9731" width="13.36328125" style="79" customWidth="1"/>
    <col min="9732" max="9732" width="45.08984375" style="79" customWidth="1"/>
    <col min="9733" max="9733" width="3.90625" style="79" customWidth="1"/>
    <col min="9734" max="9734" width="7.08984375" style="79" customWidth="1"/>
    <col min="9735" max="9735" width="9.36328125" style="79" customWidth="1"/>
    <col min="9736" max="9736" width="10.54296875" style="79" customWidth="1"/>
    <col min="9737" max="9737" width="15.453125" style="79" customWidth="1"/>
    <col min="9738" max="9738" width="15.54296875" style="79" customWidth="1"/>
    <col min="9739" max="9739" width="14.54296875" style="79" customWidth="1"/>
    <col min="9740" max="9741" width="14" style="79" customWidth="1"/>
    <col min="9742" max="9742" width="14.54296875" style="79" customWidth="1"/>
    <col min="9743" max="9743" width="14.36328125" style="79" customWidth="1"/>
    <col min="9744" max="9744" width="16" style="79" customWidth="1"/>
    <col min="9745" max="9985" width="9" style="79"/>
    <col min="9986" max="9986" width="3.6328125" style="79" customWidth="1"/>
    <col min="9987" max="9987" width="13.36328125" style="79" customWidth="1"/>
    <col min="9988" max="9988" width="45.08984375" style="79" customWidth="1"/>
    <col min="9989" max="9989" width="3.90625" style="79" customWidth="1"/>
    <col min="9990" max="9990" width="7.08984375" style="79" customWidth="1"/>
    <col min="9991" max="9991" width="9.36328125" style="79" customWidth="1"/>
    <col min="9992" max="9992" width="10.54296875" style="79" customWidth="1"/>
    <col min="9993" max="9993" width="15.453125" style="79" customWidth="1"/>
    <col min="9994" max="9994" width="15.54296875" style="79" customWidth="1"/>
    <col min="9995" max="9995" width="14.54296875" style="79" customWidth="1"/>
    <col min="9996" max="9997" width="14" style="79" customWidth="1"/>
    <col min="9998" max="9998" width="14.54296875" style="79" customWidth="1"/>
    <col min="9999" max="9999" width="14.36328125" style="79" customWidth="1"/>
    <col min="10000" max="10000" width="16" style="79" customWidth="1"/>
    <col min="10001" max="10241" width="9" style="79"/>
    <col min="10242" max="10242" width="3.6328125" style="79" customWidth="1"/>
    <col min="10243" max="10243" width="13.36328125" style="79" customWidth="1"/>
    <col min="10244" max="10244" width="45.08984375" style="79" customWidth="1"/>
    <col min="10245" max="10245" width="3.90625" style="79" customWidth="1"/>
    <col min="10246" max="10246" width="7.08984375" style="79" customWidth="1"/>
    <col min="10247" max="10247" width="9.36328125" style="79" customWidth="1"/>
    <col min="10248" max="10248" width="10.54296875" style="79" customWidth="1"/>
    <col min="10249" max="10249" width="15.453125" style="79" customWidth="1"/>
    <col min="10250" max="10250" width="15.54296875" style="79" customWidth="1"/>
    <col min="10251" max="10251" width="14.54296875" style="79" customWidth="1"/>
    <col min="10252" max="10253" width="14" style="79" customWidth="1"/>
    <col min="10254" max="10254" width="14.54296875" style="79" customWidth="1"/>
    <col min="10255" max="10255" width="14.36328125" style="79" customWidth="1"/>
    <col min="10256" max="10256" width="16" style="79" customWidth="1"/>
    <col min="10257" max="10497" width="9" style="79"/>
    <col min="10498" max="10498" width="3.6328125" style="79" customWidth="1"/>
    <col min="10499" max="10499" width="13.36328125" style="79" customWidth="1"/>
    <col min="10500" max="10500" width="45.08984375" style="79" customWidth="1"/>
    <col min="10501" max="10501" width="3.90625" style="79" customWidth="1"/>
    <col min="10502" max="10502" width="7.08984375" style="79" customWidth="1"/>
    <col min="10503" max="10503" width="9.36328125" style="79" customWidth="1"/>
    <col min="10504" max="10504" width="10.54296875" style="79" customWidth="1"/>
    <col min="10505" max="10505" width="15.453125" style="79" customWidth="1"/>
    <col min="10506" max="10506" width="15.54296875" style="79" customWidth="1"/>
    <col min="10507" max="10507" width="14.54296875" style="79" customWidth="1"/>
    <col min="10508" max="10509" width="14" style="79" customWidth="1"/>
    <col min="10510" max="10510" width="14.54296875" style="79" customWidth="1"/>
    <col min="10511" max="10511" width="14.36328125" style="79" customWidth="1"/>
    <col min="10512" max="10512" width="16" style="79" customWidth="1"/>
    <col min="10513" max="10753" width="9" style="79"/>
    <col min="10754" max="10754" width="3.6328125" style="79" customWidth="1"/>
    <col min="10755" max="10755" width="13.36328125" style="79" customWidth="1"/>
    <col min="10756" max="10756" width="45.08984375" style="79" customWidth="1"/>
    <col min="10757" max="10757" width="3.90625" style="79" customWidth="1"/>
    <col min="10758" max="10758" width="7.08984375" style="79" customWidth="1"/>
    <col min="10759" max="10759" width="9.36328125" style="79" customWidth="1"/>
    <col min="10760" max="10760" width="10.54296875" style="79" customWidth="1"/>
    <col min="10761" max="10761" width="15.453125" style="79" customWidth="1"/>
    <col min="10762" max="10762" width="15.54296875" style="79" customWidth="1"/>
    <col min="10763" max="10763" width="14.54296875" style="79" customWidth="1"/>
    <col min="10764" max="10765" width="14" style="79" customWidth="1"/>
    <col min="10766" max="10766" width="14.54296875" style="79" customWidth="1"/>
    <col min="10767" max="10767" width="14.36328125" style="79" customWidth="1"/>
    <col min="10768" max="10768" width="16" style="79" customWidth="1"/>
    <col min="10769" max="11009" width="9" style="79"/>
    <col min="11010" max="11010" width="3.6328125" style="79" customWidth="1"/>
    <col min="11011" max="11011" width="13.36328125" style="79" customWidth="1"/>
    <col min="11012" max="11012" width="45.08984375" style="79" customWidth="1"/>
    <col min="11013" max="11013" width="3.90625" style="79" customWidth="1"/>
    <col min="11014" max="11014" width="7.08984375" style="79" customWidth="1"/>
    <col min="11015" max="11015" width="9.36328125" style="79" customWidth="1"/>
    <col min="11016" max="11016" width="10.54296875" style="79" customWidth="1"/>
    <col min="11017" max="11017" width="15.453125" style="79" customWidth="1"/>
    <col min="11018" max="11018" width="15.54296875" style="79" customWidth="1"/>
    <col min="11019" max="11019" width="14.54296875" style="79" customWidth="1"/>
    <col min="11020" max="11021" width="14" style="79" customWidth="1"/>
    <col min="11022" max="11022" width="14.54296875" style="79" customWidth="1"/>
    <col min="11023" max="11023" width="14.36328125" style="79" customWidth="1"/>
    <col min="11024" max="11024" width="16" style="79" customWidth="1"/>
    <col min="11025" max="11265" width="9" style="79"/>
    <col min="11266" max="11266" width="3.6328125" style="79" customWidth="1"/>
    <col min="11267" max="11267" width="13.36328125" style="79" customWidth="1"/>
    <col min="11268" max="11268" width="45.08984375" style="79" customWidth="1"/>
    <col min="11269" max="11269" width="3.90625" style="79" customWidth="1"/>
    <col min="11270" max="11270" width="7.08984375" style="79" customWidth="1"/>
    <col min="11271" max="11271" width="9.36328125" style="79" customWidth="1"/>
    <col min="11272" max="11272" width="10.54296875" style="79" customWidth="1"/>
    <col min="11273" max="11273" width="15.453125" style="79" customWidth="1"/>
    <col min="11274" max="11274" width="15.54296875" style="79" customWidth="1"/>
    <col min="11275" max="11275" width="14.54296875" style="79" customWidth="1"/>
    <col min="11276" max="11277" width="14" style="79" customWidth="1"/>
    <col min="11278" max="11278" width="14.54296875" style="79" customWidth="1"/>
    <col min="11279" max="11279" width="14.36328125" style="79" customWidth="1"/>
    <col min="11280" max="11280" width="16" style="79" customWidth="1"/>
    <col min="11281" max="11521" width="9" style="79"/>
    <col min="11522" max="11522" width="3.6328125" style="79" customWidth="1"/>
    <col min="11523" max="11523" width="13.36328125" style="79" customWidth="1"/>
    <col min="11524" max="11524" width="45.08984375" style="79" customWidth="1"/>
    <col min="11525" max="11525" width="3.90625" style="79" customWidth="1"/>
    <col min="11526" max="11526" width="7.08984375" style="79" customWidth="1"/>
    <col min="11527" max="11527" width="9.36328125" style="79" customWidth="1"/>
    <col min="11528" max="11528" width="10.54296875" style="79" customWidth="1"/>
    <col min="11529" max="11529" width="15.453125" style="79" customWidth="1"/>
    <col min="11530" max="11530" width="15.54296875" style="79" customWidth="1"/>
    <col min="11531" max="11531" width="14.54296875" style="79" customWidth="1"/>
    <col min="11532" max="11533" width="14" style="79" customWidth="1"/>
    <col min="11534" max="11534" width="14.54296875" style="79" customWidth="1"/>
    <col min="11535" max="11535" width="14.36328125" style="79" customWidth="1"/>
    <col min="11536" max="11536" width="16" style="79" customWidth="1"/>
    <col min="11537" max="11777" width="9" style="79"/>
    <col min="11778" max="11778" width="3.6328125" style="79" customWidth="1"/>
    <col min="11779" max="11779" width="13.36328125" style="79" customWidth="1"/>
    <col min="11780" max="11780" width="45.08984375" style="79" customWidth="1"/>
    <col min="11781" max="11781" width="3.90625" style="79" customWidth="1"/>
    <col min="11782" max="11782" width="7.08984375" style="79" customWidth="1"/>
    <col min="11783" max="11783" width="9.36328125" style="79" customWidth="1"/>
    <col min="11784" max="11784" width="10.54296875" style="79" customWidth="1"/>
    <col min="11785" max="11785" width="15.453125" style="79" customWidth="1"/>
    <col min="11786" max="11786" width="15.54296875" style="79" customWidth="1"/>
    <col min="11787" max="11787" width="14.54296875" style="79" customWidth="1"/>
    <col min="11788" max="11789" width="14" style="79" customWidth="1"/>
    <col min="11790" max="11790" width="14.54296875" style="79" customWidth="1"/>
    <col min="11791" max="11791" width="14.36328125" style="79" customWidth="1"/>
    <col min="11792" max="11792" width="16" style="79" customWidth="1"/>
    <col min="11793" max="12033" width="9" style="79"/>
    <col min="12034" max="12034" width="3.6328125" style="79" customWidth="1"/>
    <col min="12035" max="12035" width="13.36328125" style="79" customWidth="1"/>
    <col min="12036" max="12036" width="45.08984375" style="79" customWidth="1"/>
    <col min="12037" max="12037" width="3.90625" style="79" customWidth="1"/>
    <col min="12038" max="12038" width="7.08984375" style="79" customWidth="1"/>
    <col min="12039" max="12039" width="9.36328125" style="79" customWidth="1"/>
    <col min="12040" max="12040" width="10.54296875" style="79" customWidth="1"/>
    <col min="12041" max="12041" width="15.453125" style="79" customWidth="1"/>
    <col min="12042" max="12042" width="15.54296875" style="79" customWidth="1"/>
    <col min="12043" max="12043" width="14.54296875" style="79" customWidth="1"/>
    <col min="12044" max="12045" width="14" style="79" customWidth="1"/>
    <col min="12046" max="12046" width="14.54296875" style="79" customWidth="1"/>
    <col min="12047" max="12047" width="14.36328125" style="79" customWidth="1"/>
    <col min="12048" max="12048" width="16" style="79" customWidth="1"/>
    <col min="12049" max="12289" width="9" style="79"/>
    <col min="12290" max="12290" width="3.6328125" style="79" customWidth="1"/>
    <col min="12291" max="12291" width="13.36328125" style="79" customWidth="1"/>
    <col min="12292" max="12292" width="45.08984375" style="79" customWidth="1"/>
    <col min="12293" max="12293" width="3.90625" style="79" customWidth="1"/>
    <col min="12294" max="12294" width="7.08984375" style="79" customWidth="1"/>
    <col min="12295" max="12295" width="9.36328125" style="79" customWidth="1"/>
    <col min="12296" max="12296" width="10.54296875" style="79" customWidth="1"/>
    <col min="12297" max="12297" width="15.453125" style="79" customWidth="1"/>
    <col min="12298" max="12298" width="15.54296875" style="79" customWidth="1"/>
    <col min="12299" max="12299" width="14.54296875" style="79" customWidth="1"/>
    <col min="12300" max="12301" width="14" style="79" customWidth="1"/>
    <col min="12302" max="12302" width="14.54296875" style="79" customWidth="1"/>
    <col min="12303" max="12303" width="14.36328125" style="79" customWidth="1"/>
    <col min="12304" max="12304" width="16" style="79" customWidth="1"/>
    <col min="12305" max="12545" width="9" style="79"/>
    <col min="12546" max="12546" width="3.6328125" style="79" customWidth="1"/>
    <col min="12547" max="12547" width="13.36328125" style="79" customWidth="1"/>
    <col min="12548" max="12548" width="45.08984375" style="79" customWidth="1"/>
    <col min="12549" max="12549" width="3.90625" style="79" customWidth="1"/>
    <col min="12550" max="12550" width="7.08984375" style="79" customWidth="1"/>
    <col min="12551" max="12551" width="9.36328125" style="79" customWidth="1"/>
    <col min="12552" max="12552" width="10.54296875" style="79" customWidth="1"/>
    <col min="12553" max="12553" width="15.453125" style="79" customWidth="1"/>
    <col min="12554" max="12554" width="15.54296875" style="79" customWidth="1"/>
    <col min="12555" max="12555" width="14.54296875" style="79" customWidth="1"/>
    <col min="12556" max="12557" width="14" style="79" customWidth="1"/>
    <col min="12558" max="12558" width="14.54296875" style="79" customWidth="1"/>
    <col min="12559" max="12559" width="14.36328125" style="79" customWidth="1"/>
    <col min="12560" max="12560" width="16" style="79" customWidth="1"/>
    <col min="12561" max="12801" width="9" style="79"/>
    <col min="12802" max="12802" width="3.6328125" style="79" customWidth="1"/>
    <col min="12803" max="12803" width="13.36328125" style="79" customWidth="1"/>
    <col min="12804" max="12804" width="45.08984375" style="79" customWidth="1"/>
    <col min="12805" max="12805" width="3.90625" style="79" customWidth="1"/>
    <col min="12806" max="12806" width="7.08984375" style="79" customWidth="1"/>
    <col min="12807" max="12807" width="9.36328125" style="79" customWidth="1"/>
    <col min="12808" max="12808" width="10.54296875" style="79" customWidth="1"/>
    <col min="12809" max="12809" width="15.453125" style="79" customWidth="1"/>
    <col min="12810" max="12810" width="15.54296875" style="79" customWidth="1"/>
    <col min="12811" max="12811" width="14.54296875" style="79" customWidth="1"/>
    <col min="12812" max="12813" width="14" style="79" customWidth="1"/>
    <col min="12814" max="12814" width="14.54296875" style="79" customWidth="1"/>
    <col min="12815" max="12815" width="14.36328125" style="79" customWidth="1"/>
    <col min="12816" max="12816" width="16" style="79" customWidth="1"/>
    <col min="12817" max="13057" width="9" style="79"/>
    <col min="13058" max="13058" width="3.6328125" style="79" customWidth="1"/>
    <col min="13059" max="13059" width="13.36328125" style="79" customWidth="1"/>
    <col min="13060" max="13060" width="45.08984375" style="79" customWidth="1"/>
    <col min="13061" max="13061" width="3.90625" style="79" customWidth="1"/>
    <col min="13062" max="13062" width="7.08984375" style="79" customWidth="1"/>
    <col min="13063" max="13063" width="9.36328125" style="79" customWidth="1"/>
    <col min="13064" max="13064" width="10.54296875" style="79" customWidth="1"/>
    <col min="13065" max="13065" width="15.453125" style="79" customWidth="1"/>
    <col min="13066" max="13066" width="15.54296875" style="79" customWidth="1"/>
    <col min="13067" max="13067" width="14.54296875" style="79" customWidth="1"/>
    <col min="13068" max="13069" width="14" style="79" customWidth="1"/>
    <col min="13070" max="13070" width="14.54296875" style="79" customWidth="1"/>
    <col min="13071" max="13071" width="14.36328125" style="79" customWidth="1"/>
    <col min="13072" max="13072" width="16" style="79" customWidth="1"/>
    <col min="13073" max="13313" width="9" style="79"/>
    <col min="13314" max="13314" width="3.6328125" style="79" customWidth="1"/>
    <col min="13315" max="13315" width="13.36328125" style="79" customWidth="1"/>
    <col min="13316" max="13316" width="45.08984375" style="79" customWidth="1"/>
    <col min="13317" max="13317" width="3.90625" style="79" customWidth="1"/>
    <col min="13318" max="13318" width="7.08984375" style="79" customWidth="1"/>
    <col min="13319" max="13319" width="9.36328125" style="79" customWidth="1"/>
    <col min="13320" max="13320" width="10.54296875" style="79" customWidth="1"/>
    <col min="13321" max="13321" width="15.453125" style="79" customWidth="1"/>
    <col min="13322" max="13322" width="15.54296875" style="79" customWidth="1"/>
    <col min="13323" max="13323" width="14.54296875" style="79" customWidth="1"/>
    <col min="13324" max="13325" width="14" style="79" customWidth="1"/>
    <col min="13326" max="13326" width="14.54296875" style="79" customWidth="1"/>
    <col min="13327" max="13327" width="14.36328125" style="79" customWidth="1"/>
    <col min="13328" max="13328" width="16" style="79" customWidth="1"/>
    <col min="13329" max="13569" width="9" style="79"/>
    <col min="13570" max="13570" width="3.6328125" style="79" customWidth="1"/>
    <col min="13571" max="13571" width="13.36328125" style="79" customWidth="1"/>
    <col min="13572" max="13572" width="45.08984375" style="79" customWidth="1"/>
    <col min="13573" max="13573" width="3.90625" style="79" customWidth="1"/>
    <col min="13574" max="13574" width="7.08984375" style="79" customWidth="1"/>
    <col min="13575" max="13575" width="9.36328125" style="79" customWidth="1"/>
    <col min="13576" max="13576" width="10.54296875" style="79" customWidth="1"/>
    <col min="13577" max="13577" width="15.453125" style="79" customWidth="1"/>
    <col min="13578" max="13578" width="15.54296875" style="79" customWidth="1"/>
    <col min="13579" max="13579" width="14.54296875" style="79" customWidth="1"/>
    <col min="13580" max="13581" width="14" style="79" customWidth="1"/>
    <col min="13582" max="13582" width="14.54296875" style="79" customWidth="1"/>
    <col min="13583" max="13583" width="14.36328125" style="79" customWidth="1"/>
    <col min="13584" max="13584" width="16" style="79" customWidth="1"/>
    <col min="13585" max="13825" width="9" style="79"/>
    <col min="13826" max="13826" width="3.6328125" style="79" customWidth="1"/>
    <col min="13827" max="13827" width="13.36328125" style="79" customWidth="1"/>
    <col min="13828" max="13828" width="45.08984375" style="79" customWidth="1"/>
    <col min="13829" max="13829" width="3.90625" style="79" customWidth="1"/>
    <col min="13830" max="13830" width="7.08984375" style="79" customWidth="1"/>
    <col min="13831" max="13831" width="9.36328125" style="79" customWidth="1"/>
    <col min="13832" max="13832" width="10.54296875" style="79" customWidth="1"/>
    <col min="13833" max="13833" width="15.453125" style="79" customWidth="1"/>
    <col min="13834" max="13834" width="15.54296875" style="79" customWidth="1"/>
    <col min="13835" max="13835" width="14.54296875" style="79" customWidth="1"/>
    <col min="13836" max="13837" width="14" style="79" customWidth="1"/>
    <col min="13838" max="13838" width="14.54296875" style="79" customWidth="1"/>
    <col min="13839" max="13839" width="14.36328125" style="79" customWidth="1"/>
    <col min="13840" max="13840" width="16" style="79" customWidth="1"/>
    <col min="13841" max="14081" width="9" style="79"/>
    <col min="14082" max="14082" width="3.6328125" style="79" customWidth="1"/>
    <col min="14083" max="14083" width="13.36328125" style="79" customWidth="1"/>
    <col min="14084" max="14084" width="45.08984375" style="79" customWidth="1"/>
    <col min="14085" max="14085" width="3.90625" style="79" customWidth="1"/>
    <col min="14086" max="14086" width="7.08984375" style="79" customWidth="1"/>
    <col min="14087" max="14087" width="9.36328125" style="79" customWidth="1"/>
    <col min="14088" max="14088" width="10.54296875" style="79" customWidth="1"/>
    <col min="14089" max="14089" width="15.453125" style="79" customWidth="1"/>
    <col min="14090" max="14090" width="15.54296875" style="79" customWidth="1"/>
    <col min="14091" max="14091" width="14.54296875" style="79" customWidth="1"/>
    <col min="14092" max="14093" width="14" style="79" customWidth="1"/>
    <col min="14094" max="14094" width="14.54296875" style="79" customWidth="1"/>
    <col min="14095" max="14095" width="14.36328125" style="79" customWidth="1"/>
    <col min="14096" max="14096" width="16" style="79" customWidth="1"/>
    <col min="14097" max="14337" width="9" style="79"/>
    <col min="14338" max="14338" width="3.6328125" style="79" customWidth="1"/>
    <col min="14339" max="14339" width="13.36328125" style="79" customWidth="1"/>
    <col min="14340" max="14340" width="45.08984375" style="79" customWidth="1"/>
    <col min="14341" max="14341" width="3.90625" style="79" customWidth="1"/>
    <col min="14342" max="14342" width="7.08984375" style="79" customWidth="1"/>
    <col min="14343" max="14343" width="9.36328125" style="79" customWidth="1"/>
    <col min="14344" max="14344" width="10.54296875" style="79" customWidth="1"/>
    <col min="14345" max="14345" width="15.453125" style="79" customWidth="1"/>
    <col min="14346" max="14346" width="15.54296875" style="79" customWidth="1"/>
    <col min="14347" max="14347" width="14.54296875" style="79" customWidth="1"/>
    <col min="14348" max="14349" width="14" style="79" customWidth="1"/>
    <col min="14350" max="14350" width="14.54296875" style="79" customWidth="1"/>
    <col min="14351" max="14351" width="14.36328125" style="79" customWidth="1"/>
    <col min="14352" max="14352" width="16" style="79" customWidth="1"/>
    <col min="14353" max="14593" width="9" style="79"/>
    <col min="14594" max="14594" width="3.6328125" style="79" customWidth="1"/>
    <col min="14595" max="14595" width="13.36328125" style="79" customWidth="1"/>
    <col min="14596" max="14596" width="45.08984375" style="79" customWidth="1"/>
    <col min="14597" max="14597" width="3.90625" style="79" customWidth="1"/>
    <col min="14598" max="14598" width="7.08984375" style="79" customWidth="1"/>
    <col min="14599" max="14599" width="9.36328125" style="79" customWidth="1"/>
    <col min="14600" max="14600" width="10.54296875" style="79" customWidth="1"/>
    <col min="14601" max="14601" width="15.453125" style="79" customWidth="1"/>
    <col min="14602" max="14602" width="15.54296875" style="79" customWidth="1"/>
    <col min="14603" max="14603" width="14.54296875" style="79" customWidth="1"/>
    <col min="14604" max="14605" width="14" style="79" customWidth="1"/>
    <col min="14606" max="14606" width="14.54296875" style="79" customWidth="1"/>
    <col min="14607" max="14607" width="14.36328125" style="79" customWidth="1"/>
    <col min="14608" max="14608" width="16" style="79" customWidth="1"/>
    <col min="14609" max="14849" width="9" style="79"/>
    <col min="14850" max="14850" width="3.6328125" style="79" customWidth="1"/>
    <col min="14851" max="14851" width="13.36328125" style="79" customWidth="1"/>
    <col min="14852" max="14852" width="45.08984375" style="79" customWidth="1"/>
    <col min="14853" max="14853" width="3.90625" style="79" customWidth="1"/>
    <col min="14854" max="14854" width="7.08984375" style="79" customWidth="1"/>
    <col min="14855" max="14855" width="9.36328125" style="79" customWidth="1"/>
    <col min="14856" max="14856" width="10.54296875" style="79" customWidth="1"/>
    <col min="14857" max="14857" width="15.453125" style="79" customWidth="1"/>
    <col min="14858" max="14858" width="15.54296875" style="79" customWidth="1"/>
    <col min="14859" max="14859" width="14.54296875" style="79" customWidth="1"/>
    <col min="14860" max="14861" width="14" style="79" customWidth="1"/>
    <col min="14862" max="14862" width="14.54296875" style="79" customWidth="1"/>
    <col min="14863" max="14863" width="14.36328125" style="79" customWidth="1"/>
    <col min="14864" max="14864" width="16" style="79" customWidth="1"/>
    <col min="14865" max="15105" width="9" style="79"/>
    <col min="15106" max="15106" width="3.6328125" style="79" customWidth="1"/>
    <col min="15107" max="15107" width="13.36328125" style="79" customWidth="1"/>
    <col min="15108" max="15108" width="45.08984375" style="79" customWidth="1"/>
    <col min="15109" max="15109" width="3.90625" style="79" customWidth="1"/>
    <col min="15110" max="15110" width="7.08984375" style="79" customWidth="1"/>
    <col min="15111" max="15111" width="9.36328125" style="79" customWidth="1"/>
    <col min="15112" max="15112" width="10.54296875" style="79" customWidth="1"/>
    <col min="15113" max="15113" width="15.453125" style="79" customWidth="1"/>
    <col min="15114" max="15114" width="15.54296875" style="79" customWidth="1"/>
    <col min="15115" max="15115" width="14.54296875" style="79" customWidth="1"/>
    <col min="15116" max="15117" width="14" style="79" customWidth="1"/>
    <col min="15118" max="15118" width="14.54296875" style="79" customWidth="1"/>
    <col min="15119" max="15119" width="14.36328125" style="79" customWidth="1"/>
    <col min="15120" max="15120" width="16" style="79" customWidth="1"/>
    <col min="15121" max="15361" width="9" style="79"/>
    <col min="15362" max="15362" width="3.6328125" style="79" customWidth="1"/>
    <col min="15363" max="15363" width="13.36328125" style="79" customWidth="1"/>
    <col min="15364" max="15364" width="45.08984375" style="79" customWidth="1"/>
    <col min="15365" max="15365" width="3.90625" style="79" customWidth="1"/>
    <col min="15366" max="15366" width="7.08984375" style="79" customWidth="1"/>
    <col min="15367" max="15367" width="9.36328125" style="79" customWidth="1"/>
    <col min="15368" max="15368" width="10.54296875" style="79" customWidth="1"/>
    <col min="15369" max="15369" width="15.453125" style="79" customWidth="1"/>
    <col min="15370" max="15370" width="15.54296875" style="79" customWidth="1"/>
    <col min="15371" max="15371" width="14.54296875" style="79" customWidth="1"/>
    <col min="15372" max="15373" width="14" style="79" customWidth="1"/>
    <col min="15374" max="15374" width="14.54296875" style="79" customWidth="1"/>
    <col min="15375" max="15375" width="14.36328125" style="79" customWidth="1"/>
    <col min="15376" max="15376" width="16" style="79" customWidth="1"/>
    <col min="15377" max="15617" width="9" style="79"/>
    <col min="15618" max="15618" width="3.6328125" style="79" customWidth="1"/>
    <col min="15619" max="15619" width="13.36328125" style="79" customWidth="1"/>
    <col min="15620" max="15620" width="45.08984375" style="79" customWidth="1"/>
    <col min="15621" max="15621" width="3.90625" style="79" customWidth="1"/>
    <col min="15622" max="15622" width="7.08984375" style="79" customWidth="1"/>
    <col min="15623" max="15623" width="9.36328125" style="79" customWidth="1"/>
    <col min="15624" max="15624" width="10.54296875" style="79" customWidth="1"/>
    <col min="15625" max="15625" width="15.453125" style="79" customWidth="1"/>
    <col min="15626" max="15626" width="15.54296875" style="79" customWidth="1"/>
    <col min="15627" max="15627" width="14.54296875" style="79" customWidth="1"/>
    <col min="15628" max="15629" width="14" style="79" customWidth="1"/>
    <col min="15630" max="15630" width="14.54296875" style="79" customWidth="1"/>
    <col min="15631" max="15631" width="14.36328125" style="79" customWidth="1"/>
    <col min="15632" max="15632" width="16" style="79" customWidth="1"/>
    <col min="15633" max="15873" width="9" style="79"/>
    <col min="15874" max="15874" width="3.6328125" style="79" customWidth="1"/>
    <col min="15875" max="15875" width="13.36328125" style="79" customWidth="1"/>
    <col min="15876" max="15876" width="45.08984375" style="79" customWidth="1"/>
    <col min="15877" max="15877" width="3.90625" style="79" customWidth="1"/>
    <col min="15878" max="15878" width="7.08984375" style="79" customWidth="1"/>
    <col min="15879" max="15879" width="9.36328125" style="79" customWidth="1"/>
    <col min="15880" max="15880" width="10.54296875" style="79" customWidth="1"/>
    <col min="15881" max="15881" width="15.453125" style="79" customWidth="1"/>
    <col min="15882" max="15882" width="15.54296875" style="79" customWidth="1"/>
    <col min="15883" max="15883" width="14.54296875" style="79" customWidth="1"/>
    <col min="15884" max="15885" width="14" style="79" customWidth="1"/>
    <col min="15886" max="15886" width="14.54296875" style="79" customWidth="1"/>
    <col min="15887" max="15887" width="14.36328125" style="79" customWidth="1"/>
    <col min="15888" max="15888" width="16" style="79" customWidth="1"/>
    <col min="15889" max="16129" width="9" style="79"/>
    <col min="16130" max="16130" width="3.6328125" style="79" customWidth="1"/>
    <col min="16131" max="16131" width="13.36328125" style="79" customWidth="1"/>
    <col min="16132" max="16132" width="45.08984375" style="79" customWidth="1"/>
    <col min="16133" max="16133" width="3.90625" style="79" customWidth="1"/>
    <col min="16134" max="16134" width="7.08984375" style="79" customWidth="1"/>
    <col min="16135" max="16135" width="9.36328125" style="79" customWidth="1"/>
    <col min="16136" max="16136" width="10.54296875" style="79" customWidth="1"/>
    <col min="16137" max="16137" width="15.453125" style="79" customWidth="1"/>
    <col min="16138" max="16138" width="15.54296875" style="79" customWidth="1"/>
    <col min="16139" max="16139" width="14.54296875" style="79" customWidth="1"/>
    <col min="16140" max="16141" width="14" style="79" customWidth="1"/>
    <col min="16142" max="16142" width="14.54296875" style="79" customWidth="1"/>
    <col min="16143" max="16143" width="14.36328125" style="79" customWidth="1"/>
    <col min="16144" max="16144" width="16" style="79" customWidth="1"/>
    <col min="16145" max="16384" width="9" style="79"/>
  </cols>
  <sheetData>
    <row r="1" spans="1:30" ht="27.75" customHeight="1" x14ac:dyDescent="0.35">
      <c r="A1" s="253" t="s">
        <v>0</v>
      </c>
      <c r="B1" s="253"/>
      <c r="C1" s="254"/>
      <c r="D1" s="253"/>
      <c r="E1" s="253"/>
      <c r="F1" s="253"/>
      <c r="G1" s="253"/>
      <c r="H1" s="253"/>
      <c r="I1" s="253"/>
      <c r="J1" s="253"/>
      <c r="K1" s="253"/>
      <c r="L1" s="253"/>
      <c r="M1" s="253"/>
      <c r="N1" s="253"/>
      <c r="O1" s="253"/>
      <c r="P1" s="253"/>
      <c r="R1" s="117"/>
      <c r="S1" s="117"/>
    </row>
    <row r="2" spans="1:30" ht="13.5" customHeight="1" x14ac:dyDescent="0.25">
      <c r="A2" s="118" t="s">
        <v>1</v>
      </c>
      <c r="B2" s="119"/>
      <c r="C2" s="7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R2" s="119"/>
      <c r="S2" s="119"/>
    </row>
    <row r="3" spans="1:30" ht="13.5" customHeight="1" x14ac:dyDescent="0.25">
      <c r="A3" s="118" t="s">
        <v>242</v>
      </c>
      <c r="B3" s="119"/>
      <c r="C3" s="79"/>
      <c r="D3" s="119"/>
      <c r="E3" s="119"/>
      <c r="F3" s="119"/>
      <c r="G3" s="119"/>
      <c r="H3" s="119"/>
      <c r="I3" s="119"/>
      <c r="J3" s="255"/>
      <c r="K3" s="256"/>
      <c r="L3" s="120"/>
      <c r="M3" s="119"/>
      <c r="N3" s="119"/>
      <c r="O3" s="119"/>
      <c r="P3" s="119"/>
      <c r="R3" s="119"/>
      <c r="S3" s="119"/>
    </row>
    <row r="4" spans="1:30" ht="13.5" customHeight="1" x14ac:dyDescent="0.25">
      <c r="A4" s="118" t="s">
        <v>2471</v>
      </c>
      <c r="B4" s="119"/>
      <c r="C4" s="79"/>
      <c r="D4" s="119"/>
      <c r="E4" s="119"/>
      <c r="F4" s="119"/>
      <c r="G4" s="119"/>
      <c r="H4" s="119"/>
      <c r="I4" s="119"/>
      <c r="J4" s="255"/>
      <c r="K4" s="256"/>
      <c r="L4" s="120"/>
      <c r="M4" s="119"/>
      <c r="N4" s="119"/>
      <c r="O4" s="119"/>
      <c r="P4" s="119"/>
      <c r="R4" s="119"/>
      <c r="S4" s="119"/>
    </row>
    <row r="5" spans="1:30" ht="6.75" customHeight="1" x14ac:dyDescent="0.35">
      <c r="A5" s="121"/>
      <c r="B5" s="122"/>
      <c r="C5" s="79"/>
      <c r="D5" s="123"/>
      <c r="E5" s="124"/>
      <c r="F5" s="124"/>
      <c r="G5" s="125"/>
      <c r="H5" s="125"/>
      <c r="I5" s="125"/>
      <c r="J5" s="257"/>
      <c r="K5" s="258"/>
      <c r="L5" s="125"/>
      <c r="M5" s="125"/>
      <c r="N5" s="125"/>
      <c r="O5" s="125"/>
      <c r="P5" s="125"/>
      <c r="R5" s="125"/>
      <c r="S5" s="125"/>
    </row>
    <row r="6" spans="1:30" ht="12.75" customHeight="1" x14ac:dyDescent="0.25">
      <c r="A6" s="126" t="s">
        <v>4</v>
      </c>
      <c r="B6" s="119"/>
      <c r="C6" s="79"/>
      <c r="D6" s="127"/>
      <c r="E6" s="128"/>
      <c r="F6" s="128"/>
      <c r="G6" s="129"/>
      <c r="H6" s="129"/>
      <c r="I6" s="129"/>
      <c r="J6" s="259"/>
      <c r="K6" s="260"/>
      <c r="L6" s="129"/>
      <c r="M6" s="129"/>
      <c r="N6" s="129"/>
      <c r="O6" s="129"/>
      <c r="P6" s="129"/>
      <c r="R6" s="129"/>
      <c r="S6" s="129"/>
    </row>
    <row r="7" spans="1:30" ht="12.75" customHeight="1" x14ac:dyDescent="0.25">
      <c r="A7" s="126" t="s">
        <v>5</v>
      </c>
      <c r="B7" s="119"/>
      <c r="C7" s="79"/>
      <c r="D7" s="127"/>
      <c r="E7" s="128"/>
      <c r="F7" s="128"/>
      <c r="G7" s="129"/>
      <c r="H7" s="129"/>
      <c r="I7" s="129"/>
      <c r="J7" s="259"/>
      <c r="K7" s="260"/>
      <c r="L7" s="129"/>
      <c r="M7" s="129"/>
      <c r="N7" s="126" t="s">
        <v>6</v>
      </c>
      <c r="O7" s="129"/>
      <c r="P7" s="129"/>
      <c r="R7" s="129"/>
      <c r="S7" s="129"/>
    </row>
    <row r="8" spans="1:30" s="132" customFormat="1" ht="12.75" customHeight="1" x14ac:dyDescent="0.3">
      <c r="A8" s="130" t="s">
        <v>7</v>
      </c>
      <c r="B8" s="131"/>
      <c r="D8" s="133"/>
      <c r="E8" s="134"/>
      <c r="F8" s="135"/>
      <c r="G8" s="136"/>
      <c r="H8" s="261" t="s">
        <v>3238</v>
      </c>
      <c r="I8" s="262"/>
      <c r="J8" s="262"/>
      <c r="K8" s="262"/>
      <c r="L8" s="262"/>
      <c r="M8" s="262"/>
      <c r="N8" s="262"/>
      <c r="O8" s="262"/>
      <c r="P8" s="262"/>
      <c r="Q8" s="262"/>
      <c r="R8" s="263"/>
      <c r="S8" s="136"/>
      <c r="T8" s="137"/>
      <c r="U8" s="137"/>
      <c r="V8" s="137"/>
      <c r="W8" s="137"/>
      <c r="X8" s="137"/>
      <c r="Y8" s="250" t="s">
        <v>3239</v>
      </c>
      <c r="Z8" s="251"/>
      <c r="AA8" s="251"/>
      <c r="AB8" s="252"/>
      <c r="AC8" s="138"/>
    </row>
    <row r="9" spans="1:30" s="132" customFormat="1" ht="13" x14ac:dyDescent="0.3">
      <c r="F9" s="139" t="s">
        <v>3240</v>
      </c>
      <c r="G9" s="139" t="s">
        <v>3241</v>
      </c>
      <c r="H9" s="139" t="s">
        <v>3242</v>
      </c>
      <c r="I9" s="139"/>
      <c r="J9" s="139"/>
      <c r="K9" s="139"/>
      <c r="L9" s="139"/>
      <c r="M9" s="139"/>
      <c r="N9" s="139"/>
      <c r="O9" s="139"/>
      <c r="P9" s="139"/>
      <c r="Q9" s="139"/>
      <c r="R9" s="139" t="s">
        <v>3243</v>
      </c>
      <c r="S9" s="139"/>
      <c r="T9" s="139" t="s">
        <v>3244</v>
      </c>
      <c r="U9" s="139" t="s">
        <v>3245</v>
      </c>
      <c r="V9" s="139" t="s">
        <v>3246</v>
      </c>
      <c r="W9" s="139" t="s">
        <v>3247</v>
      </c>
      <c r="X9" s="139" t="s">
        <v>3248</v>
      </c>
      <c r="Y9" s="139" t="s">
        <v>3249</v>
      </c>
      <c r="Z9" s="139" t="s">
        <v>3250</v>
      </c>
      <c r="AA9" s="139" t="s">
        <v>3251</v>
      </c>
      <c r="AB9" s="139" t="s">
        <v>98</v>
      </c>
      <c r="AC9" s="139" t="s">
        <v>3252</v>
      </c>
    </row>
    <row r="10" spans="1:30" s="132" customFormat="1" ht="52.5" thickBot="1" x14ac:dyDescent="0.4">
      <c r="A10" s="140" t="s">
        <v>3253</v>
      </c>
      <c r="B10" s="140" t="s">
        <v>3254</v>
      </c>
      <c r="C10" s="140" t="s">
        <v>3255</v>
      </c>
      <c r="D10" s="140" t="s">
        <v>8</v>
      </c>
      <c r="E10" s="140" t="s">
        <v>9</v>
      </c>
      <c r="F10" s="141" t="s">
        <v>3256</v>
      </c>
      <c r="G10" s="142" t="s">
        <v>3257</v>
      </c>
      <c r="H10" s="92" t="s">
        <v>3258</v>
      </c>
      <c r="I10" s="140" t="s">
        <v>10</v>
      </c>
      <c r="J10" s="140" t="s">
        <v>11</v>
      </c>
      <c r="K10" s="140" t="s">
        <v>12</v>
      </c>
      <c r="L10" s="140" t="s">
        <v>13</v>
      </c>
      <c r="M10" s="140" t="s">
        <v>14</v>
      </c>
      <c r="N10" s="140" t="s">
        <v>15</v>
      </c>
      <c r="O10" s="140" t="s">
        <v>16</v>
      </c>
      <c r="P10" s="140" t="s">
        <v>17</v>
      </c>
      <c r="R10" s="143" t="s">
        <v>3259</v>
      </c>
      <c r="S10" s="140" t="s">
        <v>11</v>
      </c>
      <c r="T10" s="92" t="s">
        <v>3260</v>
      </c>
      <c r="U10" s="92" t="s">
        <v>3261</v>
      </c>
      <c r="V10" s="92" t="s">
        <v>3262</v>
      </c>
      <c r="W10" s="92" t="s">
        <v>3263</v>
      </c>
      <c r="X10" s="92" t="s">
        <v>3264</v>
      </c>
      <c r="Y10" s="92">
        <v>2018</v>
      </c>
      <c r="Z10" s="92">
        <v>2019</v>
      </c>
      <c r="AA10" s="92">
        <v>2020</v>
      </c>
      <c r="AB10" s="92" t="s">
        <v>3265</v>
      </c>
      <c r="AC10" s="144" t="s">
        <v>3266</v>
      </c>
    </row>
    <row r="11" spans="1:30" ht="12.75" hidden="1" customHeight="1" x14ac:dyDescent="0.35">
      <c r="A11" s="196" t="s">
        <v>18</v>
      </c>
      <c r="B11" s="196" t="s">
        <v>19</v>
      </c>
      <c r="C11" s="197" t="s">
        <v>20</v>
      </c>
      <c r="D11" s="196" t="s">
        <v>21</v>
      </c>
      <c r="E11" s="196" t="s">
        <v>22</v>
      </c>
      <c r="F11" s="196" t="s">
        <v>23</v>
      </c>
      <c r="G11" s="196" t="s">
        <v>24</v>
      </c>
      <c r="H11" s="196" t="s">
        <v>24</v>
      </c>
      <c r="I11" s="196" t="s">
        <v>25</v>
      </c>
      <c r="J11" s="196" t="s">
        <v>26</v>
      </c>
      <c r="K11" s="196" t="s">
        <v>27</v>
      </c>
      <c r="L11" s="196" t="s">
        <v>28</v>
      </c>
      <c r="M11" s="196" t="s">
        <v>29</v>
      </c>
      <c r="N11" s="196" t="s">
        <v>30</v>
      </c>
      <c r="O11" s="196" t="s">
        <v>31</v>
      </c>
      <c r="P11" s="196" t="s">
        <v>32</v>
      </c>
      <c r="R11" s="196" t="s">
        <v>24</v>
      </c>
      <c r="S11" s="196" t="s">
        <v>26</v>
      </c>
    </row>
    <row r="12" spans="1:30" ht="6" customHeight="1" thickBot="1" x14ac:dyDescent="0.4">
      <c r="A12" s="79"/>
      <c r="C12" s="79"/>
      <c r="D12" s="79"/>
      <c r="E12" s="79"/>
      <c r="F12" s="79"/>
      <c r="G12" s="79"/>
      <c r="H12" s="79"/>
      <c r="I12" s="79"/>
      <c r="J12" s="79"/>
      <c r="K12" s="79"/>
      <c r="L12" s="79"/>
      <c r="M12" s="79"/>
      <c r="N12" s="79"/>
      <c r="O12" s="79"/>
      <c r="P12" s="79"/>
      <c r="R12" s="79"/>
      <c r="S12" s="79"/>
    </row>
    <row r="13" spans="1:30" ht="30.75" customHeight="1" thickBot="1" x14ac:dyDescent="0.35">
      <c r="A13" s="146"/>
      <c r="B13" s="147" t="s">
        <v>2374</v>
      </c>
      <c r="C13" s="148" t="s">
        <v>2472</v>
      </c>
      <c r="D13" s="148"/>
      <c r="E13" s="149"/>
      <c r="F13" s="149"/>
      <c r="G13" s="150"/>
      <c r="H13" s="150"/>
      <c r="I13" s="150">
        <v>151829.03</v>
      </c>
      <c r="J13" s="150">
        <v>0</v>
      </c>
      <c r="K13" s="150">
        <v>0</v>
      </c>
      <c r="L13" s="150">
        <v>0</v>
      </c>
      <c r="M13" s="150">
        <v>0</v>
      </c>
      <c r="N13" s="150">
        <v>0</v>
      </c>
      <c r="O13" s="150">
        <v>0</v>
      </c>
      <c r="P13" s="150">
        <v>0</v>
      </c>
      <c r="R13" s="150"/>
      <c r="S13" s="150">
        <v>0</v>
      </c>
      <c r="X13" s="145">
        <f>SUBTOTAL(9,X14:X176)</f>
        <v>54217.966599160456</v>
      </c>
    </row>
    <row r="14" spans="1:30" ht="24" customHeight="1" x14ac:dyDescent="0.2">
      <c r="A14" s="156">
        <v>1</v>
      </c>
      <c r="B14" s="157" t="s">
        <v>2473</v>
      </c>
      <c r="C14" s="158" t="s">
        <v>2474</v>
      </c>
      <c r="D14" s="158" t="s">
        <v>44</v>
      </c>
      <c r="E14" s="159">
        <v>0</v>
      </c>
      <c r="F14" s="159">
        <v>4</v>
      </c>
      <c r="G14" s="160">
        <v>261.20999999999998</v>
      </c>
      <c r="H14" s="160"/>
      <c r="I14" s="160">
        <v>1044.8399999999999</v>
      </c>
      <c r="J14" s="160">
        <v>0</v>
      </c>
      <c r="K14" s="160">
        <v>0</v>
      </c>
      <c r="L14" s="160">
        <v>0</v>
      </c>
      <c r="M14" s="160">
        <v>0</v>
      </c>
      <c r="N14" s="160">
        <v>0</v>
      </c>
      <c r="O14" s="160">
        <v>0</v>
      </c>
      <c r="P14" s="161">
        <v>0</v>
      </c>
      <c r="R14" s="160"/>
      <c r="S14" s="160">
        <v>0</v>
      </c>
      <c r="T14" s="80"/>
      <c r="U14" s="80"/>
      <c r="V14" s="81"/>
      <c r="W14" s="81"/>
      <c r="X14" s="81"/>
      <c r="Y14" s="80"/>
      <c r="Z14" s="80"/>
      <c r="AA14" s="80"/>
      <c r="AB14" s="80"/>
      <c r="AD14" s="82"/>
    </row>
    <row r="15" spans="1:30" ht="24" customHeight="1" x14ac:dyDescent="0.2">
      <c r="A15" s="173">
        <v>1</v>
      </c>
      <c r="B15" s="174" t="s">
        <v>2475</v>
      </c>
      <c r="C15" s="175" t="s">
        <v>2476</v>
      </c>
      <c r="D15" s="175" t="s">
        <v>44</v>
      </c>
      <c r="E15" s="176">
        <v>0</v>
      </c>
      <c r="F15" s="176">
        <v>19</v>
      </c>
      <c r="G15" s="177">
        <v>357.47</v>
      </c>
      <c r="H15" s="177"/>
      <c r="I15" s="177">
        <v>6791.93</v>
      </c>
      <c r="J15" s="177">
        <v>0</v>
      </c>
      <c r="K15" s="177">
        <v>0</v>
      </c>
      <c r="L15" s="177">
        <v>0</v>
      </c>
      <c r="M15" s="177">
        <v>0</v>
      </c>
      <c r="N15" s="177">
        <v>0</v>
      </c>
      <c r="O15" s="177">
        <v>0</v>
      </c>
      <c r="P15" s="178">
        <v>0</v>
      </c>
      <c r="R15" s="177"/>
      <c r="S15" s="177">
        <v>0</v>
      </c>
      <c r="T15" s="80"/>
      <c r="U15" s="80"/>
      <c r="V15" s="81"/>
      <c r="W15" s="81"/>
      <c r="X15" s="81"/>
      <c r="Y15" s="80"/>
      <c r="Z15" s="80"/>
      <c r="AA15" s="80"/>
      <c r="AB15" s="80"/>
      <c r="AD15" s="82"/>
    </row>
    <row r="16" spans="1:30" ht="24" customHeight="1" x14ac:dyDescent="0.2">
      <c r="A16" s="173">
        <v>1</v>
      </c>
      <c r="B16" s="174" t="s">
        <v>2477</v>
      </c>
      <c r="C16" s="175" t="s">
        <v>2478</v>
      </c>
      <c r="D16" s="175" t="s">
        <v>44</v>
      </c>
      <c r="E16" s="176">
        <v>0</v>
      </c>
      <c r="F16" s="176">
        <v>1</v>
      </c>
      <c r="G16" s="177">
        <v>23323.96</v>
      </c>
      <c r="H16" s="177"/>
      <c r="I16" s="177">
        <v>23323.96</v>
      </c>
      <c r="J16" s="177">
        <v>0</v>
      </c>
      <c r="K16" s="177">
        <v>0</v>
      </c>
      <c r="L16" s="177">
        <v>0</v>
      </c>
      <c r="M16" s="177">
        <v>0</v>
      </c>
      <c r="N16" s="177">
        <v>0</v>
      </c>
      <c r="O16" s="177">
        <v>0</v>
      </c>
      <c r="P16" s="178">
        <v>0</v>
      </c>
      <c r="R16" s="177"/>
      <c r="S16" s="177">
        <v>0</v>
      </c>
      <c r="T16" s="80"/>
      <c r="U16" s="80"/>
      <c r="V16" s="81"/>
      <c r="W16" s="81"/>
      <c r="X16" s="81"/>
      <c r="Y16" s="80"/>
      <c r="Z16" s="80"/>
      <c r="AA16" s="80"/>
      <c r="AB16" s="80"/>
      <c r="AD16" s="82"/>
    </row>
    <row r="17" spans="1:30" ht="13.5" customHeight="1" x14ac:dyDescent="0.2">
      <c r="A17" s="173">
        <v>1</v>
      </c>
      <c r="B17" s="174" t="s">
        <v>2479</v>
      </c>
      <c r="C17" s="175" t="s">
        <v>2480</v>
      </c>
      <c r="D17" s="175" t="s">
        <v>44</v>
      </c>
      <c r="E17" s="176">
        <v>0</v>
      </c>
      <c r="F17" s="176">
        <v>9</v>
      </c>
      <c r="G17" s="177">
        <v>1832.38</v>
      </c>
      <c r="H17" s="177"/>
      <c r="I17" s="177">
        <v>16491.419999999998</v>
      </c>
      <c r="J17" s="177">
        <v>0</v>
      </c>
      <c r="K17" s="177">
        <v>0</v>
      </c>
      <c r="L17" s="177">
        <v>0</v>
      </c>
      <c r="M17" s="177">
        <v>0</v>
      </c>
      <c r="N17" s="177">
        <v>0</v>
      </c>
      <c r="O17" s="177">
        <v>0</v>
      </c>
      <c r="P17" s="178">
        <v>0</v>
      </c>
      <c r="R17" s="177"/>
      <c r="S17" s="177">
        <v>0</v>
      </c>
      <c r="T17" s="80"/>
      <c r="U17" s="80"/>
      <c r="V17" s="81"/>
      <c r="W17" s="81"/>
      <c r="X17" s="81"/>
      <c r="Y17" s="80"/>
      <c r="Z17" s="80"/>
      <c r="AA17" s="80"/>
      <c r="AB17" s="80"/>
      <c r="AD17" s="82"/>
    </row>
    <row r="18" spans="1:30" ht="13.5" customHeight="1" x14ac:dyDescent="0.2">
      <c r="A18" s="173">
        <v>2</v>
      </c>
      <c r="B18" s="174" t="s">
        <v>2481</v>
      </c>
      <c r="C18" s="175" t="s">
        <v>2482</v>
      </c>
      <c r="D18" s="175" t="s">
        <v>44</v>
      </c>
      <c r="E18" s="176">
        <v>0</v>
      </c>
      <c r="F18" s="176">
        <v>23</v>
      </c>
      <c r="G18" s="177">
        <v>68.56</v>
      </c>
      <c r="H18" s="177"/>
      <c r="I18" s="177">
        <v>1576.88</v>
      </c>
      <c r="J18" s="177">
        <v>0</v>
      </c>
      <c r="K18" s="177">
        <v>0</v>
      </c>
      <c r="L18" s="177">
        <v>0</v>
      </c>
      <c r="M18" s="177">
        <v>0</v>
      </c>
      <c r="N18" s="177">
        <v>0</v>
      </c>
      <c r="O18" s="177">
        <v>0</v>
      </c>
      <c r="P18" s="178">
        <v>0</v>
      </c>
      <c r="R18" s="177"/>
      <c r="S18" s="177">
        <v>0</v>
      </c>
      <c r="T18" s="80"/>
      <c r="U18" s="80"/>
      <c r="V18" s="81"/>
      <c r="W18" s="81"/>
      <c r="X18" s="81"/>
      <c r="Y18" s="80"/>
      <c r="Z18" s="80"/>
      <c r="AA18" s="80"/>
      <c r="AB18" s="80"/>
      <c r="AD18" s="82"/>
    </row>
    <row r="19" spans="1:30" ht="13.5" customHeight="1" x14ac:dyDescent="0.2">
      <c r="A19" s="173">
        <v>2</v>
      </c>
      <c r="B19" s="174" t="s">
        <v>2483</v>
      </c>
      <c r="C19" s="175" t="s">
        <v>2484</v>
      </c>
      <c r="D19" s="175" t="s">
        <v>98</v>
      </c>
      <c r="E19" s="176">
        <v>0</v>
      </c>
      <c r="F19" s="176">
        <v>4000</v>
      </c>
      <c r="G19" s="177">
        <v>6.33</v>
      </c>
      <c r="H19" s="177"/>
      <c r="I19" s="177">
        <v>25320</v>
      </c>
      <c r="J19" s="177">
        <v>0</v>
      </c>
      <c r="K19" s="177">
        <v>0</v>
      </c>
      <c r="L19" s="177">
        <v>0</v>
      </c>
      <c r="M19" s="177">
        <v>0</v>
      </c>
      <c r="N19" s="177">
        <v>0</v>
      </c>
      <c r="O19" s="177">
        <v>0</v>
      </c>
      <c r="P19" s="178">
        <v>0</v>
      </c>
      <c r="R19" s="177"/>
      <c r="S19" s="177">
        <v>0</v>
      </c>
      <c r="T19" s="80"/>
      <c r="U19" s="80"/>
      <c r="V19" s="81"/>
      <c r="W19" s="81"/>
      <c r="X19" s="81"/>
      <c r="Y19" s="80"/>
      <c r="Z19" s="80"/>
      <c r="AA19" s="80"/>
      <c r="AB19" s="80"/>
      <c r="AD19" s="82"/>
    </row>
    <row r="20" spans="1:30" ht="13.5" customHeight="1" thickBot="1" x14ac:dyDescent="0.25">
      <c r="A20" s="162">
        <v>2</v>
      </c>
      <c r="B20" s="163" t="s">
        <v>2485</v>
      </c>
      <c r="C20" s="164" t="s">
        <v>2486</v>
      </c>
      <c r="D20" s="164" t="s">
        <v>98</v>
      </c>
      <c r="E20" s="165">
        <v>0</v>
      </c>
      <c r="F20" s="165">
        <v>4000</v>
      </c>
      <c r="G20" s="112">
        <v>19.32</v>
      </c>
      <c r="H20" s="112"/>
      <c r="I20" s="112">
        <v>77280</v>
      </c>
      <c r="J20" s="112">
        <v>0</v>
      </c>
      <c r="K20" s="112">
        <v>0</v>
      </c>
      <c r="L20" s="112">
        <v>0</v>
      </c>
      <c r="M20" s="112">
        <v>0</v>
      </c>
      <c r="N20" s="112">
        <v>0</v>
      </c>
      <c r="O20" s="112">
        <v>0</v>
      </c>
      <c r="P20" s="166">
        <v>0</v>
      </c>
      <c r="R20" s="112"/>
      <c r="S20" s="112">
        <v>0</v>
      </c>
      <c r="T20" s="80"/>
      <c r="U20" s="80"/>
      <c r="V20" s="81"/>
      <c r="W20" s="81"/>
      <c r="X20" s="81"/>
      <c r="Y20" s="80"/>
      <c r="Z20" s="80"/>
      <c r="AA20" s="80"/>
      <c r="AB20" s="80"/>
      <c r="AD20" s="82"/>
    </row>
    <row r="21" spans="1:30" ht="30.75" customHeight="1" thickBot="1" x14ac:dyDescent="0.35">
      <c r="A21" s="146"/>
      <c r="B21" s="147" t="s">
        <v>2376</v>
      </c>
      <c r="C21" s="148" t="s">
        <v>2487</v>
      </c>
      <c r="D21" s="148"/>
      <c r="E21" s="149"/>
      <c r="F21" s="149"/>
      <c r="G21" s="150"/>
      <c r="H21" s="150"/>
      <c r="I21" s="150">
        <v>259904.54</v>
      </c>
      <c r="J21" s="150">
        <v>0</v>
      </c>
      <c r="K21" s="150">
        <v>0</v>
      </c>
      <c r="L21" s="150">
        <v>0</v>
      </c>
      <c r="M21" s="150">
        <v>0</v>
      </c>
      <c r="N21" s="150">
        <v>0</v>
      </c>
      <c r="O21" s="150">
        <v>0</v>
      </c>
      <c r="P21" s="150">
        <v>0</v>
      </c>
      <c r="R21" s="150"/>
      <c r="S21" s="150">
        <v>0</v>
      </c>
      <c r="T21" s="80"/>
      <c r="U21" s="80"/>
      <c r="V21" s="81"/>
      <c r="W21" s="81"/>
      <c r="X21" s="81"/>
      <c r="Y21" s="80"/>
      <c r="Z21" s="80"/>
      <c r="AA21" s="80"/>
      <c r="AB21" s="80"/>
      <c r="AD21" s="82"/>
    </row>
    <row r="22" spans="1:30" ht="55.5" customHeight="1" x14ac:dyDescent="0.2">
      <c r="A22" s="156">
        <v>2</v>
      </c>
      <c r="B22" s="157" t="s">
        <v>2488</v>
      </c>
      <c r="C22" s="158" t="s">
        <v>2489</v>
      </c>
      <c r="D22" s="158" t="s">
        <v>2317</v>
      </c>
      <c r="E22" s="159">
        <v>0</v>
      </c>
      <c r="F22" s="159">
        <v>1</v>
      </c>
      <c r="G22" s="160">
        <v>126278.87</v>
      </c>
      <c r="H22" s="160"/>
      <c r="I22" s="160">
        <v>126278.87</v>
      </c>
      <c r="J22" s="160">
        <v>0</v>
      </c>
      <c r="K22" s="160">
        <v>0</v>
      </c>
      <c r="L22" s="160">
        <v>0</v>
      </c>
      <c r="M22" s="160">
        <v>0</v>
      </c>
      <c r="N22" s="160">
        <v>0</v>
      </c>
      <c r="O22" s="160">
        <v>0</v>
      </c>
      <c r="P22" s="161">
        <v>0</v>
      </c>
      <c r="R22" s="160"/>
      <c r="S22" s="160">
        <v>0</v>
      </c>
      <c r="T22" s="80"/>
      <c r="U22" s="80"/>
      <c r="V22" s="81"/>
      <c r="W22" s="81"/>
      <c r="X22" s="81"/>
      <c r="Y22" s="80"/>
      <c r="Z22" s="80"/>
      <c r="AA22" s="80"/>
      <c r="AB22" s="80"/>
      <c r="AD22" s="82"/>
    </row>
    <row r="23" spans="1:30" ht="13.5" customHeight="1" x14ac:dyDescent="0.2">
      <c r="A23" s="173">
        <v>2</v>
      </c>
      <c r="B23" s="174" t="s">
        <v>2490</v>
      </c>
      <c r="C23" s="175" t="s">
        <v>2491</v>
      </c>
      <c r="D23" s="175" t="s">
        <v>44</v>
      </c>
      <c r="E23" s="176">
        <v>0</v>
      </c>
      <c r="F23" s="176">
        <v>1</v>
      </c>
      <c r="G23" s="177">
        <v>13329.32</v>
      </c>
      <c r="H23" s="177"/>
      <c r="I23" s="177">
        <v>13329.32</v>
      </c>
      <c r="J23" s="177">
        <v>0</v>
      </c>
      <c r="K23" s="177">
        <v>0</v>
      </c>
      <c r="L23" s="177">
        <v>0</v>
      </c>
      <c r="M23" s="177">
        <v>0</v>
      </c>
      <c r="N23" s="177">
        <v>0</v>
      </c>
      <c r="O23" s="177">
        <v>0</v>
      </c>
      <c r="P23" s="178">
        <v>0</v>
      </c>
      <c r="R23" s="177"/>
      <c r="S23" s="177">
        <v>0</v>
      </c>
      <c r="T23" s="80"/>
      <c r="U23" s="80"/>
      <c r="V23" s="81"/>
      <c r="W23" s="81"/>
      <c r="X23" s="81"/>
      <c r="Y23" s="80"/>
      <c r="Z23" s="80"/>
      <c r="AA23" s="80"/>
      <c r="AB23" s="80"/>
      <c r="AD23" s="82"/>
    </row>
    <row r="24" spans="1:30" ht="24" customHeight="1" x14ac:dyDescent="0.2">
      <c r="A24" s="173">
        <v>2</v>
      </c>
      <c r="B24" s="174" t="s">
        <v>2492</v>
      </c>
      <c r="C24" s="175" t="s">
        <v>2493</v>
      </c>
      <c r="D24" s="175" t="s">
        <v>44</v>
      </c>
      <c r="E24" s="176">
        <v>0</v>
      </c>
      <c r="F24" s="176">
        <v>1</v>
      </c>
      <c r="G24" s="177">
        <v>4029.88</v>
      </c>
      <c r="H24" s="177"/>
      <c r="I24" s="177">
        <v>4029.88</v>
      </c>
      <c r="J24" s="177">
        <v>0</v>
      </c>
      <c r="K24" s="177">
        <v>0</v>
      </c>
      <c r="L24" s="177">
        <v>0</v>
      </c>
      <c r="M24" s="177">
        <v>0</v>
      </c>
      <c r="N24" s="177">
        <v>0</v>
      </c>
      <c r="O24" s="177">
        <v>0</v>
      </c>
      <c r="P24" s="178">
        <v>0</v>
      </c>
      <c r="R24" s="177"/>
      <c r="S24" s="177">
        <v>0</v>
      </c>
      <c r="T24" s="80"/>
      <c r="U24" s="80"/>
      <c r="V24" s="81"/>
      <c r="W24" s="81"/>
      <c r="X24" s="81"/>
      <c r="Y24" s="80"/>
      <c r="Z24" s="80"/>
      <c r="AA24" s="80"/>
      <c r="AB24" s="80"/>
      <c r="AD24" s="82"/>
    </row>
    <row r="25" spans="1:30" ht="45" customHeight="1" x14ac:dyDescent="0.2">
      <c r="A25" s="173">
        <v>2</v>
      </c>
      <c r="B25" s="174" t="s">
        <v>2494</v>
      </c>
      <c r="C25" s="175" t="s">
        <v>2495</v>
      </c>
      <c r="D25" s="175" t="s">
        <v>44</v>
      </c>
      <c r="E25" s="176">
        <v>0</v>
      </c>
      <c r="F25" s="176">
        <v>1</v>
      </c>
      <c r="G25" s="177">
        <v>27601.94</v>
      </c>
      <c r="H25" s="177"/>
      <c r="I25" s="177">
        <v>27601.94</v>
      </c>
      <c r="J25" s="177">
        <v>0</v>
      </c>
      <c r="K25" s="177">
        <v>0</v>
      </c>
      <c r="L25" s="177">
        <v>0</v>
      </c>
      <c r="M25" s="177">
        <v>0</v>
      </c>
      <c r="N25" s="177">
        <v>0</v>
      </c>
      <c r="O25" s="177">
        <v>0</v>
      </c>
      <c r="P25" s="178">
        <v>0</v>
      </c>
      <c r="R25" s="177"/>
      <c r="S25" s="177">
        <v>0</v>
      </c>
      <c r="T25" s="80"/>
      <c r="U25" s="80"/>
      <c r="V25" s="81"/>
      <c r="W25" s="81"/>
      <c r="X25" s="81"/>
      <c r="Y25" s="80"/>
      <c r="Z25" s="80"/>
      <c r="AA25" s="80"/>
      <c r="AB25" s="80"/>
      <c r="AD25" s="82"/>
    </row>
    <row r="26" spans="1:30" ht="34.5" customHeight="1" x14ac:dyDescent="0.2">
      <c r="A26" s="173">
        <v>2</v>
      </c>
      <c r="B26" s="174" t="s">
        <v>2496</v>
      </c>
      <c r="C26" s="175" t="s">
        <v>2497</v>
      </c>
      <c r="D26" s="175" t="s">
        <v>44</v>
      </c>
      <c r="E26" s="176">
        <v>0</v>
      </c>
      <c r="F26" s="176">
        <v>28</v>
      </c>
      <c r="G26" s="177">
        <v>1308.33</v>
      </c>
      <c r="H26" s="177"/>
      <c r="I26" s="177">
        <v>36633.24</v>
      </c>
      <c r="J26" s="177">
        <v>0</v>
      </c>
      <c r="K26" s="177">
        <v>0</v>
      </c>
      <c r="L26" s="177">
        <v>0</v>
      </c>
      <c r="M26" s="177">
        <v>0</v>
      </c>
      <c r="N26" s="177">
        <v>0</v>
      </c>
      <c r="O26" s="177">
        <v>0</v>
      </c>
      <c r="P26" s="178">
        <v>0</v>
      </c>
      <c r="R26" s="177"/>
      <c r="S26" s="177">
        <v>0</v>
      </c>
      <c r="T26" s="80"/>
      <c r="U26" s="80"/>
      <c r="V26" s="81"/>
      <c r="W26" s="81"/>
      <c r="X26" s="81"/>
      <c r="Y26" s="80"/>
      <c r="Z26" s="80"/>
      <c r="AA26" s="80"/>
      <c r="AB26" s="80"/>
      <c r="AD26" s="82"/>
    </row>
    <row r="27" spans="1:30" ht="34.5" customHeight="1" x14ac:dyDescent="0.2">
      <c r="A27" s="173">
        <v>3</v>
      </c>
      <c r="B27" s="174" t="s">
        <v>2498</v>
      </c>
      <c r="C27" s="175" t="s">
        <v>2499</v>
      </c>
      <c r="D27" s="175" t="s">
        <v>44</v>
      </c>
      <c r="E27" s="176">
        <v>0</v>
      </c>
      <c r="F27" s="176">
        <v>22</v>
      </c>
      <c r="G27" s="177">
        <v>1311.09</v>
      </c>
      <c r="H27" s="177"/>
      <c r="I27" s="177">
        <v>28843.98</v>
      </c>
      <c r="J27" s="177">
        <v>0</v>
      </c>
      <c r="K27" s="177">
        <v>0</v>
      </c>
      <c r="L27" s="177">
        <v>0</v>
      </c>
      <c r="M27" s="177">
        <v>0</v>
      </c>
      <c r="N27" s="177">
        <v>0</v>
      </c>
      <c r="O27" s="177">
        <v>0</v>
      </c>
      <c r="P27" s="178">
        <v>0</v>
      </c>
      <c r="R27" s="177"/>
      <c r="S27" s="177">
        <v>0</v>
      </c>
      <c r="T27" s="80"/>
      <c r="U27" s="80"/>
      <c r="V27" s="81"/>
      <c r="W27" s="81"/>
      <c r="X27" s="81"/>
      <c r="Y27" s="80"/>
      <c r="Z27" s="80"/>
      <c r="AA27" s="80"/>
      <c r="AB27" s="80"/>
      <c r="AD27" s="82"/>
    </row>
    <row r="28" spans="1:30" ht="13.5" customHeight="1" x14ac:dyDescent="0.2">
      <c r="A28" s="173">
        <v>3</v>
      </c>
      <c r="B28" s="174" t="s">
        <v>2500</v>
      </c>
      <c r="C28" s="175" t="s">
        <v>2501</v>
      </c>
      <c r="D28" s="175" t="s">
        <v>98</v>
      </c>
      <c r="E28" s="176">
        <v>0</v>
      </c>
      <c r="F28" s="176">
        <v>5</v>
      </c>
      <c r="G28" s="177">
        <v>27.54</v>
      </c>
      <c r="H28" s="177"/>
      <c r="I28" s="177">
        <v>137.69999999999999</v>
      </c>
      <c r="J28" s="177">
        <v>0</v>
      </c>
      <c r="K28" s="177">
        <v>0</v>
      </c>
      <c r="L28" s="177">
        <v>0</v>
      </c>
      <c r="M28" s="177">
        <v>0</v>
      </c>
      <c r="N28" s="177">
        <v>0</v>
      </c>
      <c r="O28" s="177">
        <v>0</v>
      </c>
      <c r="P28" s="178">
        <v>0</v>
      </c>
      <c r="R28" s="177"/>
      <c r="S28" s="177">
        <v>0</v>
      </c>
      <c r="T28" s="80"/>
      <c r="U28" s="80"/>
      <c r="V28" s="81"/>
      <c r="W28" s="81"/>
      <c r="X28" s="81"/>
      <c r="Y28" s="80"/>
      <c r="Z28" s="80"/>
      <c r="AA28" s="80"/>
      <c r="AB28" s="80"/>
      <c r="AD28" s="82"/>
    </row>
    <row r="29" spans="1:30" ht="24" customHeight="1" x14ac:dyDescent="0.2">
      <c r="A29" s="173">
        <v>3</v>
      </c>
      <c r="B29" s="174" t="s">
        <v>2502</v>
      </c>
      <c r="C29" s="175" t="s">
        <v>2503</v>
      </c>
      <c r="D29" s="175" t="s">
        <v>98</v>
      </c>
      <c r="E29" s="176">
        <v>0</v>
      </c>
      <c r="F29" s="176">
        <v>300</v>
      </c>
      <c r="G29" s="177">
        <v>48.08</v>
      </c>
      <c r="H29" s="177"/>
      <c r="I29" s="177">
        <v>14424</v>
      </c>
      <c r="J29" s="177">
        <v>0</v>
      </c>
      <c r="K29" s="177">
        <v>0</v>
      </c>
      <c r="L29" s="177">
        <v>0</v>
      </c>
      <c r="M29" s="177">
        <v>0</v>
      </c>
      <c r="N29" s="177">
        <v>0</v>
      </c>
      <c r="O29" s="177">
        <v>0</v>
      </c>
      <c r="P29" s="178">
        <v>0</v>
      </c>
      <c r="R29" s="177"/>
      <c r="S29" s="177">
        <v>0</v>
      </c>
      <c r="T29" s="80"/>
      <c r="U29" s="80"/>
      <c r="V29" s="81"/>
      <c r="W29" s="81"/>
      <c r="X29" s="81"/>
      <c r="Y29" s="80"/>
      <c r="Z29" s="80"/>
      <c r="AA29" s="80"/>
      <c r="AB29" s="80"/>
      <c r="AD29" s="82"/>
    </row>
    <row r="30" spans="1:30" ht="24" customHeight="1" thickBot="1" x14ac:dyDescent="0.25">
      <c r="A30" s="162">
        <v>3</v>
      </c>
      <c r="B30" s="163" t="s">
        <v>2504</v>
      </c>
      <c r="C30" s="164" t="s">
        <v>2505</v>
      </c>
      <c r="D30" s="164" t="s">
        <v>2317</v>
      </c>
      <c r="E30" s="165">
        <v>0</v>
      </c>
      <c r="F30" s="165">
        <v>1</v>
      </c>
      <c r="G30" s="112">
        <v>8625.61</v>
      </c>
      <c r="H30" s="112"/>
      <c r="I30" s="112">
        <v>8625.61</v>
      </c>
      <c r="J30" s="112">
        <v>0</v>
      </c>
      <c r="K30" s="112">
        <v>0</v>
      </c>
      <c r="L30" s="112">
        <v>0</v>
      </c>
      <c r="M30" s="112">
        <v>0</v>
      </c>
      <c r="N30" s="112">
        <v>0</v>
      </c>
      <c r="O30" s="112">
        <v>0</v>
      </c>
      <c r="P30" s="166">
        <v>0</v>
      </c>
      <c r="R30" s="112"/>
      <c r="S30" s="112">
        <v>0</v>
      </c>
      <c r="T30" s="80"/>
      <c r="U30" s="80"/>
      <c r="V30" s="81"/>
      <c r="W30" s="81"/>
      <c r="X30" s="81"/>
      <c r="Y30" s="80"/>
      <c r="Z30" s="80"/>
      <c r="AA30" s="80"/>
      <c r="AB30" s="80"/>
      <c r="AD30" s="82"/>
    </row>
    <row r="31" spans="1:30" ht="30.75" customHeight="1" thickBot="1" x14ac:dyDescent="0.35">
      <c r="A31" s="146"/>
      <c r="B31" s="147" t="s">
        <v>2423</v>
      </c>
      <c r="C31" s="148" t="s">
        <v>2506</v>
      </c>
      <c r="D31" s="148"/>
      <c r="E31" s="149"/>
      <c r="F31" s="149"/>
      <c r="G31" s="150"/>
      <c r="H31" s="150"/>
      <c r="I31" s="150">
        <v>154929.82999999999</v>
      </c>
      <c r="J31" s="150">
        <v>0</v>
      </c>
      <c r="K31" s="150">
        <v>0</v>
      </c>
      <c r="L31" s="150">
        <v>0</v>
      </c>
      <c r="M31" s="150">
        <v>0</v>
      </c>
      <c r="N31" s="150">
        <v>0</v>
      </c>
      <c r="O31" s="150">
        <v>0</v>
      </c>
      <c r="P31" s="150">
        <v>0</v>
      </c>
      <c r="R31" s="150"/>
      <c r="S31" s="150">
        <v>0</v>
      </c>
      <c r="T31" s="80"/>
      <c r="U31" s="80"/>
      <c r="V31" s="81"/>
      <c r="W31" s="81"/>
      <c r="X31" s="81"/>
      <c r="Y31" s="80"/>
      <c r="Z31" s="80"/>
      <c r="AA31" s="80"/>
      <c r="AB31" s="80"/>
      <c r="AD31" s="82"/>
    </row>
    <row r="32" spans="1:30" ht="24" customHeight="1" x14ac:dyDescent="0.2">
      <c r="A32" s="156">
        <v>3</v>
      </c>
      <c r="B32" s="157" t="s">
        <v>2507</v>
      </c>
      <c r="C32" s="158" t="s">
        <v>2508</v>
      </c>
      <c r="D32" s="158" t="s">
        <v>44</v>
      </c>
      <c r="E32" s="159">
        <v>0</v>
      </c>
      <c r="F32" s="159">
        <v>10</v>
      </c>
      <c r="G32" s="160">
        <v>3075.32</v>
      </c>
      <c r="H32" s="160"/>
      <c r="I32" s="160">
        <v>30753.200000000001</v>
      </c>
      <c r="J32" s="160">
        <v>0</v>
      </c>
      <c r="K32" s="160">
        <v>0</v>
      </c>
      <c r="L32" s="160">
        <v>0</v>
      </c>
      <c r="M32" s="160">
        <v>0</v>
      </c>
      <c r="N32" s="160">
        <v>0</v>
      </c>
      <c r="O32" s="160">
        <v>0</v>
      </c>
      <c r="P32" s="161">
        <v>0</v>
      </c>
      <c r="R32" s="160"/>
      <c r="S32" s="160">
        <v>0</v>
      </c>
      <c r="T32" s="80"/>
      <c r="U32" s="80"/>
      <c r="V32" s="81"/>
      <c r="W32" s="81"/>
      <c r="X32" s="81"/>
      <c r="Y32" s="80"/>
      <c r="Z32" s="80"/>
      <c r="AA32" s="80"/>
      <c r="AB32" s="80"/>
      <c r="AD32" s="82"/>
    </row>
    <row r="33" spans="1:30" ht="13.5" customHeight="1" x14ac:dyDescent="0.2">
      <c r="A33" s="173">
        <v>3</v>
      </c>
      <c r="B33" s="174" t="s">
        <v>2509</v>
      </c>
      <c r="C33" s="175" t="s">
        <v>2510</v>
      </c>
      <c r="D33" s="175" t="s">
        <v>44</v>
      </c>
      <c r="E33" s="176">
        <v>0</v>
      </c>
      <c r="F33" s="176">
        <v>9</v>
      </c>
      <c r="G33" s="177">
        <v>1075.3800000000001</v>
      </c>
      <c r="H33" s="177"/>
      <c r="I33" s="177">
        <v>9678.42</v>
      </c>
      <c r="J33" s="177">
        <v>0</v>
      </c>
      <c r="K33" s="177">
        <v>0</v>
      </c>
      <c r="L33" s="177">
        <v>0</v>
      </c>
      <c r="M33" s="177">
        <v>0</v>
      </c>
      <c r="N33" s="177">
        <v>0</v>
      </c>
      <c r="O33" s="177">
        <v>0</v>
      </c>
      <c r="P33" s="178">
        <v>0</v>
      </c>
      <c r="R33" s="177"/>
      <c r="S33" s="177">
        <v>0</v>
      </c>
      <c r="T33" s="80"/>
      <c r="U33" s="80"/>
      <c r="V33" s="81"/>
      <c r="W33" s="81"/>
      <c r="X33" s="81"/>
      <c r="Y33" s="80"/>
      <c r="Z33" s="80"/>
      <c r="AA33" s="80"/>
      <c r="AB33" s="80"/>
      <c r="AD33" s="82"/>
    </row>
    <row r="34" spans="1:30" ht="24" customHeight="1" x14ac:dyDescent="0.2">
      <c r="A34" s="173">
        <v>3</v>
      </c>
      <c r="B34" s="174" t="s">
        <v>2511</v>
      </c>
      <c r="C34" s="175" t="s">
        <v>2512</v>
      </c>
      <c r="D34" s="175" t="s">
        <v>44</v>
      </c>
      <c r="E34" s="176">
        <v>0</v>
      </c>
      <c r="F34" s="176">
        <v>1</v>
      </c>
      <c r="G34" s="177">
        <v>4027.8</v>
      </c>
      <c r="H34" s="177"/>
      <c r="I34" s="177">
        <v>4027.8</v>
      </c>
      <c r="J34" s="177">
        <v>0</v>
      </c>
      <c r="K34" s="177">
        <v>0</v>
      </c>
      <c r="L34" s="177">
        <v>0</v>
      </c>
      <c r="M34" s="177">
        <v>0</v>
      </c>
      <c r="N34" s="177">
        <v>0</v>
      </c>
      <c r="O34" s="177">
        <v>0</v>
      </c>
      <c r="P34" s="178">
        <v>0</v>
      </c>
      <c r="R34" s="177"/>
      <c r="S34" s="177">
        <v>0</v>
      </c>
      <c r="T34" s="80"/>
      <c r="U34" s="80"/>
      <c r="V34" s="81"/>
      <c r="W34" s="81"/>
      <c r="X34" s="81"/>
      <c r="Y34" s="80"/>
      <c r="Z34" s="80"/>
      <c r="AA34" s="80"/>
      <c r="AB34" s="80"/>
      <c r="AD34" s="82"/>
    </row>
    <row r="35" spans="1:30" ht="13.5" customHeight="1" x14ac:dyDescent="0.2">
      <c r="A35" s="173">
        <v>3</v>
      </c>
      <c r="B35" s="174" t="s">
        <v>2513</v>
      </c>
      <c r="C35" s="175" t="s">
        <v>2514</v>
      </c>
      <c r="D35" s="175" t="s">
        <v>44</v>
      </c>
      <c r="E35" s="176">
        <v>0</v>
      </c>
      <c r="F35" s="176">
        <v>1</v>
      </c>
      <c r="G35" s="177">
        <v>790.11</v>
      </c>
      <c r="H35" s="177"/>
      <c r="I35" s="177">
        <v>790.11</v>
      </c>
      <c r="J35" s="177">
        <v>0</v>
      </c>
      <c r="K35" s="177">
        <v>0</v>
      </c>
      <c r="L35" s="177">
        <v>0</v>
      </c>
      <c r="M35" s="177">
        <v>0</v>
      </c>
      <c r="N35" s="177">
        <v>0</v>
      </c>
      <c r="O35" s="177">
        <v>0</v>
      </c>
      <c r="P35" s="178">
        <v>0</v>
      </c>
      <c r="R35" s="177"/>
      <c r="S35" s="177">
        <v>0</v>
      </c>
      <c r="T35" s="80"/>
      <c r="U35" s="80"/>
      <c r="V35" s="81"/>
      <c r="W35" s="81"/>
      <c r="X35" s="81"/>
      <c r="Y35" s="80"/>
      <c r="Z35" s="80"/>
      <c r="AA35" s="80"/>
      <c r="AB35" s="80"/>
      <c r="AD35" s="82"/>
    </row>
    <row r="36" spans="1:30" ht="13.5" customHeight="1" x14ac:dyDescent="0.2">
      <c r="A36" s="173">
        <v>4</v>
      </c>
      <c r="B36" s="174" t="s">
        <v>2515</v>
      </c>
      <c r="C36" s="175" t="s">
        <v>2516</v>
      </c>
      <c r="D36" s="175" t="s">
        <v>44</v>
      </c>
      <c r="E36" s="176">
        <v>0</v>
      </c>
      <c r="F36" s="176">
        <v>14</v>
      </c>
      <c r="G36" s="177">
        <v>1182.2</v>
      </c>
      <c r="H36" s="177"/>
      <c r="I36" s="177">
        <v>16550.8</v>
      </c>
      <c r="J36" s="177">
        <v>0</v>
      </c>
      <c r="K36" s="177">
        <v>0</v>
      </c>
      <c r="L36" s="177">
        <v>0</v>
      </c>
      <c r="M36" s="177">
        <v>0</v>
      </c>
      <c r="N36" s="177">
        <v>0</v>
      </c>
      <c r="O36" s="177">
        <v>0</v>
      </c>
      <c r="P36" s="178">
        <v>0</v>
      </c>
      <c r="R36" s="177"/>
      <c r="S36" s="177">
        <v>0</v>
      </c>
      <c r="T36" s="80"/>
      <c r="U36" s="80"/>
      <c r="V36" s="81"/>
      <c r="W36" s="81"/>
      <c r="X36" s="81"/>
      <c r="Y36" s="80"/>
      <c r="Z36" s="80"/>
      <c r="AA36" s="80"/>
      <c r="AB36" s="80"/>
      <c r="AD36" s="82"/>
    </row>
    <row r="37" spans="1:30" ht="24" customHeight="1" x14ac:dyDescent="0.2">
      <c r="A37" s="173">
        <v>4</v>
      </c>
      <c r="B37" s="174" t="s">
        <v>2517</v>
      </c>
      <c r="C37" s="175" t="s">
        <v>2518</v>
      </c>
      <c r="D37" s="175" t="s">
        <v>44</v>
      </c>
      <c r="E37" s="176">
        <v>0</v>
      </c>
      <c r="F37" s="176">
        <v>51</v>
      </c>
      <c r="G37" s="177">
        <v>140.77000000000001</v>
      </c>
      <c r="H37" s="177"/>
      <c r="I37" s="177">
        <v>7179.27</v>
      </c>
      <c r="J37" s="177">
        <v>0</v>
      </c>
      <c r="K37" s="177">
        <v>0</v>
      </c>
      <c r="L37" s="177">
        <v>0</v>
      </c>
      <c r="M37" s="177">
        <v>0</v>
      </c>
      <c r="N37" s="177">
        <v>0</v>
      </c>
      <c r="O37" s="177">
        <v>0</v>
      </c>
      <c r="P37" s="178">
        <v>0</v>
      </c>
      <c r="R37" s="177"/>
      <c r="S37" s="177">
        <v>0</v>
      </c>
      <c r="T37" s="80"/>
      <c r="U37" s="80"/>
      <c r="V37" s="81"/>
      <c r="W37" s="81"/>
      <c r="X37" s="81"/>
      <c r="Y37" s="80"/>
      <c r="Z37" s="80"/>
      <c r="AA37" s="80"/>
      <c r="AB37" s="80"/>
      <c r="AD37" s="82"/>
    </row>
    <row r="38" spans="1:30" ht="13.5" customHeight="1" x14ac:dyDescent="0.2">
      <c r="A38" s="173">
        <v>4</v>
      </c>
      <c r="B38" s="174" t="s">
        <v>2519</v>
      </c>
      <c r="C38" s="175" t="s">
        <v>2520</v>
      </c>
      <c r="D38" s="175" t="s">
        <v>44</v>
      </c>
      <c r="E38" s="176">
        <v>0</v>
      </c>
      <c r="F38" s="176">
        <v>31</v>
      </c>
      <c r="G38" s="177">
        <v>367.11</v>
      </c>
      <c r="H38" s="177"/>
      <c r="I38" s="177">
        <v>11380.41</v>
      </c>
      <c r="J38" s="177">
        <v>0</v>
      </c>
      <c r="K38" s="177">
        <v>0</v>
      </c>
      <c r="L38" s="177">
        <v>0</v>
      </c>
      <c r="M38" s="177">
        <v>0</v>
      </c>
      <c r="N38" s="177">
        <v>0</v>
      </c>
      <c r="O38" s="177">
        <v>0</v>
      </c>
      <c r="P38" s="178">
        <v>0</v>
      </c>
      <c r="R38" s="177"/>
      <c r="S38" s="177">
        <v>0</v>
      </c>
      <c r="T38" s="80"/>
      <c r="U38" s="80"/>
      <c r="V38" s="81"/>
      <c r="W38" s="81"/>
      <c r="X38" s="81"/>
      <c r="Y38" s="80"/>
      <c r="Z38" s="80"/>
      <c r="AA38" s="80"/>
      <c r="AB38" s="80"/>
      <c r="AD38" s="82"/>
    </row>
    <row r="39" spans="1:30" ht="13.5" customHeight="1" x14ac:dyDescent="0.2">
      <c r="A39" s="173">
        <v>4</v>
      </c>
      <c r="B39" s="174" t="s">
        <v>2521</v>
      </c>
      <c r="C39" s="175" t="s">
        <v>2522</v>
      </c>
      <c r="D39" s="175" t="s">
        <v>44</v>
      </c>
      <c r="E39" s="176">
        <v>0</v>
      </c>
      <c r="F39" s="176">
        <v>2</v>
      </c>
      <c r="G39" s="177">
        <v>5611.31</v>
      </c>
      <c r="H39" s="177"/>
      <c r="I39" s="177">
        <v>11222.62</v>
      </c>
      <c r="J39" s="177">
        <v>0</v>
      </c>
      <c r="K39" s="177">
        <v>0</v>
      </c>
      <c r="L39" s="177">
        <v>0</v>
      </c>
      <c r="M39" s="177">
        <v>0</v>
      </c>
      <c r="N39" s="177">
        <v>0</v>
      </c>
      <c r="O39" s="177">
        <v>0</v>
      </c>
      <c r="P39" s="178">
        <v>0</v>
      </c>
      <c r="R39" s="177"/>
      <c r="S39" s="177">
        <v>0</v>
      </c>
      <c r="T39" s="80"/>
      <c r="U39" s="80"/>
      <c r="V39" s="81"/>
      <c r="W39" s="81"/>
      <c r="X39" s="81"/>
      <c r="Y39" s="80"/>
      <c r="Z39" s="80"/>
      <c r="AA39" s="80"/>
      <c r="AB39" s="80"/>
      <c r="AD39" s="82"/>
    </row>
    <row r="40" spans="1:30" ht="13.5" customHeight="1" x14ac:dyDescent="0.2">
      <c r="A40" s="173">
        <v>4</v>
      </c>
      <c r="B40" s="174" t="s">
        <v>2523</v>
      </c>
      <c r="C40" s="175" t="s">
        <v>2524</v>
      </c>
      <c r="D40" s="175" t="s">
        <v>98</v>
      </c>
      <c r="E40" s="176">
        <v>0</v>
      </c>
      <c r="F40" s="176">
        <v>800</v>
      </c>
      <c r="G40" s="177">
        <v>68.88</v>
      </c>
      <c r="H40" s="177"/>
      <c r="I40" s="177">
        <v>55104</v>
      </c>
      <c r="J40" s="177">
        <v>0</v>
      </c>
      <c r="K40" s="177">
        <v>0</v>
      </c>
      <c r="L40" s="177">
        <v>0</v>
      </c>
      <c r="M40" s="177">
        <v>0</v>
      </c>
      <c r="N40" s="177">
        <v>0</v>
      </c>
      <c r="O40" s="177">
        <v>0</v>
      </c>
      <c r="P40" s="178">
        <v>0</v>
      </c>
      <c r="R40" s="177"/>
      <c r="S40" s="177">
        <v>0</v>
      </c>
      <c r="T40" s="80"/>
      <c r="U40" s="80"/>
      <c r="V40" s="81"/>
      <c r="W40" s="81"/>
      <c r="X40" s="81"/>
      <c r="Y40" s="80"/>
      <c r="Z40" s="80"/>
      <c r="AA40" s="80"/>
      <c r="AB40" s="80"/>
      <c r="AD40" s="82"/>
    </row>
    <row r="41" spans="1:30" ht="13.5" customHeight="1" thickBot="1" x14ac:dyDescent="0.25">
      <c r="A41" s="162">
        <v>3</v>
      </c>
      <c r="B41" s="163" t="s">
        <v>2525</v>
      </c>
      <c r="C41" s="164" t="s">
        <v>2526</v>
      </c>
      <c r="D41" s="164" t="s">
        <v>98</v>
      </c>
      <c r="E41" s="165">
        <v>0</v>
      </c>
      <c r="F41" s="165">
        <v>280</v>
      </c>
      <c r="G41" s="112">
        <v>29.44</v>
      </c>
      <c r="H41" s="112"/>
      <c r="I41" s="112">
        <v>8243.2000000000007</v>
      </c>
      <c r="J41" s="112">
        <v>0</v>
      </c>
      <c r="K41" s="112">
        <v>0</v>
      </c>
      <c r="L41" s="112">
        <v>0</v>
      </c>
      <c r="M41" s="112">
        <v>0</v>
      </c>
      <c r="N41" s="112">
        <v>0</v>
      </c>
      <c r="O41" s="112">
        <v>0</v>
      </c>
      <c r="P41" s="166">
        <v>0</v>
      </c>
      <c r="R41" s="112"/>
      <c r="S41" s="112">
        <v>0</v>
      </c>
      <c r="T41" s="80"/>
      <c r="U41" s="80"/>
      <c r="V41" s="81"/>
      <c r="W41" s="81"/>
      <c r="X41" s="81"/>
      <c r="Y41" s="80"/>
      <c r="Z41" s="80"/>
      <c r="AA41" s="80"/>
      <c r="AB41" s="80"/>
      <c r="AD41" s="82"/>
    </row>
    <row r="42" spans="1:30" ht="30.75" customHeight="1" thickBot="1" x14ac:dyDescent="0.35">
      <c r="A42" s="146"/>
      <c r="B42" s="147" t="s">
        <v>2454</v>
      </c>
      <c r="C42" s="148" t="s">
        <v>2527</v>
      </c>
      <c r="D42" s="148"/>
      <c r="E42" s="149"/>
      <c r="F42" s="149"/>
      <c r="G42" s="150"/>
      <c r="H42" s="150"/>
      <c r="I42" s="150">
        <v>33310.49</v>
      </c>
      <c r="J42" s="150">
        <v>0</v>
      </c>
      <c r="K42" s="150">
        <v>0</v>
      </c>
      <c r="L42" s="150">
        <v>0</v>
      </c>
      <c r="M42" s="150">
        <v>0</v>
      </c>
      <c r="N42" s="150">
        <v>0</v>
      </c>
      <c r="O42" s="150">
        <v>0</v>
      </c>
      <c r="P42" s="150">
        <v>0</v>
      </c>
      <c r="R42" s="150"/>
      <c r="S42" s="150">
        <v>0</v>
      </c>
      <c r="T42" s="80"/>
      <c r="U42" s="80"/>
      <c r="V42" s="81"/>
      <c r="W42" s="81"/>
      <c r="X42" s="81"/>
      <c r="Y42" s="80"/>
      <c r="Z42" s="80"/>
      <c r="AA42" s="80"/>
      <c r="AB42" s="80"/>
      <c r="AD42" s="82"/>
    </row>
    <row r="43" spans="1:30" ht="45" customHeight="1" x14ac:dyDescent="0.2">
      <c r="A43" s="156">
        <v>4</v>
      </c>
      <c r="B43" s="157" t="s">
        <v>2528</v>
      </c>
      <c r="C43" s="158" t="s">
        <v>2529</v>
      </c>
      <c r="D43" s="158" t="s">
        <v>44</v>
      </c>
      <c r="E43" s="159">
        <v>0</v>
      </c>
      <c r="F43" s="159">
        <v>1</v>
      </c>
      <c r="G43" s="160">
        <v>3523.85</v>
      </c>
      <c r="H43" s="160"/>
      <c r="I43" s="160">
        <v>3523.85</v>
      </c>
      <c r="J43" s="160">
        <v>0</v>
      </c>
      <c r="K43" s="160">
        <v>0</v>
      </c>
      <c r="L43" s="160">
        <v>0</v>
      </c>
      <c r="M43" s="160">
        <v>0</v>
      </c>
      <c r="N43" s="160">
        <v>0</v>
      </c>
      <c r="O43" s="160">
        <v>0</v>
      </c>
      <c r="P43" s="161">
        <v>0</v>
      </c>
      <c r="R43" s="160"/>
      <c r="S43" s="160">
        <v>0</v>
      </c>
      <c r="T43" s="80"/>
      <c r="U43" s="80"/>
      <c r="V43" s="81"/>
      <c r="W43" s="81"/>
      <c r="X43" s="81"/>
      <c r="Y43" s="80"/>
      <c r="Z43" s="80"/>
      <c r="AA43" s="80"/>
      <c r="AB43" s="80"/>
      <c r="AD43" s="82"/>
    </row>
    <row r="44" spans="1:30" ht="13.5" customHeight="1" x14ac:dyDescent="0.2">
      <c r="A44" s="173">
        <v>4</v>
      </c>
      <c r="B44" s="174" t="s">
        <v>2530</v>
      </c>
      <c r="C44" s="175" t="s">
        <v>2531</v>
      </c>
      <c r="D44" s="175" t="s">
        <v>98</v>
      </c>
      <c r="E44" s="176">
        <v>0</v>
      </c>
      <c r="F44" s="176">
        <v>800</v>
      </c>
      <c r="G44" s="177">
        <v>31.85</v>
      </c>
      <c r="H44" s="177"/>
      <c r="I44" s="177">
        <v>25480</v>
      </c>
      <c r="J44" s="177">
        <v>0</v>
      </c>
      <c r="K44" s="177">
        <v>0</v>
      </c>
      <c r="L44" s="177">
        <v>0</v>
      </c>
      <c r="M44" s="177">
        <v>0</v>
      </c>
      <c r="N44" s="177">
        <v>0</v>
      </c>
      <c r="O44" s="177">
        <v>0</v>
      </c>
      <c r="P44" s="178">
        <v>0</v>
      </c>
      <c r="R44" s="177"/>
      <c r="S44" s="177">
        <v>0</v>
      </c>
      <c r="T44" s="80"/>
      <c r="U44" s="80"/>
      <c r="V44" s="81"/>
      <c r="W44" s="81"/>
      <c r="X44" s="81"/>
      <c r="Y44" s="80"/>
      <c r="Z44" s="80"/>
      <c r="AA44" s="80"/>
      <c r="AB44" s="80"/>
      <c r="AD44" s="82"/>
    </row>
    <row r="45" spans="1:30" ht="24" customHeight="1" x14ac:dyDescent="0.2">
      <c r="A45" s="173">
        <v>4</v>
      </c>
      <c r="B45" s="174" t="s">
        <v>2532</v>
      </c>
      <c r="C45" s="175" t="s">
        <v>2533</v>
      </c>
      <c r="D45" s="175" t="s">
        <v>44</v>
      </c>
      <c r="E45" s="176">
        <v>0</v>
      </c>
      <c r="F45" s="176">
        <v>8</v>
      </c>
      <c r="G45" s="177">
        <v>469.77</v>
      </c>
      <c r="H45" s="177"/>
      <c r="I45" s="177">
        <v>3758.16</v>
      </c>
      <c r="J45" s="177">
        <v>0</v>
      </c>
      <c r="K45" s="177">
        <v>0</v>
      </c>
      <c r="L45" s="177">
        <v>0</v>
      </c>
      <c r="M45" s="177">
        <v>0</v>
      </c>
      <c r="N45" s="177">
        <v>0</v>
      </c>
      <c r="O45" s="177">
        <v>0</v>
      </c>
      <c r="P45" s="178">
        <v>0</v>
      </c>
      <c r="R45" s="177"/>
      <c r="S45" s="177">
        <v>0</v>
      </c>
      <c r="T45" s="80"/>
      <c r="U45" s="80"/>
      <c r="V45" s="81"/>
      <c r="W45" s="81"/>
      <c r="X45" s="81"/>
      <c r="Y45" s="80"/>
      <c r="Z45" s="80"/>
      <c r="AA45" s="80"/>
      <c r="AB45" s="80"/>
      <c r="AD45" s="82"/>
    </row>
    <row r="46" spans="1:30" ht="13.5" customHeight="1" thickBot="1" x14ac:dyDescent="0.25">
      <c r="A46" s="162">
        <v>4</v>
      </c>
      <c r="B46" s="163" t="s">
        <v>2481</v>
      </c>
      <c r="C46" s="164" t="s">
        <v>2482</v>
      </c>
      <c r="D46" s="164" t="s">
        <v>44</v>
      </c>
      <c r="E46" s="165">
        <v>0</v>
      </c>
      <c r="F46" s="165">
        <v>8</v>
      </c>
      <c r="G46" s="112">
        <v>68.56</v>
      </c>
      <c r="H46" s="112"/>
      <c r="I46" s="112">
        <v>548.48</v>
      </c>
      <c r="J46" s="112">
        <v>0</v>
      </c>
      <c r="K46" s="112">
        <v>0</v>
      </c>
      <c r="L46" s="112">
        <v>0</v>
      </c>
      <c r="M46" s="112">
        <v>0</v>
      </c>
      <c r="N46" s="112">
        <v>0</v>
      </c>
      <c r="O46" s="112">
        <v>0</v>
      </c>
      <c r="P46" s="166">
        <v>0</v>
      </c>
      <c r="R46" s="112"/>
      <c r="S46" s="112">
        <v>0</v>
      </c>
      <c r="T46" s="80"/>
      <c r="U46" s="80"/>
      <c r="V46" s="81"/>
      <c r="W46" s="81"/>
      <c r="X46" s="81"/>
      <c r="Y46" s="80"/>
      <c r="Z46" s="80"/>
      <c r="AA46" s="80"/>
      <c r="AB46" s="80"/>
      <c r="AD46" s="82"/>
    </row>
    <row r="47" spans="1:30" ht="30.75" customHeight="1" thickBot="1" x14ac:dyDescent="0.35">
      <c r="A47" s="146"/>
      <c r="B47" s="147" t="s">
        <v>2534</v>
      </c>
      <c r="C47" s="148" t="s">
        <v>2535</v>
      </c>
      <c r="D47" s="148"/>
      <c r="E47" s="149"/>
      <c r="F47" s="149"/>
      <c r="G47" s="150"/>
      <c r="H47" s="150"/>
      <c r="I47" s="150">
        <v>185101.18</v>
      </c>
      <c r="J47" s="150">
        <v>0</v>
      </c>
      <c r="K47" s="150">
        <v>0</v>
      </c>
      <c r="L47" s="150">
        <v>0</v>
      </c>
      <c r="M47" s="150">
        <v>0</v>
      </c>
      <c r="N47" s="150">
        <v>0</v>
      </c>
      <c r="O47" s="150">
        <v>0</v>
      </c>
      <c r="P47" s="150">
        <v>0</v>
      </c>
      <c r="R47" s="150"/>
      <c r="S47" s="150">
        <v>0</v>
      </c>
      <c r="T47" s="80"/>
      <c r="U47" s="80"/>
      <c r="V47" s="81"/>
      <c r="W47" s="81"/>
      <c r="X47" s="81"/>
      <c r="Y47" s="80"/>
      <c r="Z47" s="80"/>
      <c r="AA47" s="80"/>
      <c r="AB47" s="80"/>
      <c r="AD47" s="82"/>
    </row>
    <row r="48" spans="1:30" ht="34.5" customHeight="1" x14ac:dyDescent="0.2">
      <c r="A48" s="156">
        <v>5</v>
      </c>
      <c r="B48" s="157" t="s">
        <v>2536</v>
      </c>
      <c r="C48" s="158" t="s">
        <v>2537</v>
      </c>
      <c r="D48" s="158" t="s">
        <v>98</v>
      </c>
      <c r="E48" s="159">
        <v>0</v>
      </c>
      <c r="F48" s="159">
        <v>50</v>
      </c>
      <c r="G48" s="160">
        <v>51.05</v>
      </c>
      <c r="H48" s="160"/>
      <c r="I48" s="160">
        <v>2552.5</v>
      </c>
      <c r="J48" s="160">
        <v>0</v>
      </c>
      <c r="K48" s="160">
        <v>0</v>
      </c>
      <c r="L48" s="160">
        <v>0</v>
      </c>
      <c r="M48" s="160">
        <v>0</v>
      </c>
      <c r="N48" s="160">
        <v>0</v>
      </c>
      <c r="O48" s="160">
        <v>0</v>
      </c>
      <c r="P48" s="161">
        <v>0</v>
      </c>
      <c r="R48" s="160"/>
      <c r="S48" s="160">
        <v>0</v>
      </c>
      <c r="T48" s="80"/>
      <c r="U48" s="80"/>
      <c r="V48" s="81"/>
      <c r="W48" s="81"/>
      <c r="X48" s="81"/>
      <c r="Y48" s="80"/>
      <c r="Z48" s="80"/>
      <c r="AA48" s="80"/>
      <c r="AB48" s="80"/>
      <c r="AD48" s="82"/>
    </row>
    <row r="49" spans="1:31" s="84" customFormat="1" ht="20" x14ac:dyDescent="0.35">
      <c r="A49" s="167"/>
      <c r="B49" s="168">
        <v>34571157</v>
      </c>
      <c r="C49" s="169" t="s">
        <v>3539</v>
      </c>
      <c r="D49" s="169" t="s">
        <v>98</v>
      </c>
      <c r="E49" s="170">
        <v>1.295E-2</v>
      </c>
      <c r="F49" s="170">
        <v>50</v>
      </c>
      <c r="G49" s="171">
        <v>42.4</v>
      </c>
      <c r="H49" s="171">
        <v>42.4</v>
      </c>
      <c r="I49" s="171">
        <v>101.893380365</v>
      </c>
      <c r="J49" s="171">
        <v>101.893380365</v>
      </c>
      <c r="K49" s="171"/>
      <c r="L49" s="171"/>
      <c r="M49" s="171"/>
      <c r="N49" s="171"/>
      <c r="O49" s="171"/>
      <c r="P49" s="171"/>
      <c r="R49" s="171">
        <v>51.6</v>
      </c>
      <c r="S49" s="171">
        <v>117.72364296000001</v>
      </c>
      <c r="T49" s="80">
        <f t="shared" ref="T49" si="0">R49/H49</f>
        <v>1.2169811320754718</v>
      </c>
      <c r="U49" s="80">
        <f t="shared" ref="U49" si="1">T49-AB49</f>
        <v>1.1913291205366385</v>
      </c>
      <c r="V49" s="81">
        <f t="shared" ref="V49" si="2">G49*U49</f>
        <v>50.51235471075347</v>
      </c>
      <c r="W49" s="81">
        <f t="shared" ref="W49" si="3">V49-G49</f>
        <v>8.1123547107534719</v>
      </c>
      <c r="X49" s="81">
        <f t="shared" ref="X49" si="4">F49*W49</f>
        <v>405.61773553767358</v>
      </c>
      <c r="Y49" s="80">
        <f t="shared" ref="Y49:Y51" si="5">104.584835545197%-100%</f>
        <v>4.5848355451969969E-2</v>
      </c>
      <c r="Z49" s="80">
        <f t="shared" ref="Z49:Z51" si="6">101.199262415129%-100%</f>
        <v>1.1992624151289988E-2</v>
      </c>
      <c r="AA49" s="80">
        <f t="shared" ref="AA49:AA51" si="7">101.911505501324%-100%</f>
        <v>1.9115055013239957E-2</v>
      </c>
      <c r="AB49" s="80">
        <f t="shared" ref="AB49:AB51" si="8">AVERAGE(Y49:AA49)</f>
        <v>2.5652011538833303E-2</v>
      </c>
      <c r="AC49" s="88" t="s">
        <v>3540</v>
      </c>
      <c r="AD49" s="172"/>
      <c r="AE49" s="200"/>
    </row>
    <row r="50" spans="1:31" ht="45" customHeight="1" x14ac:dyDescent="0.2">
      <c r="A50" s="173">
        <v>5</v>
      </c>
      <c r="B50" s="174" t="s">
        <v>2538</v>
      </c>
      <c r="C50" s="175" t="s">
        <v>2539</v>
      </c>
      <c r="D50" s="175" t="s">
        <v>98</v>
      </c>
      <c r="E50" s="176">
        <v>0</v>
      </c>
      <c r="F50" s="176">
        <v>3000</v>
      </c>
      <c r="G50" s="177">
        <v>33.92</v>
      </c>
      <c r="H50" s="177"/>
      <c r="I50" s="177">
        <v>101760</v>
      </c>
      <c r="J50" s="177">
        <v>0</v>
      </c>
      <c r="K50" s="177">
        <v>0</v>
      </c>
      <c r="L50" s="177">
        <v>0</v>
      </c>
      <c r="M50" s="177">
        <v>0</v>
      </c>
      <c r="N50" s="177">
        <v>0</v>
      </c>
      <c r="O50" s="177">
        <v>0</v>
      </c>
      <c r="P50" s="178">
        <v>0</v>
      </c>
      <c r="R50" s="177"/>
      <c r="S50" s="177">
        <v>0</v>
      </c>
      <c r="T50" s="80"/>
      <c r="U50" s="80"/>
      <c r="V50" s="81"/>
      <c r="W50" s="81"/>
      <c r="X50" s="81"/>
      <c r="Y50" s="80"/>
      <c r="Z50" s="80"/>
      <c r="AA50" s="80"/>
      <c r="AB50" s="80"/>
      <c r="AD50" s="82"/>
    </row>
    <row r="51" spans="1:31" s="84" customFormat="1" ht="20" x14ac:dyDescent="0.35">
      <c r="A51" s="167"/>
      <c r="B51" s="168">
        <v>34571076</v>
      </c>
      <c r="C51" s="169" t="s">
        <v>3537</v>
      </c>
      <c r="D51" s="169" t="s">
        <v>98</v>
      </c>
      <c r="E51" s="170">
        <v>1.295E-2</v>
      </c>
      <c r="F51" s="170">
        <v>3000</v>
      </c>
      <c r="G51" s="171">
        <v>33</v>
      </c>
      <c r="H51" s="171">
        <v>33</v>
      </c>
      <c r="I51" s="171">
        <v>101.893380365</v>
      </c>
      <c r="J51" s="171">
        <v>101.893380365</v>
      </c>
      <c r="K51" s="171"/>
      <c r="L51" s="171"/>
      <c r="M51" s="171"/>
      <c r="N51" s="171"/>
      <c r="O51" s="171"/>
      <c r="P51" s="171"/>
      <c r="R51" s="171">
        <v>44.5</v>
      </c>
      <c r="S51" s="171">
        <v>117.72364296000001</v>
      </c>
      <c r="T51" s="80">
        <f t="shared" ref="T51" si="9">R51/H51</f>
        <v>1.3484848484848484</v>
      </c>
      <c r="U51" s="80">
        <f t="shared" ref="U51" si="10">T51-AB51</f>
        <v>1.3228328369460152</v>
      </c>
      <c r="V51" s="81">
        <f t="shared" ref="V51" si="11">G51*U51</f>
        <v>43.653483619218498</v>
      </c>
      <c r="W51" s="81">
        <f t="shared" ref="W51" si="12">V51-G51</f>
        <v>10.653483619218498</v>
      </c>
      <c r="X51" s="81">
        <f t="shared" ref="X51" si="13">F51*W51</f>
        <v>31960.450857655494</v>
      </c>
      <c r="Y51" s="80">
        <f t="shared" si="5"/>
        <v>4.5848355451969969E-2</v>
      </c>
      <c r="Z51" s="80">
        <f t="shared" si="6"/>
        <v>1.1992624151289988E-2</v>
      </c>
      <c r="AA51" s="80">
        <f t="shared" si="7"/>
        <v>1.9115055013239957E-2</v>
      </c>
      <c r="AB51" s="80">
        <f t="shared" si="8"/>
        <v>2.5652011538833303E-2</v>
      </c>
      <c r="AC51" s="88" t="s">
        <v>3538</v>
      </c>
      <c r="AD51" s="172"/>
      <c r="AE51" s="200"/>
    </row>
    <row r="52" spans="1:31" ht="34.5" customHeight="1" x14ac:dyDescent="0.2">
      <c r="A52" s="173">
        <v>5</v>
      </c>
      <c r="B52" s="174" t="s">
        <v>2540</v>
      </c>
      <c r="C52" s="175" t="s">
        <v>2541</v>
      </c>
      <c r="D52" s="175" t="s">
        <v>98</v>
      </c>
      <c r="E52" s="176">
        <v>0</v>
      </c>
      <c r="F52" s="176">
        <v>20</v>
      </c>
      <c r="G52" s="177">
        <v>88.06</v>
      </c>
      <c r="H52" s="177"/>
      <c r="I52" s="177">
        <v>1761.2</v>
      </c>
      <c r="J52" s="177">
        <v>0</v>
      </c>
      <c r="K52" s="177">
        <v>0</v>
      </c>
      <c r="L52" s="177">
        <v>0</v>
      </c>
      <c r="M52" s="177">
        <v>0</v>
      </c>
      <c r="N52" s="177">
        <v>0</v>
      </c>
      <c r="O52" s="177">
        <v>0</v>
      </c>
      <c r="P52" s="178">
        <v>0</v>
      </c>
      <c r="R52" s="177"/>
      <c r="S52" s="177">
        <v>0</v>
      </c>
      <c r="T52" s="80"/>
      <c r="U52" s="80"/>
      <c r="V52" s="81"/>
      <c r="W52" s="81"/>
      <c r="X52" s="81"/>
      <c r="Y52" s="80"/>
      <c r="Z52" s="80"/>
      <c r="AA52" s="80"/>
      <c r="AB52" s="80"/>
      <c r="AD52" s="82"/>
    </row>
    <row r="53" spans="1:31" s="84" customFormat="1" x14ac:dyDescent="0.35">
      <c r="A53" s="167"/>
      <c r="B53" s="168">
        <v>34557096</v>
      </c>
      <c r="C53" s="169" t="s">
        <v>3549</v>
      </c>
      <c r="D53" s="169" t="s">
        <v>41</v>
      </c>
      <c r="E53" s="170">
        <v>1.295E-2</v>
      </c>
      <c r="F53" s="170">
        <v>20</v>
      </c>
      <c r="G53" s="171">
        <v>15.9</v>
      </c>
      <c r="H53" s="171">
        <v>15.9</v>
      </c>
      <c r="I53" s="171">
        <v>101.893380365</v>
      </c>
      <c r="J53" s="171">
        <v>101.893380365</v>
      </c>
      <c r="K53" s="171"/>
      <c r="L53" s="171"/>
      <c r="M53" s="171"/>
      <c r="N53" s="171"/>
      <c r="O53" s="171"/>
      <c r="P53" s="171"/>
      <c r="R53" s="171">
        <v>22.8</v>
      </c>
      <c r="S53" s="171">
        <v>117.72364296000001</v>
      </c>
      <c r="T53" s="80">
        <f t="shared" ref="T53" si="14">R53/H53</f>
        <v>1.4339622641509433</v>
      </c>
      <c r="U53" s="80">
        <f t="shared" ref="U53" si="15">T53-AB53</f>
        <v>1.4083102526121101</v>
      </c>
      <c r="V53" s="81">
        <f t="shared" ref="V53" si="16">G53*U53</f>
        <v>22.392133016532551</v>
      </c>
      <c r="W53" s="81">
        <f t="shared" ref="W53" si="17">V53-G53</f>
        <v>6.4921330165325504</v>
      </c>
      <c r="X53" s="81">
        <f t="shared" ref="X53" si="18">F53*W53</f>
        <v>129.842660330651</v>
      </c>
      <c r="Y53" s="80">
        <f t="shared" ref="Y53" si="19">104.584835545197%-100%</f>
        <v>4.5848355451969969E-2</v>
      </c>
      <c r="Z53" s="80">
        <f t="shared" ref="Z53" si="20">101.199262415129%-100%</f>
        <v>1.1992624151289988E-2</v>
      </c>
      <c r="AA53" s="80">
        <f t="shared" ref="AA53" si="21">101.911505501324%-100%</f>
        <v>1.9115055013239957E-2</v>
      </c>
      <c r="AB53" s="80">
        <f t="shared" ref="AB53" si="22">AVERAGE(Y53:AA53)</f>
        <v>2.5652011538833303E-2</v>
      </c>
      <c r="AC53" s="88" t="s">
        <v>3550</v>
      </c>
      <c r="AD53" s="172"/>
    </row>
    <row r="54" spans="1:31" ht="24" customHeight="1" x14ac:dyDescent="0.2">
      <c r="A54" s="173">
        <v>4</v>
      </c>
      <c r="B54" s="174" t="s">
        <v>2542</v>
      </c>
      <c r="C54" s="175" t="s">
        <v>2543</v>
      </c>
      <c r="D54" s="175" t="s">
        <v>2317</v>
      </c>
      <c r="E54" s="176">
        <v>0</v>
      </c>
      <c r="F54" s="176">
        <v>1</v>
      </c>
      <c r="G54" s="177">
        <v>6900.48</v>
      </c>
      <c r="H54" s="177"/>
      <c r="I54" s="177">
        <v>6900.48</v>
      </c>
      <c r="J54" s="177">
        <v>0</v>
      </c>
      <c r="K54" s="177">
        <v>0</v>
      </c>
      <c r="L54" s="177">
        <v>0</v>
      </c>
      <c r="M54" s="177">
        <v>0</v>
      </c>
      <c r="N54" s="177">
        <v>0</v>
      </c>
      <c r="O54" s="177">
        <v>0</v>
      </c>
      <c r="P54" s="178">
        <v>0</v>
      </c>
      <c r="R54" s="177"/>
      <c r="S54" s="177">
        <v>0</v>
      </c>
      <c r="T54" s="80"/>
      <c r="U54" s="80"/>
      <c r="V54" s="81"/>
      <c r="W54" s="81"/>
      <c r="X54" s="81"/>
      <c r="Y54" s="80"/>
      <c r="Z54" s="80"/>
      <c r="AA54" s="80"/>
      <c r="AB54" s="80"/>
      <c r="AD54" s="82"/>
    </row>
    <row r="55" spans="1:31" ht="34.5" customHeight="1" x14ac:dyDescent="0.2">
      <c r="A55" s="173">
        <v>5</v>
      </c>
      <c r="B55" s="174" t="s">
        <v>2544</v>
      </c>
      <c r="C55" s="175" t="s">
        <v>2545</v>
      </c>
      <c r="D55" s="175" t="s">
        <v>44</v>
      </c>
      <c r="E55" s="176">
        <v>0</v>
      </c>
      <c r="F55" s="176">
        <v>1000</v>
      </c>
      <c r="G55" s="177">
        <v>18.75</v>
      </c>
      <c r="H55" s="177"/>
      <c r="I55" s="177">
        <v>18750</v>
      </c>
      <c r="J55" s="177">
        <v>0</v>
      </c>
      <c r="K55" s="177">
        <v>0</v>
      </c>
      <c r="L55" s="177">
        <v>0</v>
      </c>
      <c r="M55" s="177">
        <v>0</v>
      </c>
      <c r="N55" s="177">
        <v>0</v>
      </c>
      <c r="O55" s="177">
        <v>0</v>
      </c>
      <c r="P55" s="178">
        <v>0</v>
      </c>
      <c r="R55" s="177"/>
      <c r="S55" s="177">
        <v>0</v>
      </c>
      <c r="T55" s="80"/>
      <c r="U55" s="80"/>
      <c r="V55" s="81"/>
      <c r="W55" s="81"/>
      <c r="X55" s="81"/>
      <c r="Y55" s="80"/>
      <c r="Z55" s="80"/>
      <c r="AA55" s="80"/>
      <c r="AB55" s="80"/>
      <c r="AD55" s="82"/>
    </row>
    <row r="56" spans="1:31" s="84" customFormat="1" x14ac:dyDescent="0.35">
      <c r="A56" s="167"/>
      <c r="B56" s="168">
        <v>35432540</v>
      </c>
      <c r="C56" s="169" t="s">
        <v>3546</v>
      </c>
      <c r="D56" s="169" t="s">
        <v>41</v>
      </c>
      <c r="E56" s="170">
        <v>1.295E-2</v>
      </c>
      <c r="F56" s="170">
        <v>1000</v>
      </c>
      <c r="G56" s="171">
        <v>15.9</v>
      </c>
      <c r="H56" s="171">
        <v>15.9</v>
      </c>
      <c r="I56" s="171">
        <v>101.893380365</v>
      </c>
      <c r="J56" s="171">
        <v>101.893380365</v>
      </c>
      <c r="K56" s="171"/>
      <c r="L56" s="171"/>
      <c r="M56" s="171"/>
      <c r="N56" s="171"/>
      <c r="O56" s="171"/>
      <c r="P56" s="171"/>
      <c r="R56" s="171">
        <v>22.8</v>
      </c>
      <c r="S56" s="171">
        <v>117.72364296000001</v>
      </c>
      <c r="T56" s="80">
        <f t="shared" ref="T56" si="23">R56/H56</f>
        <v>1.4339622641509433</v>
      </c>
      <c r="U56" s="80">
        <f t="shared" ref="U56" si="24">T56-AB56</f>
        <v>1.4083102526121101</v>
      </c>
      <c r="V56" s="81">
        <f t="shared" ref="V56" si="25">G56*U56</f>
        <v>22.392133016532551</v>
      </c>
      <c r="W56" s="81">
        <f t="shared" ref="W56" si="26">V56-G56</f>
        <v>6.4921330165325504</v>
      </c>
      <c r="X56" s="81">
        <f t="shared" ref="X56" si="27">F56*W56</f>
        <v>6492.1330165325508</v>
      </c>
      <c r="Y56" s="80">
        <f t="shared" ref="Y56" si="28">104.584835545197%-100%</f>
        <v>4.5848355451969969E-2</v>
      </c>
      <c r="Z56" s="80">
        <f t="shared" ref="Z56" si="29">101.199262415129%-100%</f>
        <v>1.1992624151289988E-2</v>
      </c>
      <c r="AA56" s="80">
        <f t="shared" ref="AA56" si="30">101.911505501324%-100%</f>
        <v>1.9115055013239957E-2</v>
      </c>
      <c r="AB56" s="80">
        <f t="shared" ref="AB56" si="31">AVERAGE(Y56:AA56)</f>
        <v>2.5652011538833303E-2</v>
      </c>
      <c r="AC56" s="88" t="s">
        <v>3547</v>
      </c>
      <c r="AD56" s="172"/>
    </row>
    <row r="57" spans="1:31" ht="34.5" customHeight="1" x14ac:dyDescent="0.2">
      <c r="A57" s="173">
        <v>6</v>
      </c>
      <c r="B57" s="174" t="s">
        <v>2546</v>
      </c>
      <c r="C57" s="175" t="s">
        <v>2547</v>
      </c>
      <c r="D57" s="175" t="s">
        <v>98</v>
      </c>
      <c r="E57" s="176">
        <v>0</v>
      </c>
      <c r="F57" s="176">
        <v>100</v>
      </c>
      <c r="G57" s="177">
        <v>319.48</v>
      </c>
      <c r="H57" s="177"/>
      <c r="I57" s="177">
        <v>31948</v>
      </c>
      <c r="J57" s="177">
        <v>0</v>
      </c>
      <c r="K57" s="177">
        <v>0</v>
      </c>
      <c r="L57" s="177">
        <v>0</v>
      </c>
      <c r="M57" s="177">
        <v>0</v>
      </c>
      <c r="N57" s="177">
        <v>0</v>
      </c>
      <c r="O57" s="177">
        <v>0</v>
      </c>
      <c r="P57" s="178">
        <v>0</v>
      </c>
      <c r="R57" s="177"/>
      <c r="S57" s="177">
        <v>0</v>
      </c>
      <c r="T57" s="80"/>
      <c r="U57" s="80"/>
      <c r="V57" s="81"/>
      <c r="W57" s="81"/>
      <c r="X57" s="81"/>
      <c r="Y57" s="80"/>
      <c r="Z57" s="80"/>
      <c r="AA57" s="80"/>
      <c r="AB57" s="80"/>
      <c r="AD57" s="82"/>
    </row>
    <row r="58" spans="1:31" s="84" customFormat="1" ht="20" x14ac:dyDescent="0.35">
      <c r="A58" s="167"/>
      <c r="B58" s="168">
        <v>34575492</v>
      </c>
      <c r="C58" s="169" t="s">
        <v>3541</v>
      </c>
      <c r="D58" s="169" t="s">
        <v>98</v>
      </c>
      <c r="E58" s="170">
        <v>1.295E-2</v>
      </c>
      <c r="F58" s="170">
        <v>100</v>
      </c>
      <c r="G58" s="171">
        <v>161</v>
      </c>
      <c r="H58" s="171">
        <v>161</v>
      </c>
      <c r="I58" s="171">
        <v>101.893380365</v>
      </c>
      <c r="J58" s="171">
        <v>101.893380365</v>
      </c>
      <c r="K58" s="171"/>
      <c r="L58" s="171"/>
      <c r="M58" s="171"/>
      <c r="N58" s="171"/>
      <c r="O58" s="171"/>
      <c r="P58" s="171"/>
      <c r="R58" s="171">
        <v>259</v>
      </c>
      <c r="S58" s="171">
        <v>117.72364296000001</v>
      </c>
      <c r="T58" s="80">
        <f t="shared" ref="T58" si="32">R58/H58</f>
        <v>1.6086956521739131</v>
      </c>
      <c r="U58" s="80">
        <f t="shared" ref="U58" si="33">T58-AB58</f>
        <v>1.5830436406350799</v>
      </c>
      <c r="V58" s="81">
        <f t="shared" ref="V58" si="34">G58*U58</f>
        <v>254.87002614224787</v>
      </c>
      <c r="W58" s="81">
        <f t="shared" ref="W58" si="35">V58-G58</f>
        <v>93.870026142247866</v>
      </c>
      <c r="X58" s="81">
        <f t="shared" ref="X58" si="36">F58*W58</f>
        <v>9387.0026142247862</v>
      </c>
      <c r="Y58" s="80">
        <f t="shared" ref="Y58" si="37">104.584835545197%-100%</f>
        <v>4.5848355451969969E-2</v>
      </c>
      <c r="Z58" s="80">
        <f t="shared" ref="Z58" si="38">101.199262415129%-100%</f>
        <v>1.1992624151289988E-2</v>
      </c>
      <c r="AA58" s="80">
        <f t="shared" ref="AA58" si="39">101.911505501324%-100%</f>
        <v>1.9115055013239957E-2</v>
      </c>
      <c r="AB58" s="80">
        <f t="shared" ref="AB58" si="40">AVERAGE(Y58:AA58)</f>
        <v>2.5652011538833303E-2</v>
      </c>
      <c r="AC58" s="88" t="s">
        <v>3542</v>
      </c>
      <c r="AD58" s="172"/>
      <c r="AE58" s="200"/>
    </row>
    <row r="59" spans="1:31" ht="45" customHeight="1" thickBot="1" x14ac:dyDescent="0.25">
      <c r="A59" s="162">
        <v>6</v>
      </c>
      <c r="B59" s="163" t="s">
        <v>2548</v>
      </c>
      <c r="C59" s="164" t="s">
        <v>2549</v>
      </c>
      <c r="D59" s="164" t="s">
        <v>44</v>
      </c>
      <c r="E59" s="165">
        <v>0</v>
      </c>
      <c r="F59" s="165">
        <v>900</v>
      </c>
      <c r="G59" s="112">
        <v>23.81</v>
      </c>
      <c r="H59" s="112"/>
      <c r="I59" s="112">
        <v>21429</v>
      </c>
      <c r="J59" s="112">
        <v>0</v>
      </c>
      <c r="K59" s="112">
        <v>0</v>
      </c>
      <c r="L59" s="112">
        <v>0</v>
      </c>
      <c r="M59" s="112">
        <v>0</v>
      </c>
      <c r="N59" s="112">
        <v>0</v>
      </c>
      <c r="O59" s="112">
        <v>0</v>
      </c>
      <c r="P59" s="166">
        <v>0</v>
      </c>
      <c r="R59" s="112"/>
      <c r="S59" s="112">
        <v>0</v>
      </c>
      <c r="T59" s="80"/>
      <c r="U59" s="80"/>
      <c r="V59" s="81"/>
      <c r="W59" s="81"/>
      <c r="X59" s="81"/>
      <c r="Y59" s="80"/>
      <c r="Z59" s="80"/>
      <c r="AA59" s="80"/>
      <c r="AB59" s="80"/>
      <c r="AD59" s="82"/>
    </row>
    <row r="60" spans="1:31" s="84" customFormat="1" x14ac:dyDescent="0.35">
      <c r="A60" s="167"/>
      <c r="B60" s="168">
        <v>35432540</v>
      </c>
      <c r="C60" s="169" t="s">
        <v>3546</v>
      </c>
      <c r="D60" s="169" t="s">
        <v>41</v>
      </c>
      <c r="E60" s="170">
        <v>1.295E-2</v>
      </c>
      <c r="F60" s="170">
        <v>900</v>
      </c>
      <c r="G60" s="171">
        <v>15.9</v>
      </c>
      <c r="H60" s="171">
        <v>15.9</v>
      </c>
      <c r="I60" s="171">
        <v>101.893380365</v>
      </c>
      <c r="J60" s="171">
        <v>101.893380365</v>
      </c>
      <c r="K60" s="171"/>
      <c r="L60" s="171"/>
      <c r="M60" s="171"/>
      <c r="N60" s="171"/>
      <c r="O60" s="171"/>
      <c r="P60" s="171"/>
      <c r="R60" s="171">
        <v>22.8</v>
      </c>
      <c r="S60" s="171">
        <v>117.72364296000001</v>
      </c>
      <c r="T60" s="80">
        <f t="shared" ref="T60" si="41">R60/H60</f>
        <v>1.4339622641509433</v>
      </c>
      <c r="U60" s="80">
        <f t="shared" ref="U60" si="42">T60-AB60</f>
        <v>1.4083102526121101</v>
      </c>
      <c r="V60" s="81">
        <f t="shared" ref="V60" si="43">G60*U60</f>
        <v>22.392133016532551</v>
      </c>
      <c r="W60" s="81">
        <f t="shared" ref="W60" si="44">V60-G60</f>
        <v>6.4921330165325504</v>
      </c>
      <c r="X60" s="81">
        <f t="shared" ref="X60" si="45">F60*W60</f>
        <v>5842.9197148792955</v>
      </c>
      <c r="Y60" s="80">
        <f t="shared" ref="Y60" si="46">104.584835545197%-100%</f>
        <v>4.5848355451969969E-2</v>
      </c>
      <c r="Z60" s="80">
        <f t="shared" ref="Z60" si="47">101.199262415129%-100%</f>
        <v>1.1992624151289988E-2</v>
      </c>
      <c r="AA60" s="80">
        <f t="shared" ref="AA60" si="48">101.911505501324%-100%</f>
        <v>1.9115055013239957E-2</v>
      </c>
      <c r="AB60" s="80">
        <f t="shared" ref="AB60" si="49">AVERAGE(Y60:AA60)</f>
        <v>2.5652011538833303E-2</v>
      </c>
      <c r="AC60" s="88" t="s">
        <v>3547</v>
      </c>
      <c r="AD60" s="172"/>
    </row>
    <row r="61" spans="1:31" ht="30.75" customHeight="1" thickBot="1" x14ac:dyDescent="0.35">
      <c r="A61" s="146"/>
      <c r="B61" s="147" t="s">
        <v>2467</v>
      </c>
      <c r="C61" s="148" t="s">
        <v>2550</v>
      </c>
      <c r="D61" s="148"/>
      <c r="E61" s="149"/>
      <c r="F61" s="149"/>
      <c r="G61" s="150"/>
      <c r="H61" s="150"/>
      <c r="I61" s="150">
        <v>6900.48</v>
      </c>
      <c r="J61" s="150">
        <v>0</v>
      </c>
      <c r="K61" s="150">
        <v>0</v>
      </c>
      <c r="L61" s="150">
        <v>0</v>
      </c>
      <c r="M61" s="150">
        <v>0</v>
      </c>
      <c r="N61" s="150">
        <v>0</v>
      </c>
      <c r="O61" s="150">
        <v>0</v>
      </c>
      <c r="P61" s="150">
        <v>0</v>
      </c>
      <c r="R61" s="150"/>
      <c r="S61" s="150">
        <v>0</v>
      </c>
      <c r="T61" s="80"/>
      <c r="U61" s="80"/>
      <c r="V61" s="81"/>
      <c r="W61" s="81"/>
      <c r="X61" s="81"/>
      <c r="Y61" s="80"/>
      <c r="Z61" s="80"/>
      <c r="AA61" s="80"/>
      <c r="AB61" s="80"/>
      <c r="AD61" s="82"/>
    </row>
    <row r="62" spans="1:31" ht="24" customHeight="1" thickBot="1" x14ac:dyDescent="0.25">
      <c r="A62" s="96">
        <v>6</v>
      </c>
      <c r="B62" s="97" t="s">
        <v>2551</v>
      </c>
      <c r="C62" s="99" t="s">
        <v>2552</v>
      </c>
      <c r="D62" s="99" t="s">
        <v>139</v>
      </c>
      <c r="E62" s="100">
        <v>0</v>
      </c>
      <c r="F62" s="100">
        <v>1</v>
      </c>
      <c r="G62" s="101">
        <v>6900.48</v>
      </c>
      <c r="H62" s="101"/>
      <c r="I62" s="101">
        <v>6900.48</v>
      </c>
      <c r="J62" s="101">
        <v>0</v>
      </c>
      <c r="K62" s="101">
        <v>0</v>
      </c>
      <c r="L62" s="101">
        <v>0</v>
      </c>
      <c r="M62" s="101">
        <v>0</v>
      </c>
      <c r="N62" s="101">
        <v>0</v>
      </c>
      <c r="O62" s="101">
        <v>0</v>
      </c>
      <c r="P62" s="102">
        <v>0</v>
      </c>
      <c r="R62" s="101"/>
      <c r="S62" s="101">
        <v>0</v>
      </c>
      <c r="T62" s="80"/>
      <c r="U62" s="80"/>
      <c r="V62" s="81"/>
      <c r="W62" s="81"/>
      <c r="X62" s="81"/>
      <c r="Y62" s="80"/>
      <c r="Z62" s="80"/>
      <c r="AA62" s="80"/>
      <c r="AB62" s="80"/>
      <c r="AD62" s="82"/>
    </row>
  </sheetData>
  <mergeCells count="8">
    <mergeCell ref="Y8:AB8"/>
    <mergeCell ref="A1:P1"/>
    <mergeCell ref="J3:K3"/>
    <mergeCell ref="J4:K4"/>
    <mergeCell ref="J5:K5"/>
    <mergeCell ref="J6:K6"/>
    <mergeCell ref="J7:K7"/>
    <mergeCell ref="H8:R8"/>
  </mergeCells>
  <conditionalFormatting sqref="W8:X8 W10">
    <cfRule type="cellIs" dxfId="205" priority="11" operator="lessThan">
      <formula>0</formula>
    </cfRule>
  </conditionalFormatting>
  <conditionalFormatting sqref="W14:X14">
    <cfRule type="cellIs" dxfId="204" priority="10" operator="lessThan">
      <formula>0</formula>
    </cfRule>
  </conditionalFormatting>
  <conditionalFormatting sqref="W15:X48 W52:X52 W50:X50 W59:X59 W57:X57 W54:X55 W61:X62">
    <cfRule type="cellIs" dxfId="203" priority="9" operator="lessThan">
      <formula>0</formula>
    </cfRule>
  </conditionalFormatting>
  <conditionalFormatting sqref="X10">
    <cfRule type="cellIs" dxfId="202" priority="8" operator="lessThan">
      <formula>0</formula>
    </cfRule>
  </conditionalFormatting>
  <conditionalFormatting sqref="X13">
    <cfRule type="cellIs" dxfId="201" priority="7" operator="lessThan">
      <formula>0</formula>
    </cfRule>
  </conditionalFormatting>
  <conditionalFormatting sqref="W51:X51">
    <cfRule type="cellIs" dxfId="200" priority="6" operator="lessThan">
      <formula>0</formula>
    </cfRule>
  </conditionalFormatting>
  <conditionalFormatting sqref="W49:X49">
    <cfRule type="cellIs" dxfId="199" priority="5" operator="lessThan">
      <formula>0</formula>
    </cfRule>
  </conditionalFormatting>
  <conditionalFormatting sqref="W58:X58">
    <cfRule type="cellIs" dxfId="198" priority="4" operator="lessThan">
      <formula>0</formula>
    </cfRule>
  </conditionalFormatting>
  <conditionalFormatting sqref="W56:X56">
    <cfRule type="cellIs" dxfId="197" priority="3" operator="lessThan">
      <formula>0</formula>
    </cfRule>
  </conditionalFormatting>
  <conditionalFormatting sqref="W53:X53">
    <cfRule type="cellIs" dxfId="196" priority="2" operator="lessThan">
      <formula>0</formula>
    </cfRule>
  </conditionalFormatting>
  <conditionalFormatting sqref="W60:X60">
    <cfRule type="cellIs" dxfId="195" priority="1" operator="lessThan">
      <formula>0</formula>
    </cfRule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19</vt:i4>
      </vt:variant>
      <vt:variant>
        <vt:lpstr>Pojmenované oblasti</vt:lpstr>
      </vt:variant>
      <vt:variant>
        <vt:i4>1</vt:i4>
      </vt:variant>
    </vt:vector>
  </HeadingPairs>
  <TitlesOfParts>
    <vt:vector size="20" baseType="lpstr">
      <vt:lpstr>rekapitulace</vt:lpstr>
      <vt:lpstr>SO21</vt:lpstr>
      <vt:lpstr>SO22</vt:lpstr>
      <vt:lpstr>SO23.1</vt:lpstr>
      <vt:lpstr>SO23.2</vt:lpstr>
      <vt:lpstr>SO23.2.1</vt:lpstr>
      <vt:lpstr>SO23.3</vt:lpstr>
      <vt:lpstr>SO23.4</vt:lpstr>
      <vt:lpstr>SO23.5</vt:lpstr>
      <vt:lpstr>SO23.6</vt:lpstr>
      <vt:lpstr>SO23.7</vt:lpstr>
      <vt:lpstr>SO23.8</vt:lpstr>
      <vt:lpstr>SO24</vt:lpstr>
      <vt:lpstr>SO25</vt:lpstr>
      <vt:lpstr>SO26</vt:lpstr>
      <vt:lpstr>SO29</vt:lpstr>
      <vt:lpstr>SO30.1</vt:lpstr>
      <vt:lpstr>SO30.2</vt:lpstr>
      <vt:lpstr>SO31</vt:lpstr>
      <vt:lpstr>rekapitulace!Oblast_tisku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Lahodná Hana</dc:creator>
  <cp:lastModifiedBy>Petřinová Iva Bc. (ÚMČ Praha 10)</cp:lastModifiedBy>
  <dcterms:created xsi:type="dcterms:W3CDTF">2022-04-08T07:23:40Z</dcterms:created>
  <dcterms:modified xsi:type="dcterms:W3CDTF">2023-09-05T17:27:55Z</dcterms:modified>
</cp:coreProperties>
</file>