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.RMC k anonymizaci\22.RMC_30.11.2021\"/>
    </mc:Choice>
  </mc:AlternateContent>
  <bookViews>
    <workbookView xWindow="0" yWindow="0" windowWidth="28800" windowHeight="12135" tabRatio="881" firstSheet="12" activeTab="34"/>
  </bookViews>
  <sheets>
    <sheet name="Bilance 1" sheetId="18" r:id="rId1"/>
    <sheet name="Dotace 2" sheetId="33" r:id="rId2"/>
    <sheet name="Výdaje 3-4" sheetId="19" r:id="rId3"/>
    <sheet name="11" sheetId="1" r:id="rId4"/>
    <sheet name="11 inv" sheetId="20" r:id="rId5"/>
    <sheet name="12" sheetId="2" r:id="rId6"/>
    <sheet name="21" sheetId="3" r:id="rId7"/>
    <sheet name="21 inv" sheetId="21" r:id="rId8"/>
    <sheet name="31" sheetId="4" r:id="rId9"/>
    <sheet name="31 inv" sheetId="22" r:id="rId10"/>
    <sheet name="41" sheetId="5" r:id="rId11"/>
    <sheet name="41 inv" sheetId="23" r:id="rId12"/>
    <sheet name="43" sheetId="12" r:id="rId13"/>
    <sheet name="51" sheetId="6" r:id="rId14"/>
    <sheet name="61" sheetId="7" r:id="rId15"/>
    <sheet name="62" sheetId="8" r:id="rId16"/>
    <sheet name="63" sheetId="9" r:id="rId17"/>
    <sheet name="64" sheetId="10" r:id="rId18"/>
    <sheet name="65" sheetId="11" r:id="rId19"/>
    <sheet name="81" sheetId="13" r:id="rId20"/>
    <sheet name="81 inv" sheetId="24" r:id="rId21"/>
    <sheet name="82" sheetId="14" r:id="rId22"/>
    <sheet name="82 inv" sheetId="25" r:id="rId23"/>
    <sheet name="83" sheetId="15" r:id="rId24"/>
    <sheet name="83 inv" sheetId="26" r:id="rId25"/>
    <sheet name="91" sheetId="16" r:id="rId26"/>
    <sheet name="91 inv" sheetId="32" r:id="rId27"/>
    <sheet name="10" sheetId="28" r:id="rId28"/>
    <sheet name="10-inv" sheetId="29" r:id="rId29"/>
    <sheet name="Rozpis rezervy" sheetId="30" r:id="rId30"/>
    <sheet name="VHČ - Plán" sheetId="34" r:id="rId31"/>
    <sheet name="VHČ - OBN" sheetId="35" r:id="rId32"/>
    <sheet name="VHČ - OMP" sheetId="36" r:id="rId33"/>
    <sheet name="VHČ - ostatní" sheetId="37" r:id="rId34"/>
    <sheet name="Střednědobý výhled rozpočtu" sheetId="39" r:id="rId35"/>
  </sheets>
  <definedNames>
    <definedName name="_xlnm.Print_Area" localSheetId="27">'10'!$A$1:$I$66</definedName>
    <definedName name="_xlnm.Print_Area" localSheetId="28">'10-inv'!$A$1:$I$73</definedName>
    <definedName name="_xlnm.Print_Area" localSheetId="3">'11'!$A$1:$I$68</definedName>
    <definedName name="_xlnm.Print_Area" localSheetId="4">'11 inv'!$A$1:$J$76</definedName>
    <definedName name="_xlnm.Print_Area" localSheetId="5">'12'!$A$1:$I$68</definedName>
    <definedName name="_xlnm.Print_Area" localSheetId="6">'21'!$A$1:$I$68</definedName>
    <definedName name="_xlnm.Print_Area" localSheetId="7">'21 inv'!$A$1:$J$78</definedName>
    <definedName name="_xlnm.Print_Area" localSheetId="8">'31'!$A$1:$I$68</definedName>
    <definedName name="_xlnm.Print_Area" localSheetId="9">'31 inv'!$A$1:$J$76</definedName>
    <definedName name="_xlnm.Print_Area" localSheetId="10">'41'!$A$1:$I$141</definedName>
    <definedName name="_xlnm.Print_Area" localSheetId="11">'41 inv'!$A$1:$J$76</definedName>
    <definedName name="_xlnm.Print_Area" localSheetId="12">'43'!$A$1:$I$65</definedName>
    <definedName name="_xlnm.Print_Area" localSheetId="13">'51'!$A$1:$I$131</definedName>
    <definedName name="_xlnm.Print_Area" localSheetId="14">'61'!$A$1:$I$65</definedName>
    <definedName name="_xlnm.Print_Area" localSheetId="15">'62'!$A$1:$I$65</definedName>
    <definedName name="_xlnm.Print_Area" localSheetId="16">'63'!$A$1:$I$65</definedName>
    <definedName name="_xlnm.Print_Area" localSheetId="17">'64'!$A$1:$I$127</definedName>
    <definedName name="_xlnm.Print_Area" localSheetId="18">'65'!$A$1:$I$66</definedName>
    <definedName name="_xlnm.Print_Area" localSheetId="19">'81'!$A$1:$I$73</definedName>
    <definedName name="_xlnm.Print_Area" localSheetId="20">'81 inv'!$A$1:$J$76</definedName>
    <definedName name="_xlnm.Print_Area" localSheetId="21">'82'!$A$1:$I$66</definedName>
    <definedName name="_xlnm.Print_Area" localSheetId="22">'82 inv'!$A$1:$J$76</definedName>
    <definedName name="_xlnm.Print_Area" localSheetId="23">'83'!$A$1:$I$65</definedName>
    <definedName name="_xlnm.Print_Area" localSheetId="24">'83 inv'!$A$1:$J$76</definedName>
    <definedName name="_xlnm.Print_Area" localSheetId="25">'91'!$A$1:$I$134</definedName>
    <definedName name="_xlnm.Print_Area" localSheetId="26">'91 inv'!$A$1:$J$79</definedName>
    <definedName name="_xlnm.Print_Area" localSheetId="0">'Bilance 1'!$A$1:$H$62</definedName>
    <definedName name="_xlnm.Print_Area" localSheetId="1">'Dotace 2'!$A$1:$E$55</definedName>
    <definedName name="_xlnm.Print_Area" localSheetId="29">'Rozpis rezervy'!$A$1:$E$57</definedName>
    <definedName name="_xlnm.Print_Area" localSheetId="34">'Střednědobý výhled rozpočtu'!$A$1:$M$44</definedName>
    <definedName name="_xlnm.Print_Area" localSheetId="31">'VHČ - OBN'!$A$1:$C$57</definedName>
    <definedName name="_xlnm.Print_Area" localSheetId="32">'VHČ - OMP'!$A$1:$C$57</definedName>
    <definedName name="_xlnm.Print_Area" localSheetId="33">'VHČ - ostatní'!$A$1:$C$57</definedName>
    <definedName name="_xlnm.Print_Area" localSheetId="30">'VHČ - Plán'!$A$1:$C$57</definedName>
    <definedName name="_xlnm.Print_Area" localSheetId="2">'Výdaje 3-4'!$A$1:$F$112</definedName>
  </definedNames>
  <calcPr calcId="152511"/>
</workbook>
</file>

<file path=xl/calcChain.xml><?xml version="1.0" encoding="utf-8"?>
<calcChain xmlns="http://schemas.openxmlformats.org/spreadsheetml/2006/main">
  <c r="E37" i="30" l="1"/>
  <c r="C29" i="37" l="1"/>
  <c r="B29" i="37"/>
  <c r="C24" i="37"/>
  <c r="B24" i="37"/>
  <c r="C20" i="37"/>
  <c r="B20" i="37"/>
  <c r="C16" i="37"/>
  <c r="B16" i="37"/>
  <c r="C10" i="37"/>
  <c r="B10" i="37"/>
  <c r="C8" i="37"/>
  <c r="B8" i="37"/>
  <c r="C5" i="37"/>
  <c r="C32" i="37" s="1"/>
  <c r="B5" i="37"/>
  <c r="B32" i="37" s="1"/>
  <c r="C36" i="36"/>
  <c r="B36" i="36"/>
  <c r="C33" i="36"/>
  <c r="B33" i="36"/>
  <c r="C30" i="36"/>
  <c r="B30" i="36"/>
  <c r="C28" i="36"/>
  <c r="B28" i="36"/>
  <c r="B26" i="36"/>
  <c r="C19" i="36"/>
  <c r="B19" i="36"/>
  <c r="C12" i="36"/>
  <c r="B12" i="36"/>
  <c r="C7" i="36"/>
  <c r="B7" i="36"/>
  <c r="C5" i="36"/>
  <c r="C40" i="36" s="1"/>
  <c r="B5" i="36"/>
  <c r="B40" i="36" s="1"/>
  <c r="C39" i="35"/>
  <c r="B39" i="35"/>
  <c r="C31" i="35"/>
  <c r="B31" i="35"/>
  <c r="C28" i="35"/>
  <c r="B28" i="35"/>
  <c r="C25" i="35"/>
  <c r="B25" i="35"/>
  <c r="C19" i="35"/>
  <c r="B19" i="35"/>
  <c r="C11" i="35"/>
  <c r="C44" i="35" s="1"/>
  <c r="B11" i="35"/>
  <c r="C5" i="35"/>
  <c r="B5" i="35"/>
  <c r="B44" i="35" s="1"/>
  <c r="C31" i="34"/>
  <c r="B31" i="34"/>
  <c r="C24" i="34"/>
  <c r="B24" i="34"/>
  <c r="C22" i="34"/>
  <c r="B22" i="34"/>
  <c r="C18" i="34"/>
  <c r="B18" i="34"/>
  <c r="C16" i="34"/>
  <c r="B16" i="34"/>
  <c r="C14" i="34"/>
  <c r="C33" i="34" s="1"/>
  <c r="B14" i="34"/>
  <c r="C5" i="34"/>
  <c r="B5" i="34"/>
  <c r="B33" i="34" s="1"/>
  <c r="E5" i="33" l="1"/>
  <c r="E3" i="33"/>
  <c r="E4" i="33" l="1"/>
  <c r="E6" i="33"/>
  <c r="F70" i="19" l="1"/>
  <c r="J20" i="32"/>
  <c r="H20" i="32"/>
  <c r="I18" i="32"/>
  <c r="J17" i="32"/>
  <c r="H17" i="32"/>
  <c r="G17" i="32"/>
  <c r="F17" i="32"/>
  <c r="J15" i="32"/>
  <c r="H15" i="32"/>
  <c r="I15" i="32" s="1"/>
  <c r="G15" i="32"/>
  <c r="F15" i="32"/>
  <c r="I13" i="32"/>
  <c r="I12" i="32"/>
  <c r="J11" i="32"/>
  <c r="H11" i="32"/>
  <c r="G11" i="32"/>
  <c r="F11" i="32"/>
  <c r="I10" i="32"/>
  <c r="J9" i="32"/>
  <c r="H9" i="32"/>
  <c r="G9" i="32"/>
  <c r="F9" i="32"/>
  <c r="I8" i="32"/>
  <c r="I7" i="32"/>
  <c r="F21" i="32" l="1"/>
  <c r="F22" i="32" s="1"/>
  <c r="J21" i="32"/>
  <c r="J22" i="32" s="1"/>
  <c r="I9" i="32"/>
  <c r="G21" i="32"/>
  <c r="G22" i="32" s="1"/>
  <c r="I11" i="32"/>
  <c r="H21" i="32"/>
  <c r="I20" i="32"/>
  <c r="I21" i="32" l="1"/>
  <c r="H22" i="32"/>
  <c r="I22" i="32" s="1"/>
  <c r="G28" i="18" l="1"/>
  <c r="I20" i="13" l="1"/>
  <c r="G20" i="13"/>
  <c r="F20" i="13"/>
  <c r="I26" i="11" l="1"/>
  <c r="G26" i="11"/>
  <c r="F26" i="11"/>
  <c r="G24" i="11" l="1"/>
  <c r="G15" i="11"/>
  <c r="G8" i="11"/>
  <c r="G88" i="6" l="1"/>
  <c r="F88" i="6"/>
  <c r="I88" i="6"/>
  <c r="H40" i="3" l="1"/>
  <c r="G37" i="18" l="1"/>
  <c r="G38" i="18"/>
  <c r="G35" i="18"/>
  <c r="G12" i="29" l="1"/>
  <c r="G13" i="29" s="1"/>
  <c r="E11" i="29"/>
  <c r="I9" i="29"/>
  <c r="I8" i="29"/>
  <c r="I7" i="29"/>
  <c r="G28" i="28"/>
  <c r="F28" i="28"/>
  <c r="H26" i="28"/>
  <c r="I25" i="28"/>
  <c r="G25" i="28"/>
  <c r="F25" i="28"/>
  <c r="E25" i="28"/>
  <c r="H24" i="28"/>
  <c r="H23" i="28"/>
  <c r="H22" i="28"/>
  <c r="H21" i="28"/>
  <c r="H20" i="28"/>
  <c r="H19" i="28"/>
  <c r="H18" i="28"/>
  <c r="H17" i="28"/>
  <c r="H16" i="28"/>
  <c r="H15" i="28"/>
  <c r="I14" i="28"/>
  <c r="H14" i="28"/>
  <c r="G14" i="28"/>
  <c r="F14" i="28"/>
  <c r="E14" i="28"/>
  <c r="I12" i="28"/>
  <c r="G12" i="28"/>
  <c r="G29" i="28" s="1"/>
  <c r="F12" i="28"/>
  <c r="E12" i="28"/>
  <c r="E29" i="28" s="1"/>
  <c r="H9" i="28"/>
  <c r="H8" i="28"/>
  <c r="H7" i="28"/>
  <c r="I131" i="16"/>
  <c r="G131" i="16"/>
  <c r="F131" i="16"/>
  <c r="E131" i="16"/>
  <c r="H130" i="16"/>
  <c r="I128" i="16"/>
  <c r="G128" i="16"/>
  <c r="F128" i="16"/>
  <c r="E128" i="16"/>
  <c r="H127" i="16"/>
  <c r="H126" i="16"/>
  <c r="I125" i="16"/>
  <c r="G125" i="16"/>
  <c r="F125" i="16"/>
  <c r="E125" i="16"/>
  <c r="H124" i="16"/>
  <c r="H123" i="16"/>
  <c r="I122" i="16"/>
  <c r="G122" i="16"/>
  <c r="F122" i="16"/>
  <c r="E122" i="16"/>
  <c r="H120" i="16"/>
  <c r="H119" i="16"/>
  <c r="H118" i="16"/>
  <c r="H117" i="16"/>
  <c r="H116" i="16"/>
  <c r="H115" i="16"/>
  <c r="H113" i="16"/>
  <c r="H112" i="16"/>
  <c r="H111" i="16"/>
  <c r="H110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69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I45" i="16"/>
  <c r="G45" i="16"/>
  <c r="H45" i="16" s="1"/>
  <c r="E45" i="16"/>
  <c r="H44" i="16"/>
  <c r="I43" i="16"/>
  <c r="G43" i="16"/>
  <c r="F43" i="16"/>
  <c r="E43" i="16"/>
  <c r="I39" i="16"/>
  <c r="G39" i="16"/>
  <c r="F39" i="16"/>
  <c r="E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I24" i="16"/>
  <c r="G24" i="16"/>
  <c r="F24" i="16"/>
  <c r="E24" i="16"/>
  <c r="H23" i="16"/>
  <c r="H22" i="16"/>
  <c r="H21" i="16"/>
  <c r="H20" i="16"/>
  <c r="H19" i="16"/>
  <c r="H18" i="16"/>
  <c r="H16" i="16"/>
  <c r="H15" i="16"/>
  <c r="I14" i="16"/>
  <c r="G14" i="16"/>
  <c r="H14" i="16" s="1"/>
  <c r="F14" i="16"/>
  <c r="E14" i="16"/>
  <c r="H12" i="16"/>
  <c r="I11" i="16"/>
  <c r="G11" i="16"/>
  <c r="H11" i="16" s="1"/>
  <c r="E11" i="16"/>
  <c r="H10" i="16"/>
  <c r="I9" i="16"/>
  <c r="G9" i="16"/>
  <c r="H9" i="16" s="1"/>
  <c r="E9" i="16"/>
  <c r="H8" i="16"/>
  <c r="H7" i="16"/>
  <c r="J43" i="26"/>
  <c r="J44" i="26" s="1"/>
  <c r="H43" i="26"/>
  <c r="G43" i="26"/>
  <c r="G44" i="26" s="1"/>
  <c r="F43" i="26"/>
  <c r="F44" i="26" s="1"/>
  <c r="I42" i="26"/>
  <c r="I41" i="26"/>
  <c r="I40" i="26"/>
  <c r="I39" i="26"/>
  <c r="I38" i="26"/>
  <c r="I37" i="26"/>
  <c r="I36" i="26"/>
  <c r="I35" i="26"/>
  <c r="I34" i="26"/>
  <c r="I33" i="26"/>
  <c r="I32" i="26"/>
  <c r="I31" i="26"/>
  <c r="I28" i="26"/>
  <c r="I27" i="26"/>
  <c r="I26" i="26"/>
  <c r="I25" i="26"/>
  <c r="J23" i="26"/>
  <c r="J24" i="26" s="1"/>
  <c r="H23" i="26"/>
  <c r="H24" i="26" s="1"/>
  <c r="G23" i="26"/>
  <c r="G24" i="26" s="1"/>
  <c r="F23" i="26"/>
  <c r="F24" i="26" s="1"/>
  <c r="I18" i="26"/>
  <c r="I16" i="26"/>
  <c r="I14" i="26"/>
  <c r="I13" i="26"/>
  <c r="I12" i="26"/>
  <c r="I11" i="26"/>
  <c r="I10" i="26"/>
  <c r="I9" i="26"/>
  <c r="I8" i="26"/>
  <c r="I7" i="26"/>
  <c r="H19" i="15"/>
  <c r="I18" i="15"/>
  <c r="G18" i="15"/>
  <c r="F18" i="15"/>
  <c r="E18" i="15"/>
  <c r="H17" i="15"/>
  <c r="H16" i="15"/>
  <c r="H15" i="15"/>
  <c r="H14" i="15"/>
  <c r="H13" i="15"/>
  <c r="I12" i="15"/>
  <c r="G12" i="15"/>
  <c r="F12" i="15"/>
  <c r="E12" i="15"/>
  <c r="H11" i="15"/>
  <c r="H10" i="15"/>
  <c r="H9" i="15"/>
  <c r="H8" i="15"/>
  <c r="H7" i="15"/>
  <c r="J64" i="25"/>
  <c r="J65" i="25" s="1"/>
  <c r="H64" i="25"/>
  <c r="H65" i="25" s="1"/>
  <c r="G64" i="25"/>
  <c r="G65" i="25" s="1"/>
  <c r="F64" i="25"/>
  <c r="F65" i="25" s="1"/>
  <c r="I63" i="25"/>
  <c r="J61" i="25"/>
  <c r="J62" i="25" s="1"/>
  <c r="H61" i="25"/>
  <c r="H62" i="25" s="1"/>
  <c r="G61" i="25"/>
  <c r="G62" i="25" s="1"/>
  <c r="F61" i="25"/>
  <c r="F62" i="25" s="1"/>
  <c r="I60" i="25"/>
  <c r="I59" i="25"/>
  <c r="I58" i="25"/>
  <c r="I57" i="25"/>
  <c r="I56" i="25"/>
  <c r="H55" i="25"/>
  <c r="J54" i="25"/>
  <c r="J55" i="25" s="1"/>
  <c r="G54" i="25"/>
  <c r="G55" i="25" s="1"/>
  <c r="F54" i="25"/>
  <c r="F55" i="25" s="1"/>
  <c r="I53" i="25"/>
  <c r="J51" i="25"/>
  <c r="J52" i="25" s="1"/>
  <c r="H51" i="25"/>
  <c r="H52" i="25" s="1"/>
  <c r="G51" i="25"/>
  <c r="G52" i="25" s="1"/>
  <c r="F51" i="25"/>
  <c r="F52" i="25" s="1"/>
  <c r="I50" i="25"/>
  <c r="I49" i="25"/>
  <c r="J47" i="25"/>
  <c r="J48" i="25" s="1"/>
  <c r="H47" i="25"/>
  <c r="H48" i="25" s="1"/>
  <c r="G47" i="25"/>
  <c r="G48" i="25" s="1"/>
  <c r="F47" i="25"/>
  <c r="F48" i="25" s="1"/>
  <c r="I46" i="25"/>
  <c r="J44" i="25"/>
  <c r="J45" i="25" s="1"/>
  <c r="H44" i="25"/>
  <c r="H45" i="25" s="1"/>
  <c r="G44" i="25"/>
  <c r="G45" i="25" s="1"/>
  <c r="F44" i="25"/>
  <c r="F45" i="25" s="1"/>
  <c r="I41" i="25"/>
  <c r="J39" i="25"/>
  <c r="J40" i="25" s="1"/>
  <c r="H39" i="25"/>
  <c r="H40" i="25" s="1"/>
  <c r="G39" i="25"/>
  <c r="G40" i="25" s="1"/>
  <c r="F39" i="25"/>
  <c r="F40" i="25" s="1"/>
  <c r="I38" i="25"/>
  <c r="I37" i="25"/>
  <c r="I36" i="25"/>
  <c r="I35" i="25"/>
  <c r="I34" i="25"/>
  <c r="I33" i="25"/>
  <c r="I32" i="25"/>
  <c r="J30" i="25"/>
  <c r="H30" i="25"/>
  <c r="G30" i="25"/>
  <c r="F30" i="25"/>
  <c r="I29" i="25"/>
  <c r="J28" i="25"/>
  <c r="H28" i="25"/>
  <c r="G28" i="25"/>
  <c r="F28" i="25"/>
  <c r="I27" i="25"/>
  <c r="I26" i="25"/>
  <c r="J24" i="25"/>
  <c r="J25" i="25" s="1"/>
  <c r="H24" i="25"/>
  <c r="H25" i="25" s="1"/>
  <c r="G24" i="25"/>
  <c r="G25" i="25" s="1"/>
  <c r="F24" i="25"/>
  <c r="F25" i="25" s="1"/>
  <c r="I22" i="25"/>
  <c r="J20" i="25"/>
  <c r="J21" i="25" s="1"/>
  <c r="H20" i="25"/>
  <c r="H21" i="25" s="1"/>
  <c r="G20" i="25"/>
  <c r="G21" i="25" s="1"/>
  <c r="F20" i="25"/>
  <c r="F21" i="25" s="1"/>
  <c r="I19" i="25"/>
  <c r="J17" i="25"/>
  <c r="J18" i="25" s="1"/>
  <c r="H17" i="25"/>
  <c r="H18" i="25" s="1"/>
  <c r="G17" i="25"/>
  <c r="G18" i="25" s="1"/>
  <c r="F17" i="25"/>
  <c r="F18" i="25" s="1"/>
  <c r="I16" i="25"/>
  <c r="J14" i="25"/>
  <c r="J15" i="25" s="1"/>
  <c r="H14" i="25"/>
  <c r="H15" i="25" s="1"/>
  <c r="G14" i="25"/>
  <c r="G15" i="25" s="1"/>
  <c r="F14" i="25"/>
  <c r="F15" i="25" s="1"/>
  <c r="I12" i="25"/>
  <c r="I11" i="25"/>
  <c r="I10" i="25"/>
  <c r="H9" i="25"/>
  <c r="J8" i="25"/>
  <c r="J9" i="25" s="1"/>
  <c r="G8" i="25"/>
  <c r="G9" i="25" s="1"/>
  <c r="F8" i="25"/>
  <c r="F9" i="25" s="1"/>
  <c r="I7" i="25"/>
  <c r="I64" i="14"/>
  <c r="G64" i="14"/>
  <c r="H63" i="14"/>
  <c r="H62" i="14"/>
  <c r="H61" i="14"/>
  <c r="H60" i="14"/>
  <c r="I59" i="14"/>
  <c r="G59" i="14"/>
  <c r="H59" i="14" s="1"/>
  <c r="H58" i="14"/>
  <c r="I57" i="14"/>
  <c r="G57" i="14"/>
  <c r="F57" i="14"/>
  <c r="H56" i="14"/>
  <c r="H55" i="14"/>
  <c r="I54" i="14"/>
  <c r="G54" i="14"/>
  <c r="H54" i="14" s="1"/>
  <c r="H53" i="14"/>
  <c r="H52" i="14"/>
  <c r="H51" i="14"/>
  <c r="H50" i="14"/>
  <c r="I49" i="14"/>
  <c r="G49" i="14"/>
  <c r="H49" i="14" s="1"/>
  <c r="H48" i="14"/>
  <c r="H47" i="14"/>
  <c r="H46" i="14"/>
  <c r="H44" i="14"/>
  <c r="I43" i="14"/>
  <c r="G43" i="14"/>
  <c r="H43" i="14" s="1"/>
  <c r="H42" i="14"/>
  <c r="H41" i="14"/>
  <c r="H40" i="14"/>
  <c r="I39" i="14"/>
  <c r="G39" i="14"/>
  <c r="F39" i="14"/>
  <c r="E39" i="14"/>
  <c r="H37" i="14"/>
  <c r="H36" i="14"/>
  <c r="H35" i="14"/>
  <c r="I34" i="14"/>
  <c r="G34" i="14"/>
  <c r="H34" i="14" s="1"/>
  <c r="H32" i="14"/>
  <c r="H31" i="14"/>
  <c r="H30" i="14"/>
  <c r="I29" i="14"/>
  <c r="G29" i="14"/>
  <c r="F29" i="14"/>
  <c r="E29" i="14"/>
  <c r="H27" i="14"/>
  <c r="H26" i="14"/>
  <c r="I25" i="14"/>
  <c r="G25" i="14"/>
  <c r="F25" i="14"/>
  <c r="H24" i="14"/>
  <c r="H23" i="14"/>
  <c r="I22" i="14"/>
  <c r="G22" i="14"/>
  <c r="F22" i="14"/>
  <c r="H21" i="14"/>
  <c r="H20" i="14"/>
  <c r="H19" i="14"/>
  <c r="H18" i="14"/>
  <c r="H17" i="14"/>
  <c r="H16" i="14"/>
  <c r="I15" i="14"/>
  <c r="G15" i="14"/>
  <c r="F15" i="14"/>
  <c r="E15" i="14"/>
  <c r="H11" i="14"/>
  <c r="H10" i="14"/>
  <c r="H9" i="14"/>
  <c r="H8" i="14"/>
  <c r="H7" i="14"/>
  <c r="J14" i="24"/>
  <c r="J15" i="24" s="1"/>
  <c r="H14" i="24"/>
  <c r="G14" i="24"/>
  <c r="G15" i="24" s="1"/>
  <c r="F14" i="24"/>
  <c r="F15" i="24" s="1"/>
  <c r="J11" i="24"/>
  <c r="J12" i="24" s="1"/>
  <c r="G11" i="24"/>
  <c r="I11" i="24" s="1"/>
  <c r="F11" i="24"/>
  <c r="F12" i="24" s="1"/>
  <c r="I10" i="24"/>
  <c r="J8" i="24"/>
  <c r="J9" i="24" s="1"/>
  <c r="H8" i="24"/>
  <c r="H9" i="24" s="1"/>
  <c r="G8" i="24"/>
  <c r="G9" i="24" s="1"/>
  <c r="F8" i="24"/>
  <c r="F9" i="24" s="1"/>
  <c r="I7" i="24"/>
  <c r="I30" i="13"/>
  <c r="G30" i="13"/>
  <c r="H30" i="13" s="1"/>
  <c r="H29" i="13"/>
  <c r="I28" i="13"/>
  <c r="G28" i="13"/>
  <c r="H28" i="13" s="1"/>
  <c r="H27" i="13"/>
  <c r="H26" i="13"/>
  <c r="H25" i="13"/>
  <c r="H24" i="13"/>
  <c r="H23" i="13"/>
  <c r="H22" i="13"/>
  <c r="H21" i="13"/>
  <c r="F31" i="13"/>
  <c r="E20" i="13"/>
  <c r="E31" i="13" s="1"/>
  <c r="H19" i="13"/>
  <c r="H18" i="13"/>
  <c r="H17" i="13"/>
  <c r="H16" i="13"/>
  <c r="H15" i="13"/>
  <c r="H14" i="13"/>
  <c r="H13" i="13"/>
  <c r="H12" i="13"/>
  <c r="A12" i="13"/>
  <c r="A13" i="13" s="1"/>
  <c r="A14" i="13" s="1"/>
  <c r="A15" i="13" s="1"/>
  <c r="A16" i="13" s="1"/>
  <c r="A17" i="13" s="1"/>
  <c r="A18" i="13" s="1"/>
  <c r="A19" i="13" s="1"/>
  <c r="G11" i="13"/>
  <c r="F11" i="13"/>
  <c r="E11" i="13"/>
  <c r="I10" i="13"/>
  <c r="G10" i="13"/>
  <c r="H10" i="13" s="1"/>
  <c r="H9" i="13"/>
  <c r="I8" i="13"/>
  <c r="G8" i="13"/>
  <c r="H7" i="13"/>
  <c r="E26" i="11"/>
  <c r="I24" i="11"/>
  <c r="F24" i="11"/>
  <c r="E24" i="11"/>
  <c r="H23" i="11"/>
  <c r="H21" i="11"/>
  <c r="H20" i="11"/>
  <c r="H19" i="11"/>
  <c r="H18" i="11"/>
  <c r="H17" i="11"/>
  <c r="H16" i="11"/>
  <c r="I15" i="11"/>
  <c r="F15" i="11"/>
  <c r="E15" i="11"/>
  <c r="H14" i="11"/>
  <c r="H12" i="11"/>
  <c r="H11" i="11"/>
  <c r="H10" i="11"/>
  <c r="H9" i="11"/>
  <c r="I8" i="11"/>
  <c r="F8" i="11"/>
  <c r="E8" i="11"/>
  <c r="H7" i="11"/>
  <c r="I88" i="10"/>
  <c r="G88" i="10"/>
  <c r="F88" i="10"/>
  <c r="E88" i="10"/>
  <c r="H87" i="10"/>
  <c r="H86" i="10"/>
  <c r="I85" i="10"/>
  <c r="G85" i="10"/>
  <c r="F85" i="10"/>
  <c r="E85" i="10"/>
  <c r="H84" i="10"/>
  <c r="H83" i="10"/>
  <c r="I82" i="10"/>
  <c r="G82" i="10"/>
  <c r="F82" i="10"/>
  <c r="E82" i="10"/>
  <c r="H81" i="10"/>
  <c r="I80" i="10"/>
  <c r="G80" i="10"/>
  <c r="F80" i="10"/>
  <c r="E80" i="10"/>
  <c r="H79" i="10"/>
  <c r="I78" i="10"/>
  <c r="G78" i="10"/>
  <c r="F78" i="10"/>
  <c r="E78" i="10"/>
  <c r="H77" i="10"/>
  <c r="H76" i="10"/>
  <c r="H75" i="10"/>
  <c r="H74" i="10"/>
  <c r="I73" i="10"/>
  <c r="G73" i="10"/>
  <c r="F73" i="10"/>
  <c r="E73" i="10"/>
  <c r="H72" i="10"/>
  <c r="H71" i="10"/>
  <c r="H70" i="10"/>
  <c r="H69" i="10"/>
  <c r="I68" i="10"/>
  <c r="G68" i="10"/>
  <c r="F68" i="10"/>
  <c r="E68" i="10"/>
  <c r="H67" i="10"/>
  <c r="I66" i="10"/>
  <c r="G66" i="10"/>
  <c r="F66" i="10"/>
  <c r="E66" i="10"/>
  <c r="H65" i="10"/>
  <c r="H64" i="10"/>
  <c r="H63" i="10"/>
  <c r="I61" i="10"/>
  <c r="G61" i="10"/>
  <c r="F61" i="10"/>
  <c r="E61" i="10"/>
  <c r="H60" i="10"/>
  <c r="G59" i="10"/>
  <c r="F59" i="10"/>
  <c r="E59" i="10"/>
  <c r="H58" i="10"/>
  <c r="I57" i="10"/>
  <c r="G57" i="10"/>
  <c r="F57" i="10"/>
  <c r="E57" i="10"/>
  <c r="H56" i="10"/>
  <c r="H55" i="10"/>
  <c r="H54" i="10"/>
  <c r="H53" i="10"/>
  <c r="I52" i="10"/>
  <c r="G52" i="10"/>
  <c r="F52" i="10"/>
  <c r="E52" i="10"/>
  <c r="H51" i="10"/>
  <c r="I50" i="10"/>
  <c r="G50" i="10"/>
  <c r="F50" i="10"/>
  <c r="E50" i="10"/>
  <c r="H49" i="10"/>
  <c r="I48" i="10"/>
  <c r="G48" i="10"/>
  <c r="F48" i="10"/>
  <c r="E48" i="10"/>
  <c r="H47" i="10"/>
  <c r="H45" i="10"/>
  <c r="H44" i="10"/>
  <c r="H43" i="10"/>
  <c r="H42" i="10"/>
  <c r="I41" i="10"/>
  <c r="G41" i="10"/>
  <c r="F41" i="10"/>
  <c r="E41" i="10"/>
  <c r="H40" i="10"/>
  <c r="H39" i="10"/>
  <c r="H38" i="10"/>
  <c r="H37" i="10"/>
  <c r="H36" i="10"/>
  <c r="H35" i="10"/>
  <c r="H34" i="10"/>
  <c r="I33" i="10"/>
  <c r="G33" i="10"/>
  <c r="F33" i="10"/>
  <c r="E33" i="10"/>
  <c r="H32" i="10"/>
  <c r="I31" i="10"/>
  <c r="G31" i="10"/>
  <c r="F31" i="10"/>
  <c r="E31" i="10"/>
  <c r="H30" i="10"/>
  <c r="H29" i="10"/>
  <c r="H28" i="10"/>
  <c r="I27" i="10"/>
  <c r="G27" i="10"/>
  <c r="F27" i="10"/>
  <c r="E27" i="10"/>
  <c r="H26" i="10"/>
  <c r="H25" i="10"/>
  <c r="H24" i="10"/>
  <c r="H23" i="10"/>
  <c r="I22" i="10"/>
  <c r="G22" i="10"/>
  <c r="F22" i="10"/>
  <c r="E22" i="10"/>
  <c r="H21" i="10"/>
  <c r="H20" i="10"/>
  <c r="H19" i="10"/>
  <c r="I18" i="10"/>
  <c r="G18" i="10"/>
  <c r="F18" i="10"/>
  <c r="E18" i="10"/>
  <c r="H17" i="10"/>
  <c r="H16" i="10"/>
  <c r="H15" i="10"/>
  <c r="H14" i="10"/>
  <c r="H13" i="10"/>
  <c r="H12" i="10"/>
  <c r="H11" i="10"/>
  <c r="H10" i="10"/>
  <c r="H9" i="10"/>
  <c r="H8" i="10"/>
  <c r="H7" i="10"/>
  <c r="H50" i="10" l="1"/>
  <c r="H52" i="10"/>
  <c r="I40" i="25"/>
  <c r="I55" i="25"/>
  <c r="J16" i="24"/>
  <c r="I28" i="25"/>
  <c r="I54" i="25"/>
  <c r="H39" i="16"/>
  <c r="H33" i="10"/>
  <c r="H18" i="10"/>
  <c r="H31" i="10"/>
  <c r="H57" i="14"/>
  <c r="I65" i="14"/>
  <c r="F61" i="19" s="1"/>
  <c r="H57" i="10"/>
  <c r="H22" i="14"/>
  <c r="H25" i="14"/>
  <c r="F45" i="26"/>
  <c r="J45" i="26"/>
  <c r="I43" i="26"/>
  <c r="H125" i="16"/>
  <c r="H59" i="10"/>
  <c r="F27" i="11"/>
  <c r="I23" i="26"/>
  <c r="H66" i="10"/>
  <c r="H131" i="16"/>
  <c r="H73" i="10"/>
  <c r="H85" i="10"/>
  <c r="H22" i="10"/>
  <c r="I27" i="11"/>
  <c r="F51" i="19" s="1"/>
  <c r="I14" i="25"/>
  <c r="H61" i="10"/>
  <c r="H78" i="10"/>
  <c r="H80" i="10"/>
  <c r="H82" i="10"/>
  <c r="E27" i="11"/>
  <c r="H29" i="14"/>
  <c r="I44" i="25"/>
  <c r="H24" i="16"/>
  <c r="F16" i="24"/>
  <c r="F31" i="25"/>
  <c r="F66" i="25" s="1"/>
  <c r="J31" i="25"/>
  <c r="I45" i="25"/>
  <c r="I51" i="25"/>
  <c r="I62" i="25"/>
  <c r="H44" i="26"/>
  <c r="H39" i="14"/>
  <c r="G31" i="25"/>
  <c r="G66" i="25" s="1"/>
  <c r="I61" i="25"/>
  <c r="I65" i="25"/>
  <c r="I44" i="26"/>
  <c r="H24" i="11"/>
  <c r="G27" i="11"/>
  <c r="I9" i="24"/>
  <c r="I17" i="25"/>
  <c r="H31" i="25"/>
  <c r="H66" i="25" s="1"/>
  <c r="I18" i="25"/>
  <c r="I8" i="24"/>
  <c r="I39" i="25"/>
  <c r="I12" i="29"/>
  <c r="I13" i="29" s="1"/>
  <c r="G65" i="14"/>
  <c r="H65" i="14" s="1"/>
  <c r="H27" i="10"/>
  <c r="H41" i="10"/>
  <c r="H48" i="10"/>
  <c r="H68" i="10"/>
  <c r="E89" i="10"/>
  <c r="H88" i="10"/>
  <c r="G31" i="13"/>
  <c r="H31" i="13" s="1"/>
  <c r="H15" i="14"/>
  <c r="H12" i="15"/>
  <c r="H18" i="15"/>
  <c r="H122" i="16"/>
  <c r="H25" i="28"/>
  <c r="F29" i="28"/>
  <c r="H29" i="28" s="1"/>
  <c r="G132" i="16"/>
  <c r="F89" i="10"/>
  <c r="I89" i="10"/>
  <c r="H8" i="11"/>
  <c r="H15" i="11"/>
  <c r="I132" i="16"/>
  <c r="F69" i="19" s="1"/>
  <c r="E132" i="16"/>
  <c r="G89" i="10"/>
  <c r="I31" i="13"/>
  <c r="I19" i="15"/>
  <c r="F132" i="16"/>
  <c r="H28" i="28"/>
  <c r="H128" i="16"/>
  <c r="I24" i="26"/>
  <c r="H45" i="26"/>
  <c r="G45" i="26"/>
  <c r="I25" i="25"/>
  <c r="J66" i="25"/>
  <c r="I52" i="25"/>
  <c r="I15" i="25"/>
  <c r="I21" i="25"/>
  <c r="I48" i="25"/>
  <c r="I9" i="25"/>
  <c r="I24" i="25"/>
  <c r="I30" i="25"/>
  <c r="I47" i="25"/>
  <c r="I20" i="25"/>
  <c r="I64" i="25"/>
  <c r="I8" i="25"/>
  <c r="H64" i="14"/>
  <c r="G12" i="24"/>
  <c r="I12" i="24" s="1"/>
  <c r="H16" i="24"/>
  <c r="H8" i="13"/>
  <c r="F17" i="9"/>
  <c r="I31" i="25" l="1"/>
  <c r="H89" i="10"/>
  <c r="I66" i="25"/>
  <c r="G16" i="24"/>
  <c r="I16" i="24" s="1"/>
  <c r="H132" i="16"/>
  <c r="H27" i="11"/>
  <c r="I45" i="26"/>
  <c r="H86" i="6"/>
  <c r="G46" i="6"/>
  <c r="F46" i="6"/>
  <c r="G36" i="6"/>
  <c r="F36" i="6"/>
  <c r="H7" i="6"/>
  <c r="H8" i="6"/>
  <c r="H81" i="5"/>
  <c r="I100" i="5"/>
  <c r="G100" i="5"/>
  <c r="F100" i="5"/>
  <c r="E100" i="5"/>
  <c r="G41" i="5"/>
  <c r="F35" i="5"/>
  <c r="C25" i="19" l="1"/>
  <c r="E30" i="30" l="1"/>
  <c r="E35" i="30" l="1"/>
  <c r="F34" i="12" l="1"/>
  <c r="F35" i="12" s="1"/>
  <c r="G34" i="12"/>
  <c r="H27" i="18" l="1"/>
  <c r="I20" i="9" l="1"/>
  <c r="E7" i="30"/>
  <c r="I85" i="5" l="1"/>
  <c r="I83" i="5"/>
  <c r="I67" i="5" l="1"/>
  <c r="J16" i="22" l="1"/>
  <c r="J12" i="22"/>
  <c r="J16" i="20" l="1"/>
  <c r="J17" i="20" s="1"/>
  <c r="F16" i="20"/>
  <c r="F17" i="20" s="1"/>
  <c r="G16" i="20"/>
  <c r="G17" i="20" s="1"/>
  <c r="H16" i="20"/>
  <c r="H17" i="20" s="1"/>
  <c r="J10" i="20"/>
  <c r="J11" i="20" s="1"/>
  <c r="F77" i="5" l="1"/>
  <c r="G67" i="5" l="1"/>
  <c r="I25" i="3" l="1"/>
  <c r="F25" i="3"/>
  <c r="G25" i="3"/>
  <c r="E25" i="3"/>
  <c r="H25" i="3" l="1"/>
  <c r="I46" i="3"/>
  <c r="H24" i="3"/>
  <c r="H23" i="3"/>
  <c r="H12" i="3"/>
  <c r="I9" i="1" l="1"/>
  <c r="H15" i="1"/>
  <c r="H14" i="1"/>
  <c r="H13" i="1"/>
  <c r="H12" i="1"/>
  <c r="H11" i="1"/>
  <c r="H10" i="1"/>
  <c r="H8" i="1"/>
  <c r="E26" i="30" l="1"/>
  <c r="F74" i="19" l="1"/>
  <c r="E20" i="30"/>
  <c r="E15" i="30"/>
  <c r="E22" i="30" s="1"/>
  <c r="I26" i="28" s="1"/>
  <c r="I28" i="28" s="1"/>
  <c r="I29" i="28" s="1"/>
  <c r="F73" i="19" l="1"/>
  <c r="H34" i="18" l="1"/>
  <c r="H7" i="18"/>
  <c r="H33" i="18" l="1"/>
  <c r="J17" i="23"/>
  <c r="H17" i="23"/>
  <c r="G17" i="23"/>
  <c r="F17" i="23"/>
  <c r="I16" i="23"/>
  <c r="I15" i="23"/>
  <c r="I14" i="23"/>
  <c r="I13" i="23"/>
  <c r="I12" i="23"/>
  <c r="I11" i="23"/>
  <c r="J10" i="23"/>
  <c r="H10" i="23"/>
  <c r="G10" i="23"/>
  <c r="F10" i="23"/>
  <c r="I9" i="23"/>
  <c r="I8" i="23"/>
  <c r="I7" i="23"/>
  <c r="H15" i="22"/>
  <c r="G15" i="22"/>
  <c r="G16" i="22" s="1"/>
  <c r="I16" i="22" s="1"/>
  <c r="F15" i="22"/>
  <c r="F16" i="22" s="1"/>
  <c r="I14" i="22"/>
  <c r="J13" i="22"/>
  <c r="J17" i="22" s="1"/>
  <c r="F19" i="19" s="1"/>
  <c r="H12" i="22"/>
  <c r="G12" i="22"/>
  <c r="G13" i="22" s="1"/>
  <c r="F12" i="22"/>
  <c r="F13" i="22" s="1"/>
  <c r="I10" i="22"/>
  <c r="I8" i="22"/>
  <c r="I7" i="22"/>
  <c r="G32" i="21"/>
  <c r="G33" i="21" s="1"/>
  <c r="I30" i="21"/>
  <c r="I29" i="21"/>
  <c r="I28" i="21"/>
  <c r="I27" i="21"/>
  <c r="I26" i="21"/>
  <c r="I25" i="21"/>
  <c r="I22" i="21"/>
  <c r="I21" i="21"/>
  <c r="J20" i="21"/>
  <c r="J32" i="21" s="1"/>
  <c r="J33" i="21" s="1"/>
  <c r="H20" i="21"/>
  <c r="H32" i="21" s="1"/>
  <c r="G20" i="21"/>
  <c r="F20" i="21"/>
  <c r="F32" i="21" s="1"/>
  <c r="F33" i="21" s="1"/>
  <c r="I19" i="21"/>
  <c r="J17" i="21"/>
  <c r="J18" i="21" s="1"/>
  <c r="H17" i="21"/>
  <c r="H18" i="21" s="1"/>
  <c r="G17" i="21"/>
  <c r="G18" i="21" s="1"/>
  <c r="F17" i="21"/>
  <c r="F18" i="21" s="1"/>
  <c r="I15" i="21"/>
  <c r="J13" i="21"/>
  <c r="J14" i="21" s="1"/>
  <c r="H13" i="21"/>
  <c r="G13" i="21"/>
  <c r="G14" i="21" s="1"/>
  <c r="F13" i="21"/>
  <c r="F14" i="21" s="1"/>
  <c r="I12" i="21"/>
  <c r="I11" i="21"/>
  <c r="I10" i="21"/>
  <c r="J8" i="21"/>
  <c r="J9" i="21" s="1"/>
  <c r="H8" i="21"/>
  <c r="H9" i="21" s="1"/>
  <c r="G8" i="21"/>
  <c r="G9" i="21" s="1"/>
  <c r="F8" i="21"/>
  <c r="F9" i="21" s="1"/>
  <c r="I7" i="21"/>
  <c r="J18" i="20"/>
  <c r="F8" i="19" s="1"/>
  <c r="G18" i="20"/>
  <c r="F18" i="20"/>
  <c r="I15" i="20"/>
  <c r="I14" i="20"/>
  <c r="I13" i="20"/>
  <c r="I12" i="20"/>
  <c r="H11" i="20"/>
  <c r="G10" i="20"/>
  <c r="F10" i="20"/>
  <c r="I8" i="20"/>
  <c r="I7" i="20"/>
  <c r="J18" i="23" l="1"/>
  <c r="F24" i="19" s="1"/>
  <c r="F34" i="21"/>
  <c r="F18" i="23"/>
  <c r="G18" i="23"/>
  <c r="I17" i="23"/>
  <c r="I10" i="23"/>
  <c r="I13" i="21"/>
  <c r="H14" i="21"/>
  <c r="I14" i="21" s="1"/>
  <c r="I12" i="22"/>
  <c r="F17" i="22"/>
  <c r="I15" i="22"/>
  <c r="H18" i="20"/>
  <c r="J34" i="21"/>
  <c r="F15" i="19" s="1"/>
  <c r="F66" i="19"/>
  <c r="F62" i="19"/>
  <c r="F58" i="19"/>
  <c r="I18" i="21"/>
  <c r="G34" i="21"/>
  <c r="I32" i="21"/>
  <c r="H33" i="21"/>
  <c r="I33" i="21" s="1"/>
  <c r="I9" i="21"/>
  <c r="G17" i="22"/>
  <c r="I17" i="22" s="1"/>
  <c r="I8" i="21"/>
  <c r="I17" i="21"/>
  <c r="I13" i="22"/>
  <c r="H18" i="23"/>
  <c r="I20" i="21"/>
  <c r="I18" i="23" l="1"/>
  <c r="H34" i="21"/>
  <c r="I34" i="21" s="1"/>
  <c r="F57" i="19" l="1"/>
  <c r="F59" i="19" s="1"/>
  <c r="F53" i="19"/>
  <c r="F77" i="19"/>
  <c r="H41" i="18" s="1"/>
  <c r="F31" i="19"/>
  <c r="F22" i="19"/>
  <c r="D77" i="19"/>
  <c r="C77" i="19"/>
  <c r="E41" i="18" s="1"/>
  <c r="B77" i="19"/>
  <c r="D41" i="18" s="1"/>
  <c r="D76" i="19"/>
  <c r="C76" i="19"/>
  <c r="B76" i="19"/>
  <c r="F75" i="19"/>
  <c r="D75" i="19"/>
  <c r="C75" i="19"/>
  <c r="B75" i="19"/>
  <c r="E74" i="19"/>
  <c r="E73" i="19"/>
  <c r="D71" i="19"/>
  <c r="C71" i="19"/>
  <c r="B71" i="19"/>
  <c r="E70" i="19"/>
  <c r="E69" i="19"/>
  <c r="D67" i="19"/>
  <c r="C67" i="19"/>
  <c r="B67" i="19"/>
  <c r="E66" i="19"/>
  <c r="E65" i="19"/>
  <c r="D63" i="19"/>
  <c r="C63" i="19"/>
  <c r="B63" i="19"/>
  <c r="E62" i="19"/>
  <c r="E61" i="19"/>
  <c r="D59" i="19"/>
  <c r="C59" i="19"/>
  <c r="B59" i="19"/>
  <c r="E58" i="19"/>
  <c r="E57" i="19"/>
  <c r="D53" i="19"/>
  <c r="C53" i="19"/>
  <c r="B53" i="19"/>
  <c r="E51" i="19"/>
  <c r="D49" i="19"/>
  <c r="C49" i="19"/>
  <c r="B49" i="19"/>
  <c r="E47" i="19"/>
  <c r="D45" i="19"/>
  <c r="C45" i="19"/>
  <c r="B45" i="19"/>
  <c r="E43" i="19"/>
  <c r="D41" i="19"/>
  <c r="C41" i="19"/>
  <c r="B41" i="19"/>
  <c r="E39" i="19"/>
  <c r="D37" i="19"/>
  <c r="C37" i="19"/>
  <c r="B37" i="19"/>
  <c r="E35" i="19"/>
  <c r="D33" i="19"/>
  <c r="C33" i="19"/>
  <c r="B33" i="19"/>
  <c r="E31" i="19"/>
  <c r="E30" i="19"/>
  <c r="F28" i="19"/>
  <c r="D28" i="19"/>
  <c r="C28" i="19"/>
  <c r="B28" i="19"/>
  <c r="E27" i="19"/>
  <c r="D25" i="19"/>
  <c r="B25" i="19"/>
  <c r="E23" i="19"/>
  <c r="E22" i="19"/>
  <c r="D20" i="19"/>
  <c r="C20" i="19"/>
  <c r="B20" i="19"/>
  <c r="E19" i="19"/>
  <c r="E18" i="19"/>
  <c r="D16" i="19"/>
  <c r="C16" i="19"/>
  <c r="B16" i="19"/>
  <c r="E15" i="19"/>
  <c r="E14" i="19"/>
  <c r="D12" i="19"/>
  <c r="C12" i="19"/>
  <c r="B12" i="19"/>
  <c r="E11" i="19"/>
  <c r="D9" i="19"/>
  <c r="C9" i="19"/>
  <c r="B9" i="19"/>
  <c r="E8" i="19"/>
  <c r="E7" i="19"/>
  <c r="G47" i="18"/>
  <c r="G46" i="18"/>
  <c r="G36" i="18"/>
  <c r="F34" i="18"/>
  <c r="F33" i="18" s="1"/>
  <c r="E34" i="18"/>
  <c r="E33" i="18" s="1"/>
  <c r="E30" i="18" s="1"/>
  <c r="D34" i="18"/>
  <c r="D33" i="18" s="1"/>
  <c r="D30" i="18" s="1"/>
  <c r="G32" i="18"/>
  <c r="H30" i="18"/>
  <c r="F27" i="18"/>
  <c r="E27" i="18"/>
  <c r="D27" i="18"/>
  <c r="G22" i="18"/>
  <c r="G20" i="18"/>
  <c r="G19" i="18"/>
  <c r="G18" i="18"/>
  <c r="G17" i="18"/>
  <c r="G16" i="18"/>
  <c r="H15" i="18"/>
  <c r="F15" i="18"/>
  <c r="E15" i="18"/>
  <c r="D15" i="18"/>
  <c r="G14" i="18"/>
  <c r="G13" i="18"/>
  <c r="G12" i="18"/>
  <c r="G11" i="18"/>
  <c r="G10" i="18"/>
  <c r="G9" i="18"/>
  <c r="G8" i="18"/>
  <c r="F6" i="18"/>
  <c r="E7" i="18"/>
  <c r="E6" i="18" s="1"/>
  <c r="D7" i="18"/>
  <c r="D6" i="18" s="1"/>
  <c r="H6" i="18"/>
  <c r="E41" i="19" l="1"/>
  <c r="C78" i="19"/>
  <c r="F41" i="18"/>
  <c r="G41" i="18" s="1"/>
  <c r="B78" i="19"/>
  <c r="E40" i="18"/>
  <c r="E42" i="18" s="1"/>
  <c r="E43" i="18" s="1"/>
  <c r="D78" i="19"/>
  <c r="G33" i="18"/>
  <c r="G27" i="18"/>
  <c r="D29" i="18"/>
  <c r="D39" i="18" s="1"/>
  <c r="E29" i="18"/>
  <c r="E39" i="18" s="1"/>
  <c r="G15" i="18"/>
  <c r="F30" i="18"/>
  <c r="G30" i="18" s="1"/>
  <c r="G34" i="18"/>
  <c r="G7" i="18"/>
  <c r="H29" i="18"/>
  <c r="H39" i="18" s="1"/>
  <c r="E12" i="19"/>
  <c r="E45" i="19"/>
  <c r="E53" i="19"/>
  <c r="E71" i="19"/>
  <c r="E25" i="19"/>
  <c r="E16" i="19"/>
  <c r="E37" i="19"/>
  <c r="E28" i="19"/>
  <c r="E63" i="19"/>
  <c r="E75" i="19"/>
  <c r="D40" i="18"/>
  <c r="D42" i="18" s="1"/>
  <c r="E20" i="19"/>
  <c r="E49" i="19"/>
  <c r="E59" i="19"/>
  <c r="E67" i="19"/>
  <c r="F40" i="18"/>
  <c r="E9" i="19"/>
  <c r="E33" i="19"/>
  <c r="E76" i="19"/>
  <c r="E77" i="19"/>
  <c r="F29" i="18"/>
  <c r="G6" i="18"/>
  <c r="D43" i="18" l="1"/>
  <c r="E78" i="19"/>
  <c r="F42" i="18"/>
  <c r="G42" i="18" s="1"/>
  <c r="G40" i="18"/>
  <c r="F39" i="18"/>
  <c r="G29" i="18"/>
  <c r="G39" i="18" l="1"/>
  <c r="F43" i="18"/>
  <c r="I71" i="6" l="1"/>
  <c r="I95" i="6"/>
  <c r="I64" i="6"/>
  <c r="I36" i="6"/>
  <c r="I31" i="6"/>
  <c r="G91" i="5"/>
  <c r="F91" i="5"/>
  <c r="E91" i="5"/>
  <c r="I91" i="5"/>
  <c r="H87" i="5"/>
  <c r="I86" i="5"/>
  <c r="H13" i="3"/>
  <c r="G85" i="5" l="1"/>
  <c r="F85" i="5"/>
  <c r="E85" i="5"/>
  <c r="G83" i="5"/>
  <c r="F83" i="5"/>
  <c r="E83" i="5"/>
  <c r="F67" i="5"/>
  <c r="E67" i="5"/>
  <c r="E86" i="5" l="1"/>
  <c r="H83" i="5"/>
  <c r="G86" i="5"/>
  <c r="H85" i="5"/>
  <c r="F86" i="5"/>
  <c r="F71" i="19"/>
  <c r="F65" i="19"/>
  <c r="F63" i="19"/>
  <c r="F67" i="19" l="1"/>
  <c r="G23" i="9"/>
  <c r="F23" i="9"/>
  <c r="E23" i="9"/>
  <c r="I23" i="9"/>
  <c r="I17" i="9"/>
  <c r="G17" i="9"/>
  <c r="G24" i="9" s="1"/>
  <c r="E17" i="9"/>
  <c r="I28" i="8"/>
  <c r="F28" i="8"/>
  <c r="G28" i="8"/>
  <c r="E28" i="8"/>
  <c r="I22" i="8"/>
  <c r="F22" i="8"/>
  <c r="G22" i="8"/>
  <c r="E22" i="8"/>
  <c r="I14" i="8"/>
  <c r="F14" i="8"/>
  <c r="G14" i="8"/>
  <c r="E14" i="8"/>
  <c r="I38" i="7"/>
  <c r="F38" i="7"/>
  <c r="H38" i="7" s="1"/>
  <c r="G38" i="7"/>
  <c r="E38" i="7"/>
  <c r="I34" i="7"/>
  <c r="G34" i="7"/>
  <c r="F34" i="7"/>
  <c r="E34" i="7"/>
  <c r="I28" i="7"/>
  <c r="G28" i="7"/>
  <c r="H28" i="7" s="1"/>
  <c r="F28" i="7"/>
  <c r="E28" i="7"/>
  <c r="I19" i="7"/>
  <c r="G19" i="7"/>
  <c r="F19" i="7"/>
  <c r="E19" i="7"/>
  <c r="I14" i="7"/>
  <c r="G14" i="7"/>
  <c r="H14" i="7" s="1"/>
  <c r="F14" i="7"/>
  <c r="E14" i="7"/>
  <c r="I8" i="7"/>
  <c r="G8" i="7"/>
  <c r="F8" i="7"/>
  <c r="E8" i="7"/>
  <c r="E24" i="9" l="1"/>
  <c r="H14" i="8"/>
  <c r="H8" i="7"/>
  <c r="F39" i="7"/>
  <c r="E39" i="7"/>
  <c r="F29" i="8"/>
  <c r="E29" i="8"/>
  <c r="G29" i="8"/>
  <c r="G39" i="7"/>
  <c r="F24" i="9"/>
  <c r="F47" i="19"/>
  <c r="F49" i="19" s="1"/>
  <c r="I24" i="9"/>
  <c r="F43" i="19" s="1"/>
  <c r="F45" i="19" s="1"/>
  <c r="I29" i="8"/>
  <c r="F39" i="19" s="1"/>
  <c r="F41" i="19" s="1"/>
  <c r="I39" i="7"/>
  <c r="F35" i="19" s="1"/>
  <c r="F37" i="19" s="1"/>
  <c r="H34" i="7"/>
  <c r="H19" i="7"/>
  <c r="F103" i="6"/>
  <c r="E95" i="6"/>
  <c r="H67" i="6"/>
  <c r="F40" i="6"/>
  <c r="F31" i="6"/>
  <c r="G31" i="6"/>
  <c r="E31" i="6"/>
  <c r="F21" i="6"/>
  <c r="G21" i="6"/>
  <c r="E21" i="6"/>
  <c r="H18" i="6" l="1"/>
  <c r="F95" i="6" l="1"/>
  <c r="G95" i="6"/>
  <c r="I103" i="6"/>
  <c r="G103" i="6"/>
  <c r="E103" i="6"/>
  <c r="I84" i="6"/>
  <c r="F84" i="6"/>
  <c r="G84" i="6"/>
  <c r="E84" i="6"/>
  <c r="F71" i="6"/>
  <c r="G71" i="6"/>
  <c r="E71" i="6"/>
  <c r="F64" i="6"/>
  <c r="G64" i="6"/>
  <c r="E64" i="6"/>
  <c r="I60" i="6"/>
  <c r="F60" i="6"/>
  <c r="G60" i="6"/>
  <c r="E60" i="6"/>
  <c r="I46" i="6"/>
  <c r="E46" i="6"/>
  <c r="E36" i="6"/>
  <c r="I24" i="6"/>
  <c r="G24" i="6"/>
  <c r="F24" i="6"/>
  <c r="E24" i="6"/>
  <c r="I107" i="6"/>
  <c r="G107" i="6"/>
  <c r="F107" i="6"/>
  <c r="E107" i="6"/>
  <c r="I79" i="6"/>
  <c r="G79" i="6"/>
  <c r="F79" i="6"/>
  <c r="E79" i="6"/>
  <c r="I75" i="6"/>
  <c r="G75" i="6"/>
  <c r="F75" i="6"/>
  <c r="E75" i="6"/>
  <c r="I40" i="6"/>
  <c r="G40" i="6"/>
  <c r="E40" i="6"/>
  <c r="I21" i="6"/>
  <c r="E88" i="6"/>
  <c r="I42" i="6"/>
  <c r="G42" i="6"/>
  <c r="F42" i="6"/>
  <c r="E42" i="6"/>
  <c r="I26" i="6"/>
  <c r="G26" i="6"/>
  <c r="F26" i="6"/>
  <c r="E26" i="6"/>
  <c r="I16" i="6"/>
  <c r="G16" i="6"/>
  <c r="F16" i="6"/>
  <c r="E16" i="6"/>
  <c r="I14" i="6"/>
  <c r="G14" i="6"/>
  <c r="F14" i="6"/>
  <c r="E14" i="6"/>
  <c r="I12" i="6"/>
  <c r="G12" i="6"/>
  <c r="F12" i="6"/>
  <c r="E12" i="6"/>
  <c r="I34" i="12"/>
  <c r="I35" i="12" s="1"/>
  <c r="G35" i="12"/>
  <c r="E34" i="12"/>
  <c r="E35" i="12" s="1"/>
  <c r="I95" i="5"/>
  <c r="I77" i="5"/>
  <c r="I80" i="5" s="1"/>
  <c r="I41" i="5"/>
  <c r="I35" i="5"/>
  <c r="F23" i="19" s="1"/>
  <c r="H100" i="5"/>
  <c r="F95" i="5"/>
  <c r="G95" i="5"/>
  <c r="E95" i="5"/>
  <c r="G77" i="5"/>
  <c r="E77" i="5"/>
  <c r="E80" i="5" s="1"/>
  <c r="E35" i="5"/>
  <c r="F41" i="5"/>
  <c r="F42" i="5" s="1"/>
  <c r="E41" i="5"/>
  <c r="G35" i="5"/>
  <c r="G42" i="5" s="1"/>
  <c r="F25" i="19" l="1"/>
  <c r="F110" i="6"/>
  <c r="G110" i="6"/>
  <c r="I110" i="6"/>
  <c r="F33" i="19" s="1"/>
  <c r="F30" i="19" s="1"/>
  <c r="I42" i="5"/>
  <c r="I101" i="5" s="1"/>
  <c r="F80" i="5"/>
  <c r="F101" i="5" s="1"/>
  <c r="E110" i="6"/>
  <c r="G80" i="5"/>
  <c r="E42" i="5"/>
  <c r="E101" i="5" s="1"/>
  <c r="G101" i="5" l="1"/>
  <c r="H15" i="4"/>
  <c r="H13" i="4"/>
  <c r="H12" i="4"/>
  <c r="H11" i="4"/>
  <c r="H10" i="4"/>
  <c r="H8" i="4"/>
  <c r="H7" i="4"/>
  <c r="I16" i="4"/>
  <c r="G16" i="4"/>
  <c r="F16" i="4"/>
  <c r="E16" i="4"/>
  <c r="I14" i="4"/>
  <c r="F14" i="4"/>
  <c r="G14" i="4"/>
  <c r="E14" i="4"/>
  <c r="I9" i="4"/>
  <c r="I17" i="4" s="1"/>
  <c r="F9" i="4"/>
  <c r="F17" i="4" s="1"/>
  <c r="G9" i="4"/>
  <c r="E9" i="4"/>
  <c r="G20" i="3"/>
  <c r="F20" i="3"/>
  <c r="E20" i="3"/>
  <c r="F49" i="3"/>
  <c r="G49" i="3"/>
  <c r="E49" i="3"/>
  <c r="F46" i="3"/>
  <c r="G46" i="3"/>
  <c r="E46" i="3"/>
  <c r="G27" i="3"/>
  <c r="F27" i="3"/>
  <c r="E27" i="3"/>
  <c r="G18" i="3"/>
  <c r="F18" i="3"/>
  <c r="E18" i="3"/>
  <c r="F16" i="3"/>
  <c r="G16" i="3"/>
  <c r="E16" i="3"/>
  <c r="I49" i="3"/>
  <c r="I16" i="3"/>
  <c r="I27" i="3"/>
  <c r="I20" i="3"/>
  <c r="I18" i="3"/>
  <c r="I8" i="3"/>
  <c r="F8" i="3"/>
  <c r="G8" i="3"/>
  <c r="E8" i="3"/>
  <c r="I8" i="2"/>
  <c r="I9" i="2" s="1"/>
  <c r="F11" i="19" s="1"/>
  <c r="F12" i="19" s="1"/>
  <c r="F8" i="2"/>
  <c r="F9" i="2" s="1"/>
  <c r="G8" i="2"/>
  <c r="G9" i="2" s="1"/>
  <c r="E8" i="2"/>
  <c r="E9" i="2" s="1"/>
  <c r="I16" i="1"/>
  <c r="I17" i="1" s="1"/>
  <c r="F7" i="19" s="1"/>
  <c r="F9" i="19" s="1"/>
  <c r="F16" i="1"/>
  <c r="G16" i="1"/>
  <c r="E16" i="1"/>
  <c r="F9" i="1"/>
  <c r="F17" i="1" s="1"/>
  <c r="G9" i="1"/>
  <c r="E9" i="1"/>
  <c r="E17" i="1" s="1"/>
  <c r="H24" i="9"/>
  <c r="H23" i="9"/>
  <c r="H22" i="9"/>
  <c r="H21" i="9"/>
  <c r="H20" i="9"/>
  <c r="H19" i="9"/>
  <c r="H18" i="9"/>
  <c r="H17" i="9"/>
  <c r="H15" i="9"/>
  <c r="H13" i="9"/>
  <c r="H12" i="9"/>
  <c r="H11" i="9"/>
  <c r="H10" i="9"/>
  <c r="H9" i="9"/>
  <c r="H8" i="9"/>
  <c r="H7" i="9"/>
  <c r="H29" i="8"/>
  <c r="H28" i="8"/>
  <c r="H27" i="8"/>
  <c r="H26" i="8"/>
  <c r="H25" i="8"/>
  <c r="H24" i="8"/>
  <c r="H23" i="8"/>
  <c r="H22" i="8"/>
  <c r="H21" i="8"/>
  <c r="H20" i="8"/>
  <c r="H19" i="8"/>
  <c r="H18" i="8"/>
  <c r="H16" i="8"/>
  <c r="H15" i="8"/>
  <c r="H13" i="8"/>
  <c r="H12" i="8"/>
  <c r="H11" i="8"/>
  <c r="H10" i="8"/>
  <c r="H9" i="8"/>
  <c r="H8" i="8"/>
  <c r="H7" i="8"/>
  <c r="H39" i="7"/>
  <c r="H37" i="7"/>
  <c r="H36" i="7"/>
  <c r="H35" i="7"/>
  <c r="H33" i="7"/>
  <c r="H32" i="7"/>
  <c r="H31" i="7"/>
  <c r="H30" i="7"/>
  <c r="H29" i="7"/>
  <c r="H27" i="7"/>
  <c r="H25" i="7"/>
  <c r="H24" i="7"/>
  <c r="H23" i="7"/>
  <c r="H22" i="7"/>
  <c r="H21" i="7"/>
  <c r="H20" i="7"/>
  <c r="H18" i="7"/>
  <c r="H17" i="7"/>
  <c r="H16" i="7"/>
  <c r="H15" i="7"/>
  <c r="H13" i="7"/>
  <c r="H12" i="7"/>
  <c r="H11" i="7"/>
  <c r="H10" i="7"/>
  <c r="H9" i="7"/>
  <c r="H7" i="7"/>
  <c r="H110" i="6"/>
  <c r="H107" i="6"/>
  <c r="H106" i="6"/>
  <c r="H105" i="6"/>
  <c r="H104" i="6"/>
  <c r="H103" i="6"/>
  <c r="H102" i="6"/>
  <c r="H100" i="6"/>
  <c r="H101" i="6"/>
  <c r="H99" i="6"/>
  <c r="H98" i="6"/>
  <c r="H97" i="6"/>
  <c r="H96" i="6"/>
  <c r="H95" i="6"/>
  <c r="H94" i="6"/>
  <c r="H93" i="6"/>
  <c r="H91" i="6"/>
  <c r="H92" i="6"/>
  <c r="H90" i="6"/>
  <c r="H88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6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7" i="6"/>
  <c r="H46" i="6"/>
  <c r="H45" i="6"/>
  <c r="H44" i="6"/>
  <c r="H42" i="6"/>
  <c r="H41" i="6"/>
  <c r="H40" i="6"/>
  <c r="H38" i="6"/>
  <c r="H39" i="6"/>
  <c r="H37" i="6"/>
  <c r="H36" i="6"/>
  <c r="H35" i="6"/>
  <c r="H34" i="6"/>
  <c r="H31" i="6"/>
  <c r="H30" i="6"/>
  <c r="H27" i="6"/>
  <c r="H28" i="6"/>
  <c r="H26" i="6"/>
  <c r="H25" i="6"/>
  <c r="H24" i="6"/>
  <c r="H23" i="6"/>
  <c r="H22" i="6"/>
  <c r="H21" i="6"/>
  <c r="H19" i="6"/>
  <c r="H17" i="6"/>
  <c r="H16" i="6"/>
  <c r="H15" i="6"/>
  <c r="H14" i="6"/>
  <c r="H13" i="6"/>
  <c r="H12" i="6"/>
  <c r="H11" i="6"/>
  <c r="H10" i="6"/>
  <c r="H9" i="6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101" i="5"/>
  <c r="H97" i="5"/>
  <c r="H95" i="5"/>
  <c r="H94" i="5"/>
  <c r="H93" i="5"/>
  <c r="H92" i="5"/>
  <c r="H91" i="5"/>
  <c r="H90" i="5"/>
  <c r="H86" i="5"/>
  <c r="H84" i="5"/>
  <c r="H82" i="5"/>
  <c r="H80" i="5"/>
  <c r="H79" i="5"/>
  <c r="H78" i="5"/>
  <c r="H77" i="5"/>
  <c r="H76" i="5"/>
  <c r="H75" i="5"/>
  <c r="H74" i="5"/>
  <c r="H73" i="5"/>
  <c r="H72" i="5"/>
  <c r="H71" i="5"/>
  <c r="H67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66" i="5"/>
  <c r="H65" i="5"/>
  <c r="H64" i="5"/>
  <c r="H63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48" i="3"/>
  <c r="H47" i="3"/>
  <c r="H45" i="3"/>
  <c r="H44" i="3"/>
  <c r="H43" i="3"/>
  <c r="H42" i="3"/>
  <c r="H38" i="3"/>
  <c r="H37" i="3"/>
  <c r="H36" i="3"/>
  <c r="H35" i="3"/>
  <c r="H34" i="3"/>
  <c r="H33" i="3"/>
  <c r="H32" i="3"/>
  <c r="H31" i="3"/>
  <c r="H30" i="3"/>
  <c r="H29" i="3"/>
  <c r="H28" i="3"/>
  <c r="H26" i="3"/>
  <c r="H21" i="3"/>
  <c r="H19" i="3"/>
  <c r="H17" i="3"/>
  <c r="H15" i="3"/>
  <c r="H14" i="3"/>
  <c r="H11" i="3"/>
  <c r="H10" i="3"/>
  <c r="H9" i="3"/>
  <c r="H7" i="3"/>
  <c r="H8" i="2"/>
  <c r="H7" i="2"/>
  <c r="H7" i="1"/>
  <c r="H14" i="4" l="1"/>
  <c r="H9" i="1"/>
  <c r="H27" i="3"/>
  <c r="H16" i="4"/>
  <c r="H16" i="1"/>
  <c r="H9" i="2"/>
  <c r="H18" i="3"/>
  <c r="H20" i="3"/>
  <c r="E17" i="4"/>
  <c r="H9" i="4"/>
  <c r="F50" i="3"/>
  <c r="G17" i="1"/>
  <c r="H17" i="1" s="1"/>
  <c r="H46" i="3"/>
  <c r="F18" i="19"/>
  <c r="F20" i="19" s="1"/>
  <c r="I50" i="3"/>
  <c r="F14" i="19" s="1"/>
  <c r="F16" i="19" s="1"/>
  <c r="H8" i="3"/>
  <c r="G50" i="3"/>
  <c r="H16" i="3"/>
  <c r="E50" i="3"/>
  <c r="H49" i="3"/>
  <c r="G17" i="4"/>
  <c r="H17" i="4" s="1"/>
  <c r="F76" i="19" l="1"/>
  <c r="H50" i="3"/>
  <c r="F78" i="19" l="1"/>
  <c r="H40" i="18"/>
  <c r="H42" i="18" l="1"/>
  <c r="H43" i="18" l="1"/>
  <c r="H45" i="18" l="1"/>
</calcChain>
</file>

<file path=xl/sharedStrings.xml><?xml version="1.0" encoding="utf-8"?>
<sst xmlns="http://schemas.openxmlformats.org/spreadsheetml/2006/main" count="3717" uniqueCount="1026">
  <si>
    <t>ODPA</t>
  </si>
  <si>
    <t>POL</t>
  </si>
  <si>
    <t>Skutečnost</t>
  </si>
  <si>
    <t>003635</t>
  </si>
  <si>
    <t>5139</t>
  </si>
  <si>
    <t>000000000</t>
  </si>
  <si>
    <t>Nákup materiálu j.n.</t>
  </si>
  <si>
    <t>5166</t>
  </si>
  <si>
    <t>Konzultační, poradenské a právní služby</t>
  </si>
  <si>
    <t>Územní plánování</t>
  </si>
  <si>
    <t>003636</t>
  </si>
  <si>
    <t>5169</t>
  </si>
  <si>
    <t>000000800</t>
  </si>
  <si>
    <t>000000801</t>
  </si>
  <si>
    <t>Nákup ostatních služeb</t>
  </si>
  <si>
    <t>5175</t>
  </si>
  <si>
    <t>Pohoštění</t>
  </si>
  <si>
    <t>Územní rozvoj</t>
  </si>
  <si>
    <t>Výdaje celkem</t>
  </si>
  <si>
    <t>Komunální služby a územní rozvoj j.n.</t>
  </si>
  <si>
    <t>003639</t>
  </si>
  <si>
    <t>Ekologická výchova a osvěta</t>
  </si>
  <si>
    <t>003792</t>
  </si>
  <si>
    <t>Péče o vzhled obcí a veřejnou zeleň</t>
  </si>
  <si>
    <t>003745</t>
  </si>
  <si>
    <t>Poskytnuté náhrady</t>
  </si>
  <si>
    <t>5192</t>
  </si>
  <si>
    <t>Zaplacené sankce a odstupné</t>
  </si>
  <si>
    <t>5191</t>
  </si>
  <si>
    <t>Opravy a udržování</t>
  </si>
  <si>
    <t>5171</t>
  </si>
  <si>
    <t>000007011</t>
  </si>
  <si>
    <t>000000502</t>
  </si>
  <si>
    <t>000000118</t>
  </si>
  <si>
    <t>Elektrická energie</t>
  </si>
  <si>
    <t>5154</t>
  </si>
  <si>
    <t>Studená voda</t>
  </si>
  <si>
    <t>5151</t>
  </si>
  <si>
    <t>Účelová neinvestiční dotace HMP</t>
  </si>
  <si>
    <t>000000081</t>
  </si>
  <si>
    <t>Drobný dlouhodobý hmotný majetek</t>
  </si>
  <si>
    <t>5137</t>
  </si>
  <si>
    <t>Ochranné pomůcky</t>
  </si>
  <si>
    <t>5132</t>
  </si>
  <si>
    <t>Podlimitní technické zhodnocení</t>
  </si>
  <si>
    <t>5123</t>
  </si>
  <si>
    <t>Ochrana druhů a stanovišť</t>
  </si>
  <si>
    <t>003741</t>
  </si>
  <si>
    <t>Ostatní nakládání s odpady</t>
  </si>
  <si>
    <t>003729</t>
  </si>
  <si>
    <t>Nájemné za půdu</t>
  </si>
  <si>
    <t>5165</t>
  </si>
  <si>
    <t>Prevence vzniku odpadů</t>
  </si>
  <si>
    <t>003727</t>
  </si>
  <si>
    <t>Sběr a svoz komunálních odpadů</t>
  </si>
  <si>
    <t>003722</t>
  </si>
  <si>
    <t>Využití volného času dětí a mládeže</t>
  </si>
  <si>
    <t>003421</t>
  </si>
  <si>
    <t>Ostatní výdaje související s neinvestičními nákupy</t>
  </si>
  <si>
    <t>5199</t>
  </si>
  <si>
    <t>Nájemné</t>
  </si>
  <si>
    <t>5164</t>
  </si>
  <si>
    <t>Ostatní záležitosti pozemních komunikací</t>
  </si>
  <si>
    <t>002219</t>
  </si>
  <si>
    <t>Veřejné osvětlení</t>
  </si>
  <si>
    <t>003631</t>
  </si>
  <si>
    <t>Silnice</t>
  </si>
  <si>
    <t>002212</t>
  </si>
  <si>
    <t>Převody vlastním fondům v rozpočtech územní úrovně</t>
  </si>
  <si>
    <t>006330</t>
  </si>
  <si>
    <t>Neinv.přev. mezi stat. městy a jejich měst. obvody</t>
  </si>
  <si>
    <t>5347</t>
  </si>
  <si>
    <t>000033063</t>
  </si>
  <si>
    <t>Podpora registrovaných sociálních služeb</t>
  </si>
  <si>
    <t>000000115</t>
  </si>
  <si>
    <t>Ostatní záležitosti kultury</t>
  </si>
  <si>
    <t>003319</t>
  </si>
  <si>
    <t>5331</t>
  </si>
  <si>
    <t>000000030</t>
  </si>
  <si>
    <t>Ostatní záležitosti vzdělávání</t>
  </si>
  <si>
    <t>003299</t>
  </si>
  <si>
    <t>Dary obyvatelstvu</t>
  </si>
  <si>
    <t>5492</t>
  </si>
  <si>
    <t>Školní stravování</t>
  </si>
  <si>
    <t>003141</t>
  </si>
  <si>
    <t>5336</t>
  </si>
  <si>
    <t>000000096</t>
  </si>
  <si>
    <t>000000020</t>
  </si>
  <si>
    <t>Základní školy</t>
  </si>
  <si>
    <t>003113</t>
  </si>
  <si>
    <t>Ostatní neinvestiční výdaje j.n.</t>
  </si>
  <si>
    <t>5909</t>
  </si>
  <si>
    <t>Nákup kolků</t>
  </si>
  <si>
    <t>5361</t>
  </si>
  <si>
    <t>108517050</t>
  </si>
  <si>
    <t>108100104</t>
  </si>
  <si>
    <t>Šablony pro MŠ a ZŠ podíl EU</t>
  </si>
  <si>
    <t>103533063</t>
  </si>
  <si>
    <t>103133063</t>
  </si>
  <si>
    <t>000000077</t>
  </si>
  <si>
    <t>000000017</t>
  </si>
  <si>
    <t>ZŠ - mzdové prostředky včetně odvodů</t>
  </si>
  <si>
    <t>000000015</t>
  </si>
  <si>
    <t>000000014</t>
  </si>
  <si>
    <t>Věcné dary</t>
  </si>
  <si>
    <t>5194</t>
  </si>
  <si>
    <t>Zpracování dat a služby souv. s inf. a kom.technol</t>
  </si>
  <si>
    <t>5168</t>
  </si>
  <si>
    <t>Léky a zdravotnický materiál</t>
  </si>
  <si>
    <t>5133</t>
  </si>
  <si>
    <t>Mateřské školy</t>
  </si>
  <si>
    <t>003111</t>
  </si>
  <si>
    <t>000000006</t>
  </si>
  <si>
    <t>000000003</t>
  </si>
  <si>
    <t>Činnost místní správy</t>
  </si>
  <si>
    <t>006171</t>
  </si>
  <si>
    <t>Platy zaměst. v pr.poměru vyjma zaměst. na služ.m.</t>
  </si>
  <si>
    <t>5011</t>
  </si>
  <si>
    <t>104513013</t>
  </si>
  <si>
    <t>104113013</t>
  </si>
  <si>
    <t>104100106</t>
  </si>
  <si>
    <t>Ostatní záležitosti soc.věcí a politiky zaměstnano</t>
  </si>
  <si>
    <t>004399</t>
  </si>
  <si>
    <t>5219</t>
  </si>
  <si>
    <t>Knihy, učební pomůcky a tisk</t>
  </si>
  <si>
    <t>5136</t>
  </si>
  <si>
    <t>Ostatní služby a činnosti v oblasti soc. prevence</t>
  </si>
  <si>
    <t>004379</t>
  </si>
  <si>
    <t>Služby školení a vzdělávání</t>
  </si>
  <si>
    <t>5167</t>
  </si>
  <si>
    <t>Terénní programy</t>
  </si>
  <si>
    <t>004378</t>
  </si>
  <si>
    <t>Nízkoprahová zařízení pro děti a mládež</t>
  </si>
  <si>
    <t>004375</t>
  </si>
  <si>
    <t>Ostatní neinv.transfery nezisk.a podob.organizacím</t>
  </si>
  <si>
    <t>5229</t>
  </si>
  <si>
    <t>Neinvestiční transfery spolkům</t>
  </si>
  <si>
    <t>5222</t>
  </si>
  <si>
    <t>Ostatní služby a činnosti v oblasti sociální péče</t>
  </si>
  <si>
    <t>004359</t>
  </si>
  <si>
    <t>odměny zaměstnanců soc.služeb - období epidemie</t>
  </si>
  <si>
    <t>000013351</t>
  </si>
  <si>
    <t>000013305</t>
  </si>
  <si>
    <t>Domovy pro osoby se zdr. post. a domovy se zvl.rež</t>
  </si>
  <si>
    <t>004357</t>
  </si>
  <si>
    <t>Osobní asist., peč.služba a podpora samost.bydlení</t>
  </si>
  <si>
    <t>004351</t>
  </si>
  <si>
    <t>Domovy pro seniory</t>
  </si>
  <si>
    <t>004350</t>
  </si>
  <si>
    <t>Ostatní sociální péče a pomoc rodině a manželství</t>
  </si>
  <si>
    <t>004339</t>
  </si>
  <si>
    <t>Účelové neinvestiční transfery fyzickým osobám</t>
  </si>
  <si>
    <t>5493</t>
  </si>
  <si>
    <t>Neinv.transf. fundacím, ústavům a obecně prosp.sp.</t>
  </si>
  <si>
    <t>5221</t>
  </si>
  <si>
    <t>000013010</t>
  </si>
  <si>
    <t>Ostatní sociální péče a pomoc dětem a mládeži</t>
  </si>
  <si>
    <t>004329</t>
  </si>
  <si>
    <t>Odborné sociální poradentství</t>
  </si>
  <si>
    <t>004312</t>
  </si>
  <si>
    <t>Pohřebnictví</t>
  </si>
  <si>
    <t>003632</t>
  </si>
  <si>
    <t>Výdaje na náhrady za nezpůsobenou újmu</t>
  </si>
  <si>
    <t>5811</t>
  </si>
  <si>
    <t>Ostatní správa ve zdravotnictví j.n.</t>
  </si>
  <si>
    <t>003569</t>
  </si>
  <si>
    <t>Prevence před drogami, alk.,nikot. aj. závislostmi</t>
  </si>
  <si>
    <t>003541</t>
  </si>
  <si>
    <t>Ostatní zdravotnická zaříz.a služby pro zdravot.</t>
  </si>
  <si>
    <t>003539</t>
  </si>
  <si>
    <t>Hospice</t>
  </si>
  <si>
    <t>003525</t>
  </si>
  <si>
    <t>Léčebny dlouhodobě nemocných</t>
  </si>
  <si>
    <t>003524</t>
  </si>
  <si>
    <t>Nespecifikované rezervy</t>
  </si>
  <si>
    <t>5901</t>
  </si>
  <si>
    <t>COVID - 19 - ohodnocení</t>
  </si>
  <si>
    <t>000035025</t>
  </si>
  <si>
    <t>Specializovaná ambulantní zdravotní péče</t>
  </si>
  <si>
    <t>003515</t>
  </si>
  <si>
    <t>Všeobecná ambulantní péče</t>
  </si>
  <si>
    <t>003511</t>
  </si>
  <si>
    <t>Vysoké školy</t>
  </si>
  <si>
    <t>003211</t>
  </si>
  <si>
    <t>Stipendia žákům, studentům a doktorandům</t>
  </si>
  <si>
    <t>5491</t>
  </si>
  <si>
    <t>Mezinárodní spolupráce (jinde nezařazená)</t>
  </si>
  <si>
    <t>006223</t>
  </si>
  <si>
    <t>Cestovné</t>
  </si>
  <si>
    <t>5173</t>
  </si>
  <si>
    <t>Služby peněžních ústavů</t>
  </si>
  <si>
    <t>5163</t>
  </si>
  <si>
    <t>Ostatní záležitosti kultury,církví a sděl.prostř.</t>
  </si>
  <si>
    <t>003399</t>
  </si>
  <si>
    <t>Jistoty</t>
  </si>
  <si>
    <t>5189</t>
  </si>
  <si>
    <t>Odměny za užití duševního vlastnictví</t>
  </si>
  <si>
    <t>5041</t>
  </si>
  <si>
    <t>Výstavní činnosti v kultuře</t>
  </si>
  <si>
    <t>003317</t>
  </si>
  <si>
    <t>Činnosti knihovnické</t>
  </si>
  <si>
    <t>003314</t>
  </si>
  <si>
    <t>Neinvestiční transfery cizím příspěvkovým organ.</t>
  </si>
  <si>
    <t>5339</t>
  </si>
  <si>
    <t>003419</t>
  </si>
  <si>
    <t>Ostatní sportovní činnost</t>
  </si>
  <si>
    <t>003429</t>
  </si>
  <si>
    <t>Ostatní zájmová činnost a rekreace</t>
  </si>
  <si>
    <t>Ostatní záležitosti sdělovacích prostředků</t>
  </si>
  <si>
    <t>003349</t>
  </si>
  <si>
    <t>Neinv.transfery církvím a naboženským společnostem</t>
  </si>
  <si>
    <t>5223</t>
  </si>
  <si>
    <t>004377</t>
  </si>
  <si>
    <t>004374</t>
  </si>
  <si>
    <t>004371</t>
  </si>
  <si>
    <t>Neinv.transfery nefin.podnik.subjektům-fyz.osobám</t>
  </si>
  <si>
    <t>5212</t>
  </si>
  <si>
    <t>004358</t>
  </si>
  <si>
    <t>004356</t>
  </si>
  <si>
    <t>004354</t>
  </si>
  <si>
    <t>004352</t>
  </si>
  <si>
    <t>004349</t>
  </si>
  <si>
    <t>004344</t>
  </si>
  <si>
    <t>003749</t>
  </si>
  <si>
    <t>Neinv.transfery nefin.podnik.subjektům-práv.osobám</t>
  </si>
  <si>
    <t>5213</t>
  </si>
  <si>
    <t>Ost.záležitosti bydlení, kom.služeb a územ.rozvoje</t>
  </si>
  <si>
    <t>003699</t>
  </si>
  <si>
    <t>Neinv.transf.škol.práv.osob.zř.státem,kr. a obcemi</t>
  </si>
  <si>
    <t>5333</t>
  </si>
  <si>
    <t>000000098</t>
  </si>
  <si>
    <t>003326</t>
  </si>
  <si>
    <t>000000010</t>
  </si>
  <si>
    <t>Zachování a obnova kulturních památek</t>
  </si>
  <si>
    <t>003322</t>
  </si>
  <si>
    <t>003313</t>
  </si>
  <si>
    <t>Programové vybavení</t>
  </si>
  <si>
    <t>5172</t>
  </si>
  <si>
    <t>Povinné poj.na veřejné zdravotní pojištění</t>
  </si>
  <si>
    <t>5032</t>
  </si>
  <si>
    <t>Povinné poj.na soc.zab.a přísp.na st.pol.zaměstnan</t>
  </si>
  <si>
    <t>5031</t>
  </si>
  <si>
    <t>Ostatní osobní výdaje</t>
  </si>
  <si>
    <t>5021</t>
  </si>
  <si>
    <t>Pojištění funkčně nespecifikované</t>
  </si>
  <si>
    <t>006320</t>
  </si>
  <si>
    <t>Plyn</t>
  </si>
  <si>
    <t>5153</t>
  </si>
  <si>
    <t>Teplo</t>
  </si>
  <si>
    <t>5152</t>
  </si>
  <si>
    <t>Bytové hospodářství</t>
  </si>
  <si>
    <t>003612</t>
  </si>
  <si>
    <t>ZŠ - vybavení</t>
  </si>
  <si>
    <t>000000012</t>
  </si>
  <si>
    <t>Ostatní činnost ve zdravotnictví</t>
  </si>
  <si>
    <t>003599</t>
  </si>
  <si>
    <t>Zájmová činnost v kultuře</t>
  </si>
  <si>
    <t>003392</t>
  </si>
  <si>
    <t>Pečovatelská služba pro rodinu a děti</t>
  </si>
  <si>
    <t>004334</t>
  </si>
  <si>
    <t>Neinv.transfery společenstvím vlastníků jednotek</t>
  </si>
  <si>
    <t>5225</t>
  </si>
  <si>
    <t>006310</t>
  </si>
  <si>
    <t>000003150</t>
  </si>
  <si>
    <t>Neinvestiční půjčené prostředky obyvatelstvu</t>
  </si>
  <si>
    <t>5660</t>
  </si>
  <si>
    <t>000000810</t>
  </si>
  <si>
    <t>Ostatní neinvestiční transfery obyvatelstvu</t>
  </si>
  <si>
    <t>5499</t>
  </si>
  <si>
    <t>Náhrady mezd v době nemoci</t>
  </si>
  <si>
    <t>5424</t>
  </si>
  <si>
    <t>Sociálně-právní ochrana dětí</t>
  </si>
  <si>
    <t>000013011</t>
  </si>
  <si>
    <t>Náhrady z úrazového pojištění</t>
  </si>
  <si>
    <t>5421</t>
  </si>
  <si>
    <t>Platby daní a poplatků státnímu rozpočtu</t>
  </si>
  <si>
    <t>5362</t>
  </si>
  <si>
    <t>Odvody za neplnění povinn. zaměst. zdrav. postiž.</t>
  </si>
  <si>
    <t>5195</t>
  </si>
  <si>
    <t>Ostatní nákupy j.n.</t>
  </si>
  <si>
    <t>5179</t>
  </si>
  <si>
    <t>Výkon sociální práce</t>
  </si>
  <si>
    <t>000013015</t>
  </si>
  <si>
    <t>Služby elektronických komunikací</t>
  </si>
  <si>
    <t>5162</t>
  </si>
  <si>
    <t>Poštovní služby</t>
  </si>
  <si>
    <t>5161</t>
  </si>
  <si>
    <t>Pohonné hmoty a maziva</t>
  </si>
  <si>
    <t>5156</t>
  </si>
  <si>
    <t>Prádlo, oděv a obuv</t>
  </si>
  <si>
    <t>5134</t>
  </si>
  <si>
    <t>Odměny za užití počítačových programů</t>
  </si>
  <si>
    <t>5042</t>
  </si>
  <si>
    <t>Povinné pojistné na úrazové pojištění</t>
  </si>
  <si>
    <t>5038</t>
  </si>
  <si>
    <t>Ostatní platby za provedenou práci jinde nezařazen</t>
  </si>
  <si>
    <t>5029</t>
  </si>
  <si>
    <t>Odstupné</t>
  </si>
  <si>
    <t>5024</t>
  </si>
  <si>
    <t>Ostatní platy</t>
  </si>
  <si>
    <t>5019</t>
  </si>
  <si>
    <t>Ostatní všeobecná vnitřní správa j.n.</t>
  </si>
  <si>
    <t>006149</t>
  </si>
  <si>
    <t>000098033</t>
  </si>
  <si>
    <t>Volby do Parlamentu ČR</t>
  </si>
  <si>
    <t>006114</t>
  </si>
  <si>
    <t>000098071</t>
  </si>
  <si>
    <t>006112</t>
  </si>
  <si>
    <t>000000901</t>
  </si>
  <si>
    <t>Odměny členů zastupitelstva obcí a krajů</t>
  </si>
  <si>
    <t>5023</t>
  </si>
  <si>
    <t>Bezpečnost a veřejný pořádek</t>
  </si>
  <si>
    <t>005311</t>
  </si>
  <si>
    <t>005299</t>
  </si>
  <si>
    <t>Neinvestiční transfery obcím</t>
  </si>
  <si>
    <t>5321</t>
  </si>
  <si>
    <t>005213</t>
  </si>
  <si>
    <t>000000127</t>
  </si>
  <si>
    <t>Ostatní činnosti j.n.</t>
  </si>
  <si>
    <t>006409</t>
  </si>
  <si>
    <t>COVID - 19 soc. služby</t>
  </si>
  <si>
    <t>000035442</t>
  </si>
  <si>
    <t>Systémová podpora výuky českého jazyka jako cizího</t>
  </si>
  <si>
    <t>000000108</t>
  </si>
  <si>
    <t>5182</t>
  </si>
  <si>
    <t>RS</t>
  </si>
  <si>
    <t>RU</t>
  </si>
  <si>
    <t xml:space="preserve">% plnění </t>
  </si>
  <si>
    <t>k RU</t>
  </si>
  <si>
    <t>Název</t>
  </si>
  <si>
    <t>0011 - Územní rozvoj</t>
  </si>
  <si>
    <t>v tis. Kč</t>
  </si>
  <si>
    <t>0012 - Stavební úřad</t>
  </si>
  <si>
    <t>0021 - Životní prostředí</t>
  </si>
  <si>
    <t>0031 - Doprava</t>
  </si>
  <si>
    <t>0041 - Školství</t>
  </si>
  <si>
    <t>Neinvestiční příspěvky zřízeným PO</t>
  </si>
  <si>
    <t>MŠ Přetlucká</t>
  </si>
  <si>
    <t>MŠ Magnitogorská</t>
  </si>
  <si>
    <t>MŠ Mládežnická</t>
  </si>
  <si>
    <t>MŠ Nedvězská</t>
  </si>
  <si>
    <t>MŠ Štěchovická</t>
  </si>
  <si>
    <t>MŠ Tolstého</t>
  </si>
  <si>
    <t>MŠ U Roháčových kasáren</t>
  </si>
  <si>
    <t>MŠ U Vršovického nádraží</t>
  </si>
  <si>
    <t>MŠ Ve Stínu</t>
  </si>
  <si>
    <t>MŠ Vladivostocká</t>
  </si>
  <si>
    <t>MŠ Zvonková</t>
  </si>
  <si>
    <t>MŠ Bajkalská</t>
  </si>
  <si>
    <t>MŠ Benešovská</t>
  </si>
  <si>
    <t>MŠ Dvouletky</t>
  </si>
  <si>
    <t>MŠ Hřibská</t>
  </si>
  <si>
    <t>MŠ Chmelová</t>
  </si>
  <si>
    <t>MŠ Kodaňská</t>
  </si>
  <si>
    <t>MŠ Omská</t>
  </si>
  <si>
    <t>Neinvest.transfery zřízeným PO</t>
  </si>
  <si>
    <t>ZŠ Gutova</t>
  </si>
  <si>
    <t>ZŠ Hostýnská</t>
  </si>
  <si>
    <t>ZŠ Jakutská</t>
  </si>
  <si>
    <t>ZŠ Nad Vodovodem</t>
  </si>
  <si>
    <t>ZŠ Olešská</t>
  </si>
  <si>
    <t>ZŠ Švehlova</t>
  </si>
  <si>
    <t>ZŠ U Roh. kasáren</t>
  </si>
  <si>
    <t>ZŠ V Rybníčkách</t>
  </si>
  <si>
    <t>ZŠ Břečťanová</t>
  </si>
  <si>
    <t>Neinvestiční transfery zřízeným PO</t>
  </si>
  <si>
    <t>0000000000001</t>
  </si>
  <si>
    <t>0000000000002</t>
  </si>
  <si>
    <t>0000000000003</t>
  </si>
  <si>
    <t>0000000000005</t>
  </si>
  <si>
    <t>0000000000006</t>
  </si>
  <si>
    <t>0000000000008</t>
  </si>
  <si>
    <t>0000000000009</t>
  </si>
  <si>
    <t>0000000000010</t>
  </si>
  <si>
    <t>0000000000011</t>
  </si>
  <si>
    <t>0000000000013</t>
  </si>
  <si>
    <t>0000000000015</t>
  </si>
  <si>
    <t>0000000000018</t>
  </si>
  <si>
    <t>0000000000019</t>
  </si>
  <si>
    <t>0000000000020</t>
  </si>
  <si>
    <t>0000000000021</t>
  </si>
  <si>
    <t>0000000000022</t>
  </si>
  <si>
    <t>0000000000023</t>
  </si>
  <si>
    <t>0000000000026</t>
  </si>
  <si>
    <t>0000000000027</t>
  </si>
  <si>
    <t>0000000000028</t>
  </si>
  <si>
    <t>0000000000030</t>
  </si>
  <si>
    <t>0000000000031</t>
  </si>
  <si>
    <t>0000000000033</t>
  </si>
  <si>
    <t>0000000000034</t>
  </si>
  <si>
    <t>0000000000036</t>
  </si>
  <si>
    <t>0000000000037</t>
  </si>
  <si>
    <t>0000000000038</t>
  </si>
  <si>
    <t>0000000000039</t>
  </si>
  <si>
    <t>0000000000041</t>
  </si>
  <si>
    <t>0000000000042</t>
  </si>
  <si>
    <t>0000000000043</t>
  </si>
  <si>
    <t>0000000000044</t>
  </si>
  <si>
    <t>0000000000045</t>
  </si>
  <si>
    <t>Neinvestiční příspěvky zřízeným PO - ŠJ</t>
  </si>
  <si>
    <t>Primární prevence</t>
  </si>
  <si>
    <t>0043 - EU - OP MAP II</t>
  </si>
  <si>
    <t>0051 - Sociální věci</t>
  </si>
  <si>
    <t>Neinv.transf. fundacím, ústavům a ops.</t>
  </si>
  <si>
    <t>Neinvestiční příspěvky zřízeným PO - CSOP</t>
  </si>
  <si>
    <t>0061 - Kultura a volný čas</t>
  </si>
  <si>
    <t>0062 - Sport</t>
  </si>
  <si>
    <t>0063 - Projekty MČ Praha 10</t>
  </si>
  <si>
    <t>ZŠ - ŠvP</t>
  </si>
  <si>
    <t>0064 - Veřejná finanční podpora</t>
  </si>
  <si>
    <t>Nájemné - Čapkova vila</t>
  </si>
  <si>
    <t>Nákup ostatních služeb - Čapkova vila</t>
  </si>
  <si>
    <t>Opravy a udržování - Čapkova vila</t>
  </si>
  <si>
    <t>0065 - Správa kulturních objektů MČ Praha 10</t>
  </si>
  <si>
    <t>0081 - Obecní majetek</t>
  </si>
  <si>
    <t>Studená voda - Čapkova vila</t>
  </si>
  <si>
    <t>Plyn - Čapkova vila</t>
  </si>
  <si>
    <t>Elektrická energie - Čapkova vila</t>
  </si>
  <si>
    <t>Služby peněžních ústavů - Čapkova vila</t>
  </si>
  <si>
    <t xml:space="preserve">Bytové hospodářství      </t>
  </si>
  <si>
    <t>0083 - Správa majetku</t>
  </si>
  <si>
    <t>0091 - Vnitřní správa</t>
  </si>
  <si>
    <t xml:space="preserve">Zastupitelstva obcí                   </t>
  </si>
  <si>
    <t xml:space="preserve">Krizová opatření                 </t>
  </si>
  <si>
    <t>0010 - Pokladní správa</t>
  </si>
  <si>
    <t>EU - prostředky z rozpočtu MČ P10</t>
  </si>
  <si>
    <t>Ostatní neinv.transfery podnikatel.subjektům</t>
  </si>
  <si>
    <t>Platy zaměst. v pracovním poměru vyjma zam.na služ.místech</t>
  </si>
  <si>
    <t>Služby školení a vzdělávání - ZOZ</t>
  </si>
  <si>
    <t>000000602</t>
  </si>
  <si>
    <t>000000603</t>
  </si>
  <si>
    <t>000000601</t>
  </si>
  <si>
    <t xml:space="preserve">RU </t>
  </si>
  <si>
    <t xml:space="preserve">Návrh </t>
  </si>
  <si>
    <t xml:space="preserve">rozpočtu </t>
  </si>
  <si>
    <t>ÚZ/ORG</t>
  </si>
  <si>
    <t>000000501</t>
  </si>
  <si>
    <t>000000604</t>
  </si>
  <si>
    <t>Pořízení, zachování a obnova hodnot nár. hist.povědomí</t>
  </si>
  <si>
    <t>Ostatní záležitosti bydlení, kom.služeb a územ.rozvoje</t>
  </si>
  <si>
    <t>Ostatní činnosti k ochraně přírody a krajiny</t>
  </si>
  <si>
    <t>Sociální rehabilitace</t>
  </si>
  <si>
    <t>Ostatní soc.péče a pomoc ostatním skup.obyvatelstva</t>
  </si>
  <si>
    <t>Osobní asist., peč.služba a podpora samostatného bydlení</t>
  </si>
  <si>
    <t>Tísňová péče</t>
  </si>
  <si>
    <t>Chráněné bydlení</t>
  </si>
  <si>
    <t>Denní stacionáře a centra denních služeb</t>
  </si>
  <si>
    <t>Sociální služby poskyt.ve zdrav.zaříz. ústavní péče</t>
  </si>
  <si>
    <t>Raná péče a soc.aktivizační služby pro rodiny s dětmi</t>
  </si>
  <si>
    <t>Azylové domy, nízkoprahová denní centra a noclehárny</t>
  </si>
  <si>
    <t>Sociálně terapeutické dílny</t>
  </si>
  <si>
    <t>Ostatní služby a činnosti v oblasti sociální prevence</t>
  </si>
  <si>
    <t>Filmová tvorba, distribuce, kina a shromažďování audio archiválií</t>
  </si>
  <si>
    <t>Pořízení, zachování a obnova hodnot nár.histor. povědomí</t>
  </si>
  <si>
    <t>Nákup materiálu jinde nezařazený</t>
  </si>
  <si>
    <t>MŠ Troilova</t>
  </si>
  <si>
    <t>MŠ Tuchorazská</t>
  </si>
  <si>
    <t>MŠ - Mzdové prostředky včetně odvodů</t>
  </si>
  <si>
    <t>MŠ - Rozvoj dětí (školy)</t>
  </si>
  <si>
    <t>Odměny pracovníkům ve školství</t>
  </si>
  <si>
    <t>Šablony pro MŠ a ZŠ  podíl SR</t>
  </si>
  <si>
    <t>Projekty OP PPR podíl SR</t>
  </si>
  <si>
    <t>Projekty OP PPR podíl EU</t>
  </si>
  <si>
    <t>ZŠ Karla Čapka</t>
  </si>
  <si>
    <t>ZŠ U Vrš. nádraží</t>
  </si>
  <si>
    <t>ZŠ Eden</t>
  </si>
  <si>
    <t>ZŠ - Zdravý rozvoj žáků (školy)</t>
  </si>
  <si>
    <t>ŠJ - Mzdové prostředky včetně odvodů</t>
  </si>
  <si>
    <t>Neinvestiční příspěvky zřízeným PO - KDB</t>
  </si>
  <si>
    <t>KDB - Mzdové prostředky včetně odvodů</t>
  </si>
  <si>
    <t>Šablony pro MŠ a ZŠ II</t>
  </si>
  <si>
    <t>Údržba terasy Uzbecká ulice</t>
  </si>
  <si>
    <t>000000012/810</t>
  </si>
  <si>
    <t>Dotace MHMP FDP</t>
  </si>
  <si>
    <t>000000012/811</t>
  </si>
  <si>
    <t>000000012/812</t>
  </si>
  <si>
    <t>000000012/813</t>
  </si>
  <si>
    <t>Opravy bytů - dotace MHMP FDB</t>
  </si>
  <si>
    <t>Nespecifikované rezervy - náklady na volné byty SVJ</t>
  </si>
  <si>
    <t>000000310</t>
  </si>
  <si>
    <t>Opravy a udržování AVČ Gutova</t>
  </si>
  <si>
    <t>Odchodné</t>
  </si>
  <si>
    <t>006115</t>
  </si>
  <si>
    <t>Potraviny</t>
  </si>
  <si>
    <t>Úhrady sankcím jiných rozpočtů</t>
  </si>
  <si>
    <t>% plnění</t>
  </si>
  <si>
    <t>Třídění odvětvové (paragrafy)</t>
  </si>
  <si>
    <t>Třídění druhové (položky)</t>
  </si>
  <si>
    <t>1xxx</t>
  </si>
  <si>
    <t>Daňové příjmy celkem</t>
  </si>
  <si>
    <t>134x</t>
  </si>
  <si>
    <t>Místní poplatky z vybíraných čin. a služeb</t>
  </si>
  <si>
    <t>z toho</t>
  </si>
  <si>
    <t xml:space="preserve">1341 - Poplatek ze psů </t>
  </si>
  <si>
    <t>1342 - Poplatek z pobytu</t>
  </si>
  <si>
    <t>1343 - Poplatek za užívání veř. prostranství</t>
  </si>
  <si>
    <t>1344 - Poplatek ze vstupného</t>
  </si>
  <si>
    <t>1349 - Zrušené místní poplatky</t>
  </si>
  <si>
    <t>Správní poplatky</t>
  </si>
  <si>
    <t>Daň z nemovitých věcí</t>
  </si>
  <si>
    <t>2xxx</t>
  </si>
  <si>
    <t>Nedaňové příjmy celkem</t>
  </si>
  <si>
    <t>Příjmy z poskytování služeb a výrobků</t>
  </si>
  <si>
    <t>Ostatní příjmy z vlastní činnosti</t>
  </si>
  <si>
    <t>Odvody příspěvkových organizací</t>
  </si>
  <si>
    <t xml:space="preserve">Příjmy z úroků </t>
  </si>
  <si>
    <t>Sankční platby přijaté od jiných subjektů</t>
  </si>
  <si>
    <t>Ostatní přijaté vratky transferů</t>
  </si>
  <si>
    <t>xxx</t>
  </si>
  <si>
    <t>Přijaté pojistné náhrady</t>
  </si>
  <si>
    <t xml:space="preserve">Přijaté nekapitálové příspěvky a náhrady </t>
  </si>
  <si>
    <t>Neidentifikované příjmy</t>
  </si>
  <si>
    <t xml:space="preserve">Ostatní nedaňové příjmy j.n. </t>
  </si>
  <si>
    <t>Splátky půjčených prostř. od obyvatelstva</t>
  </si>
  <si>
    <t>3xxx</t>
  </si>
  <si>
    <t>Kapitálové příjmy celkem</t>
  </si>
  <si>
    <t>Ostatní investiční příjmy jinde nezařazené</t>
  </si>
  <si>
    <t>VLASTNÍ PŘÍJMY</t>
  </si>
  <si>
    <t>4xxx</t>
  </si>
  <si>
    <t>Přijaté tranfery celkem</t>
  </si>
  <si>
    <t>Převody z vlastních fondů hospodářské čin.</t>
  </si>
  <si>
    <t>Převody mezi HMP a MČ celkem</t>
  </si>
  <si>
    <t>Neinv. převody mezi st.městy(HMP) a jejich MČ</t>
  </si>
  <si>
    <t>ZJ</t>
  </si>
  <si>
    <t>Dotace na výkon státní správy</t>
  </si>
  <si>
    <t>dotace z MHMP - Dotační  vztahy k MČ</t>
  </si>
  <si>
    <t>Neinvest.ostatní převody mezi HMP a MČ</t>
  </si>
  <si>
    <t>Invest.převody mezi st.městy (HMP) a jejich MČ</t>
  </si>
  <si>
    <t>ÚHRN PŘÍJMŮ</t>
  </si>
  <si>
    <t xml:space="preserve">5xxx </t>
  </si>
  <si>
    <t>Běžné výdaje</t>
  </si>
  <si>
    <t>6xxx</t>
  </si>
  <si>
    <t>Kapitálové výdaje</t>
  </si>
  <si>
    <t>ÚHRN VÝDAJŮ</t>
  </si>
  <si>
    <t>Rozdíl příjmů a výdajů</t>
  </si>
  <si>
    <t>Financování (zapojení přebytku hosp.min.let)</t>
  </si>
  <si>
    <t>Financování (zapojení prostředků z FZ)</t>
  </si>
  <si>
    <t>Financování (zapojení prostředků z EU)</t>
  </si>
  <si>
    <t>ORJ odvětví</t>
  </si>
  <si>
    <t>0011 Územní rozvoj</t>
  </si>
  <si>
    <t xml:space="preserve">Neinvestiční výdaje </t>
  </si>
  <si>
    <t>Investiční výdaje</t>
  </si>
  <si>
    <t>C e l k e m</t>
  </si>
  <si>
    <t>0012 Stavební úřad</t>
  </si>
  <si>
    <t>0021 Životní prostředí</t>
  </si>
  <si>
    <t xml:space="preserve">0031 Doprava </t>
  </si>
  <si>
    <t>0041 Školství</t>
  </si>
  <si>
    <t>Neinvestiční příspěvky</t>
  </si>
  <si>
    <t>0043 EU - OP MAP II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</si>
  <si>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</si>
  <si>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</si>
  <si>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</si>
  <si>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</si>
  <si>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</si>
  <si>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</si>
  <si>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</si>
  <si>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</si>
  <si>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</si>
  <si>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</si>
  <si>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</si>
  <si>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</si>
  <si>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</si>
  <si>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Celkem</t>
  </si>
  <si>
    <t>VÝDAJE CELKEM</t>
  </si>
  <si>
    <t>ÚZ</t>
  </si>
  <si>
    <t>ORG</t>
  </si>
  <si>
    <t>6119</t>
  </si>
  <si>
    <t>0000000213001</t>
  </si>
  <si>
    <t>Studie revitalizace veřejných prostor</t>
  </si>
  <si>
    <t>0000000221003</t>
  </si>
  <si>
    <t>Studie biotop Trojmezí</t>
  </si>
  <si>
    <t>NOVÝ</t>
  </si>
  <si>
    <t>Nový Eden</t>
  </si>
  <si>
    <t>Ostatní nákupy dlouhodobého nehmotného majetku</t>
  </si>
  <si>
    <t>6121</t>
  </si>
  <si>
    <t>0000000219018</t>
  </si>
  <si>
    <t>Revitalizace vybraných lokalit toku Botiče</t>
  </si>
  <si>
    <t>6122</t>
  </si>
  <si>
    <t>000007013</t>
  </si>
  <si>
    <t>0000000220003</t>
  </si>
  <si>
    <t>Revitalizace Strašnická</t>
  </si>
  <si>
    <t>0000000220004</t>
  </si>
  <si>
    <t>Realizace dílčích generelů</t>
  </si>
  <si>
    <t>Budovy, haly a stavby</t>
  </si>
  <si>
    <t>0000000212004</t>
  </si>
  <si>
    <t>Rekonstrukce parkových chodníků</t>
  </si>
  <si>
    <t>0000000213006</t>
  </si>
  <si>
    <t>Mobiliáře dětských hřišť</t>
  </si>
  <si>
    <t>0000000217019</t>
  </si>
  <si>
    <t>Areál Gutovka</t>
  </si>
  <si>
    <t>000000090</t>
  </si>
  <si>
    <t>0081223217019</t>
  </si>
  <si>
    <t>Modelová a testovací optimal. energií - Gutovka</t>
  </si>
  <si>
    <t>003723</t>
  </si>
  <si>
    <t>0000000211004</t>
  </si>
  <si>
    <t>Podzemní kontejnery - spoluúč. EU</t>
  </si>
  <si>
    <t>0000000214001</t>
  </si>
  <si>
    <t>Výstavba stání na separaci</t>
  </si>
  <si>
    <t>Sběr a svoz ost.odpadů (jiných než nebez.a komun.)</t>
  </si>
  <si>
    <t>6111</t>
  </si>
  <si>
    <t>0081222220022</t>
  </si>
  <si>
    <t>Interaktivní mapa zeleně na území MČ Praha 10</t>
  </si>
  <si>
    <t>0000000216002</t>
  </si>
  <si>
    <t>Revitalizace parku Solidarita</t>
  </si>
  <si>
    <t>0081408218003</t>
  </si>
  <si>
    <t>Revitalizace předprostoru parku Grébovka</t>
  </si>
  <si>
    <t>0081629216002</t>
  </si>
  <si>
    <t>Revitalizace parku Solidarita, Praha 10</t>
  </si>
  <si>
    <t>000000084</t>
  </si>
  <si>
    <t>0081407220028</t>
  </si>
  <si>
    <t>Pítka v MČ</t>
  </si>
  <si>
    <t>000000119</t>
  </si>
  <si>
    <t>0000000216029</t>
  </si>
  <si>
    <t>Participativní rozpočet Moje stopa</t>
  </si>
  <si>
    <t>0000000217027</t>
  </si>
  <si>
    <t>0000000218015</t>
  </si>
  <si>
    <t>0000000219011</t>
  </si>
  <si>
    <t>Vybudování schodiště Bramboříková</t>
  </si>
  <si>
    <t>0000000220005</t>
  </si>
  <si>
    <t>0000000221004</t>
  </si>
  <si>
    <t>Rekonstrukce chodníků</t>
  </si>
  <si>
    <t>0081327220029</t>
  </si>
  <si>
    <t>PP a realizace komunikací pro bezmotorovou dopravu</t>
  </si>
  <si>
    <t>002241</t>
  </si>
  <si>
    <t>0081198219024</t>
  </si>
  <si>
    <t>Projektová dokumentace Depo Hostivař</t>
  </si>
  <si>
    <t xml:space="preserve">Železniční dráhy                            </t>
  </si>
  <si>
    <t>6351</t>
  </si>
  <si>
    <t>2540869220024</t>
  </si>
  <si>
    <t>ZŠ Eden - Modernizace učebny přírodních věd</t>
  </si>
  <si>
    <t>2541076220025</t>
  </si>
  <si>
    <t>ZŠ Nad Vodovodem - Modernizace učebny fyziky</t>
  </si>
  <si>
    <t>2541141219021</t>
  </si>
  <si>
    <t>ZŠ Brigádníků - Zábava s přírodou</t>
  </si>
  <si>
    <t>Invest. transf.zřízeným příspěvkovým organizacím</t>
  </si>
  <si>
    <t>6356</t>
  </si>
  <si>
    <t>108100105</t>
  </si>
  <si>
    <t>108517985</t>
  </si>
  <si>
    <t>Jiné invest.transf. zřízen. příspěv. organizacím</t>
  </si>
  <si>
    <t>0000000220006</t>
  </si>
  <si>
    <t>Technické zhodnocení bytů a NP</t>
  </si>
  <si>
    <t>003713</t>
  </si>
  <si>
    <t>0000000220007</t>
  </si>
  <si>
    <t>Nové tepelné vedení Jakutská</t>
  </si>
  <si>
    <t>Změny technologií vytápění</t>
  </si>
  <si>
    <t>0082 - Správa majetku</t>
  </si>
  <si>
    <t>0000000216025</t>
  </si>
  <si>
    <t>PD - Čapkova vila</t>
  </si>
  <si>
    <t>0000000212056</t>
  </si>
  <si>
    <t>Reko objektu kino Vzlet</t>
  </si>
  <si>
    <t>0000000215013</t>
  </si>
  <si>
    <t>Reko KD Barikádníků</t>
  </si>
  <si>
    <t>0000000218011</t>
  </si>
  <si>
    <t>Reko Strašnické divadlo</t>
  </si>
  <si>
    <t>0000000220016</t>
  </si>
  <si>
    <t>Ostatní záležitosti - kultura</t>
  </si>
  <si>
    <t>0000000220010</t>
  </si>
  <si>
    <t>Ostatní záležitosti - děti a mládež</t>
  </si>
  <si>
    <t>0040968205055</t>
  </si>
  <si>
    <t>Reko LDN Vršovice- dotace HMP</t>
  </si>
  <si>
    <t>0000000205055</t>
  </si>
  <si>
    <t>Reko kotelny LDN Vršovice</t>
  </si>
  <si>
    <t>0000000220011</t>
  </si>
  <si>
    <t>Ostatní záležitosti - zdravotnictví</t>
  </si>
  <si>
    <t>0010891210040</t>
  </si>
  <si>
    <t>Rekonstrukce Poliklinika Malešice</t>
  </si>
  <si>
    <t>Stroje, přístroje a zařízení</t>
  </si>
  <si>
    <t>0000000210026</t>
  </si>
  <si>
    <t>Zateplení fasád byt.domů</t>
  </si>
  <si>
    <t>0000000211025</t>
  </si>
  <si>
    <t>Tech.zhodnocení bytů</t>
  </si>
  <si>
    <t>0000000217016</t>
  </si>
  <si>
    <t>Rekonstrukce výtahů</t>
  </si>
  <si>
    <t>0000000217034</t>
  </si>
  <si>
    <t>Reko objektu Moskevská 27</t>
  </si>
  <si>
    <t>0000000219006</t>
  </si>
  <si>
    <t>Sanace dvorních traktů bytových domů</t>
  </si>
  <si>
    <t>0000000220008</t>
  </si>
  <si>
    <t>Ostatní záležitosti bydlení</t>
  </si>
  <si>
    <t>0080034212017</t>
  </si>
  <si>
    <t>Reko Bulharská 28</t>
  </si>
  <si>
    <t xml:space="preserve">Bytové hospodářství                         </t>
  </si>
  <si>
    <t>003669</t>
  </si>
  <si>
    <t>6130</t>
  </si>
  <si>
    <t>0000000217015</t>
  </si>
  <si>
    <t>Předkupní právo</t>
  </si>
  <si>
    <t>Pozemky</t>
  </si>
  <si>
    <t>Ost.správa v obl.bydlení,komun.sl.a územ.úr.j.n.</t>
  </si>
  <si>
    <t>0080173215026</t>
  </si>
  <si>
    <t>Nízkoprahové centrum U Botiči</t>
  </si>
  <si>
    <t>004376</t>
  </si>
  <si>
    <t>0000000213020</t>
  </si>
  <si>
    <t>Reko domu u Vršovického nádraží 30/30</t>
  </si>
  <si>
    <t>0081429213020</t>
  </si>
  <si>
    <t>Sl.násl.péče,terapeutické komunity a kontak.centra</t>
  </si>
  <si>
    <t>0000000220012</t>
  </si>
  <si>
    <t>Ostatní služby - soc. prevence</t>
  </si>
  <si>
    <t>0000000209035</t>
  </si>
  <si>
    <t>Rekonstrukce budovy úřadu MČ Praha 10</t>
  </si>
  <si>
    <t>0000000216023</t>
  </si>
  <si>
    <t>Dílčí nezbytné reko objektu ÚMČ Praha 10</t>
  </si>
  <si>
    <t>0000000220017</t>
  </si>
  <si>
    <t>Ostatní záležitosti - místní správa</t>
  </si>
  <si>
    <t>0015373209035</t>
  </si>
  <si>
    <t>Zateplení objektu ÚMČ</t>
  </si>
  <si>
    <t>0015374209035</t>
  </si>
  <si>
    <t>Fotovoltaika objektu ÚMČ</t>
  </si>
  <si>
    <t xml:space="preserve">Činnost místní správy                    </t>
  </si>
  <si>
    <t>006399</t>
  </si>
  <si>
    <t>6201</t>
  </si>
  <si>
    <t>Nákup akcií</t>
  </si>
  <si>
    <t>Ostatní finanční operace</t>
  </si>
  <si>
    <t>0083 - Správa majetku (1511)</t>
  </si>
  <si>
    <t>0000000212028</t>
  </si>
  <si>
    <t>Rekonstrukce a výstavba nových MŠ</t>
  </si>
  <si>
    <t>0000000213024</t>
  </si>
  <si>
    <t>MŠ - reko elektrorozvodů</t>
  </si>
  <si>
    <t>0000000213025</t>
  </si>
  <si>
    <t xml:space="preserve">MŠ - reko fasád </t>
  </si>
  <si>
    <t>0000000216019</t>
  </si>
  <si>
    <t>MŠ ostatní rekonstrukce</t>
  </si>
  <si>
    <t>0000000220013</t>
  </si>
  <si>
    <t>Ostatní záležitosti - MŠ</t>
  </si>
  <si>
    <t>0000000221006</t>
  </si>
  <si>
    <t>MŠ U Roháč. kasáren - zateplení fasády</t>
  </si>
  <si>
    <t>0000000221007</t>
  </si>
  <si>
    <t>MŠ Magnitogorská - zateplení fasády</t>
  </si>
  <si>
    <t>0000000221008</t>
  </si>
  <si>
    <t>Rekonstrukce jeslí Jakutská</t>
  </si>
  <si>
    <t>0081040212028</t>
  </si>
  <si>
    <t>MŠ Bajkalská - novostavba</t>
  </si>
  <si>
    <t>0081235218009</t>
  </si>
  <si>
    <t>MŠ U Vršovického nádraží - přístavba u 2 pavilonu</t>
  </si>
  <si>
    <t>0081470220019</t>
  </si>
  <si>
    <t>Reko MŠ Jasmínová</t>
  </si>
  <si>
    <t>0081221216019</t>
  </si>
  <si>
    <t>Energetický managment ZŠ a MŠ</t>
  </si>
  <si>
    <t>0000000213029</t>
  </si>
  <si>
    <t xml:space="preserve">ZŠ - reko fasád  </t>
  </si>
  <si>
    <t>0000000213031</t>
  </si>
  <si>
    <t>ZŠ - reko střech</t>
  </si>
  <si>
    <t>0000000215009</t>
  </si>
  <si>
    <t>Rekonstrukce secesní školy Strašnická</t>
  </si>
  <si>
    <t>0000000216020</t>
  </si>
  <si>
    <t>ZŠ ostatní rekonstrukce</t>
  </si>
  <si>
    <t>0000000219017</t>
  </si>
  <si>
    <t>Propojení křídel objektu ZŠ U Vršovického nádraží</t>
  </si>
  <si>
    <t>0000000220014</t>
  </si>
  <si>
    <t>Ostatní záležitosti - ZŠ</t>
  </si>
  <si>
    <t>0000000221009</t>
  </si>
  <si>
    <t>ZŠ Nad Vodovodem - zateplení fasády</t>
  </si>
  <si>
    <t>0000000221010</t>
  </si>
  <si>
    <t>ZŠ Švehlova - zateplení fasády</t>
  </si>
  <si>
    <t>0081015213029</t>
  </si>
  <si>
    <t>ZŠ Olešská - zateplení fasády</t>
  </si>
  <si>
    <t>0081520219017</t>
  </si>
  <si>
    <t>ZŠ U Vrš. nádraží - propojení křídel a sanace</t>
  </si>
  <si>
    <t>0081588215009</t>
  </si>
  <si>
    <t>Reko secesní školy Strašnická</t>
  </si>
  <si>
    <t>0081221216020</t>
  </si>
  <si>
    <t>Energetický management ZŠ a MŠ</t>
  </si>
  <si>
    <t>0081387216020</t>
  </si>
  <si>
    <t>Instalace FVE na budovy MČ</t>
  </si>
  <si>
    <t>0000000221011</t>
  </si>
  <si>
    <t>Elektronizace úřadu</t>
  </si>
  <si>
    <t>0000000221012</t>
  </si>
  <si>
    <t>0000000220015</t>
  </si>
  <si>
    <t>Záložní serverovna - ICT tech.</t>
  </si>
  <si>
    <t>0000000221013</t>
  </si>
  <si>
    <t>Aktivní prvky sítě - 3x switch</t>
  </si>
  <si>
    <t>Klimatizace do serverovny</t>
  </si>
  <si>
    <t>6125</t>
  </si>
  <si>
    <t>0000000221014</t>
  </si>
  <si>
    <t>Výpočetní technika</t>
  </si>
  <si>
    <t xml:space="preserve">Činnost místní správy                      </t>
  </si>
  <si>
    <t>- 35 -</t>
  </si>
  <si>
    <t>6901</t>
  </si>
  <si>
    <t>Nespecifikovaná rezerva investiční</t>
  </si>
  <si>
    <t>Dopravní prostředky (elektroautomobil)</t>
  </si>
  <si>
    <t>Rezerva OŠK</t>
  </si>
  <si>
    <t>Rezervy kapitálových výdajů</t>
  </si>
  <si>
    <t>- 36 -</t>
  </si>
  <si>
    <t>Návratná finanční výpomoc</t>
  </si>
  <si>
    <t>Spoluúčast MČ - UZ 77 operační programy VVV, PPR, Erasmus +</t>
  </si>
  <si>
    <t>Rezerva - hřiště spoluúčast  UZ 77</t>
  </si>
  <si>
    <t>Rezerva - MŠ Omská odstupné</t>
  </si>
  <si>
    <t>Rezerva - nové třídy ZŠ - Jakutská, Olešská, Nad Vodovodem,  Rezerva - nové třídy MŠ - U Vršovického nádraží</t>
  </si>
  <si>
    <t xml:space="preserve">CELKEM Rozpočtová rezerva investiční </t>
  </si>
  <si>
    <t>Spoluúčast k MAP II</t>
  </si>
  <si>
    <t>Převod zůstatku z roku 2021</t>
  </si>
  <si>
    <t>Rozpočtová rezerva - neinvestiční (nespecifická)</t>
  </si>
  <si>
    <t>0041 - OŠK</t>
  </si>
  <si>
    <t>CELKEM</t>
  </si>
  <si>
    <t xml:space="preserve">0041 - OŠK </t>
  </si>
  <si>
    <t>Rozpočtová rezerva - investiční (nespecifická)</t>
  </si>
  <si>
    <t>PD Parkovací kapacity domy</t>
  </si>
  <si>
    <t xml:space="preserve">Parkovací kontejnery </t>
  </si>
  <si>
    <t>Opravy bytů a nebytů</t>
  </si>
  <si>
    <t>0000000215004</t>
  </si>
  <si>
    <t>Neinvestiční příspěvky zřízeným PO - LDN</t>
  </si>
  <si>
    <t>006118</t>
  </si>
  <si>
    <t>Volba prezidenta republiky</t>
  </si>
  <si>
    <t>Zastupitelské orgány a volby</t>
  </si>
  <si>
    <t>00611X</t>
  </si>
  <si>
    <t>Dopravní prostředky</t>
  </si>
  <si>
    <t>Nákup ostatních služeb AVČ Gutova</t>
  </si>
  <si>
    <t>Nákup ostatních služeb DH</t>
  </si>
  <si>
    <t>0000000205030</t>
  </si>
  <si>
    <t>Reko KD EDEN</t>
  </si>
  <si>
    <t>Pozemek Vršovice p.č. 2472/4</t>
  </si>
  <si>
    <t xml:space="preserve">Pozemek Malešice p.č. 806/472 a 806/473 </t>
  </si>
  <si>
    <t>MŠ Ve Stínu - reko VZT a ZTI</t>
  </si>
  <si>
    <t>006117</t>
  </si>
  <si>
    <t>Volby do Evropského parlamentu</t>
  </si>
  <si>
    <t>Licence SW</t>
  </si>
  <si>
    <t>Výhledové požadavky na vozový park</t>
  </si>
  <si>
    <t>Výhledové požadavky na výpočetní techniku</t>
  </si>
  <si>
    <t>PP a real. cyklotrasa drážní promenáda - Praha 15</t>
  </si>
  <si>
    <t>Obecné příjmy a výdaje z finančních operací</t>
  </si>
  <si>
    <t>Financování (kontokorent)</t>
  </si>
  <si>
    <t>- černé skládky</t>
  </si>
  <si>
    <t>- velkoobjemové kompostéry</t>
  </si>
  <si>
    <t>Nákup ostatních služeb: - z toho</t>
  </si>
  <si>
    <t>Zkapacitnění ZŠ Hostýnská</t>
  </si>
  <si>
    <t>Rekonstrukce ŠJ ZŠ Břečťanova</t>
  </si>
  <si>
    <t>Nákup ostatních služeb - ZŠ Švehlova</t>
  </si>
  <si>
    <t>Zastupitelstva obcí a ZHMP, Senátu PČR</t>
  </si>
  <si>
    <t>Dopravní prostředky (elektromobil)</t>
  </si>
  <si>
    <r>
      <t>Úroky</t>
    </r>
    <r>
      <rPr>
        <sz val="10"/>
        <color rgb="FF000000"/>
        <rFont val="Arial"/>
        <family val="2"/>
        <charset val="238"/>
      </rPr>
      <t xml:space="preserve"> vlastní - rezerva    </t>
    </r>
  </si>
  <si>
    <t>0021 - OŽP</t>
  </si>
  <si>
    <t>CELKEM neinvestiční rezerva</t>
  </si>
  <si>
    <t>CELKEM investiční rezerva</t>
  </si>
  <si>
    <t>CELKEM 0041</t>
  </si>
  <si>
    <t>CELKEM 0043</t>
  </si>
  <si>
    <t>CELKEM 0021</t>
  </si>
  <si>
    <t>Rozpis rozpočtové rezervy</t>
  </si>
  <si>
    <t>k 30. 9. 2021</t>
  </si>
  <si>
    <t>k 30.9.2021</t>
  </si>
  <si>
    <t>ZŠ Solidarita</t>
  </si>
  <si>
    <t>000000046</t>
  </si>
  <si>
    <t>003131</t>
  </si>
  <si>
    <t>Neinv. transfery cizím přísp. organizacím</t>
  </si>
  <si>
    <t>Výchovné ústavy a dětské domovy se školou</t>
  </si>
  <si>
    <t>Ostatní činnosti jinde nezařazené</t>
  </si>
  <si>
    <t>Nákup materiálu j.n. - Čapkova vila</t>
  </si>
  <si>
    <t>Ostatní záležitosti kultury, církví a sděl. prostř.</t>
  </si>
  <si>
    <t>Ostatní zálež. civilní připravenosti na krizové stavy</t>
  </si>
  <si>
    <t>000013018</t>
  </si>
  <si>
    <t>000000079</t>
  </si>
  <si>
    <t>000022009</t>
  </si>
  <si>
    <t>Rekonstrukce NP</t>
  </si>
  <si>
    <t>Název položky</t>
  </si>
  <si>
    <t>Skut. 2016 /*</t>
  </si>
  <si>
    <t>Skut. 2017 /*</t>
  </si>
  <si>
    <t>RV 2023</t>
  </si>
  <si>
    <t>RV 2024</t>
  </si>
  <si>
    <t>RV 2025</t>
  </si>
  <si>
    <t>RV 2026</t>
  </si>
  <si>
    <t>Daňové příjmy - třída 1</t>
  </si>
  <si>
    <t>Nedaňové příjmy - třída 2</t>
  </si>
  <si>
    <t>Kapitálové příjmy  - třída 3</t>
  </si>
  <si>
    <t xml:space="preserve">Vlastní příjmy  </t>
  </si>
  <si>
    <t>Přijaté dotace (po konsolidaci) - třída 4</t>
  </si>
  <si>
    <t>dotace na výkon státní správy (ZJ 900)</t>
  </si>
  <si>
    <t>dotace z MHMP - dot. vztahy k MČ (ZJ 921)</t>
  </si>
  <si>
    <t>ostatní dotace z rozpočtu HMP</t>
  </si>
  <si>
    <t>investiční dotace z rozpočtu HMP</t>
  </si>
  <si>
    <t>OPŽP - reko úřadu</t>
  </si>
  <si>
    <t>OPŽP-reko škol</t>
  </si>
  <si>
    <t>Převody z vlastních fondů - třída 4</t>
  </si>
  <si>
    <t>Dotace a převody</t>
  </si>
  <si>
    <t>PŘÍJMY CELKEM</t>
  </si>
  <si>
    <t xml:space="preserve">Neinvestiční výdaje (po konsolidaci) - třída 5 </t>
  </si>
  <si>
    <t>Investiční výdaje - třída 6 - celkem/*****</t>
  </si>
  <si>
    <t>z toho bez reko ÚMČ</t>
  </si>
  <si>
    <t xml:space="preserve">          reko ÚMČ</t>
  </si>
  <si>
    <t xml:space="preserve">VÝDAJE CELKEM </t>
  </si>
  <si>
    <t>Výsledek hospodaření (- schodek,+ přebytek)</t>
  </si>
  <si>
    <t>Krátkodobé půjčené prostředky (8113)</t>
  </si>
  <si>
    <t>Uhrazené splátky krátkodobých přijatých půjčených prostředků (8114)</t>
  </si>
  <si>
    <t>Dlouhodobě přijaté půjčené prostředky (8123)/ **</t>
  </si>
  <si>
    <t>Uhrazené splátky dlouhodobých přijatých půjčených prostředků (8124) /***</t>
  </si>
  <si>
    <t>Tvorba rezervy na dluhovou službu /*****</t>
  </si>
  <si>
    <t xml:space="preserve">Vytvořená rezerva na dluhovou službu celkem  </t>
  </si>
  <si>
    <t>/*údaje ze sestavy bilance k 31.12. daného roku /sloupec skutečnost/</t>
  </si>
  <si>
    <t>/** přijaté návratné finanční výpomoci HMP</t>
  </si>
  <si>
    <t>/****splátky návratné finanční výpomoci HMP - Reko úřadu</t>
  </si>
  <si>
    <t>/***** vyplní  pouze ty MČ, které si tvoří rezervy na splácení  dlouhodobých úvěrů a půjček</t>
  </si>
  <si>
    <t>/****** pro rok, na který je schvalován rozpočet, neobsahují výdaje kryté přiznanými nebo očekávanými dotacemi</t>
  </si>
  <si>
    <t>Návrh rozpočtu 2022</t>
  </si>
  <si>
    <t>RV 2027</t>
  </si>
  <si>
    <t>Skut.        2018 /*</t>
  </si>
  <si>
    <t>Skut.         2019 /*</t>
  </si>
  <si>
    <t>Skut.        2020/*</t>
  </si>
  <si>
    <t>Skut.               k 30.9.2021</t>
  </si>
  <si>
    <t>Opravy a udržování: z toho</t>
  </si>
  <si>
    <t>Služby následné péče, terapeutické komunity a kontaktní centra</t>
  </si>
  <si>
    <t>Nespecifikovaná rezerva</t>
  </si>
  <si>
    <t>Rezerva - soudní spory</t>
  </si>
  <si>
    <t>- 2 -</t>
  </si>
  <si>
    <t>Dotace z MHMP - dotační vztahy k městským částem</t>
  </si>
  <si>
    <t>Návrh přidělených dotací MHMP k 1. 1. 2022</t>
  </si>
  <si>
    <t>III/3/1</t>
  </si>
  <si>
    <t>III/3/2</t>
  </si>
  <si>
    <t>III/3/4</t>
  </si>
  <si>
    <t>III/3/5</t>
  </si>
  <si>
    <t>III/3/6</t>
  </si>
  <si>
    <t>III/3/7</t>
  </si>
  <si>
    <t>III/3/8</t>
  </si>
  <si>
    <t>III/3/9</t>
  </si>
  <si>
    <t>III/3/10</t>
  </si>
  <si>
    <t>III/3/11</t>
  </si>
  <si>
    <t>III/3/12</t>
  </si>
  <si>
    <t>III/3/13</t>
  </si>
  <si>
    <t>III/3/14</t>
  </si>
  <si>
    <t>III/3/15</t>
  </si>
  <si>
    <t>III/3/16</t>
  </si>
  <si>
    <t>III/3/17</t>
  </si>
  <si>
    <t>III/3/18</t>
  </si>
  <si>
    <t>III/3/19</t>
  </si>
  <si>
    <t>III/3/20</t>
  </si>
  <si>
    <t>III/3/21</t>
  </si>
  <si>
    <t>III/3/22</t>
  </si>
  <si>
    <t>III/3/23</t>
  </si>
  <si>
    <t>III/3/24</t>
  </si>
  <si>
    <t>III/3/25</t>
  </si>
  <si>
    <t>III/3/26</t>
  </si>
  <si>
    <t>III/3/27</t>
  </si>
  <si>
    <t>III/3/28</t>
  </si>
  <si>
    <t>III/3/29</t>
  </si>
  <si>
    <t>III/3/3</t>
  </si>
  <si>
    <t>Plán nákladů 2022</t>
  </si>
  <si>
    <t>Plán výnosů 2022</t>
  </si>
  <si>
    <t>OBN</t>
  </si>
  <si>
    <t>8100 OBN</t>
  </si>
  <si>
    <t>8144 nájmy za reklamy</t>
  </si>
  <si>
    <t>815140 poliklinika Malešice</t>
  </si>
  <si>
    <t xml:space="preserve">818230 SVJ   </t>
  </si>
  <si>
    <t>818232 AUSTIS-REAL, s.r.o.</t>
  </si>
  <si>
    <t>818233 Austis správa s.r.o.</t>
  </si>
  <si>
    <t>818234 Centra, a.s.</t>
  </si>
  <si>
    <t>818260 Praha 10 - Majetková, a.s., pro OBN</t>
  </si>
  <si>
    <t>ODO</t>
  </si>
  <si>
    <t>3100 Odbor dopravy</t>
  </si>
  <si>
    <t>OEK</t>
  </si>
  <si>
    <t>1000 Odbor ekonomický</t>
  </si>
  <si>
    <t>OHS</t>
  </si>
  <si>
    <t>9100 Odbor hospodářské správy</t>
  </si>
  <si>
    <t>9136 Praha 10 - Majetková, a.s., pro OHS</t>
  </si>
  <si>
    <t>9159 Závodní jídelna</t>
  </si>
  <si>
    <t>OKP</t>
  </si>
  <si>
    <t>6300 Odbor kultury a projektů</t>
  </si>
  <si>
    <t>OMP</t>
  </si>
  <si>
    <t>8200 Bytové domy a nebytové objekty</t>
  </si>
  <si>
    <t>8258 Školy, školky</t>
  </si>
  <si>
    <t>828156 Byty a nebytové prostory</t>
  </si>
  <si>
    <t>828157 Pozemky</t>
  </si>
  <si>
    <t>8282 OMP</t>
  </si>
  <si>
    <t>9136 Praha 10 - Majetková, a.s., pro OMP</t>
  </si>
  <si>
    <t>OŠK</t>
  </si>
  <si>
    <t>4100 Odbor školství</t>
  </si>
  <si>
    <t>1 spotřebované nákupy</t>
  </si>
  <si>
    <t>2 opravy a udržování</t>
  </si>
  <si>
    <t>3 ostatní služby</t>
  </si>
  <si>
    <t>6 ostatní náklady</t>
  </si>
  <si>
    <t>10 výnosy z prodeje služeb</t>
  </si>
  <si>
    <t>11 výnosy z pronájmu</t>
  </si>
  <si>
    <t>12 ostatní výnosy</t>
  </si>
  <si>
    <t>7 odpisy, rezervy a opravné položky</t>
  </si>
  <si>
    <t>828156 odpisy</t>
  </si>
  <si>
    <t>13 výnosy z prodeje majetku</t>
  </si>
  <si>
    <t>OEK, OHS, OKP, OŠK</t>
  </si>
  <si>
    <t>4 Mzdové náklady</t>
  </si>
  <si>
    <t>15 finanční výnosy</t>
  </si>
  <si>
    <t>Celkový součet</t>
  </si>
  <si>
    <t>Návrh plánu zdaňované činnosti na rok 2022</t>
  </si>
  <si>
    <t>IV/1</t>
  </si>
  <si>
    <t>IV/2</t>
  </si>
  <si>
    <t>IV/3</t>
  </si>
  <si>
    <t>IV/4</t>
  </si>
  <si>
    <t>V.</t>
  </si>
  <si>
    <t>Návrh rozpisu zdaňované činnosti na rok 2022 - OBN</t>
  </si>
  <si>
    <t>Návrh rozpisu zdaňované činnosti na rok 2022 - OMP</t>
  </si>
  <si>
    <t>Návrh rozpisu zdaňované činnosti na rok 2022 - OEK, OHS, OKP, OŠK</t>
  </si>
  <si>
    <t>- 1 -</t>
  </si>
  <si>
    <t>- 3 -</t>
  </si>
  <si>
    <t>- 4 -</t>
  </si>
  <si>
    <t>- 5 -</t>
  </si>
  <si>
    <t>- 6 -</t>
  </si>
  <si>
    <t>- 7 -</t>
  </si>
  <si>
    <t>- 8 -</t>
  </si>
  <si>
    <t>- 9 -</t>
  </si>
  <si>
    <t>- 10 -</t>
  </si>
  <si>
    <t>- 11 -</t>
  </si>
  <si>
    <t>- 12 -</t>
  </si>
  <si>
    <t>- 13 -</t>
  </si>
  <si>
    <t>-14 -</t>
  </si>
  <si>
    <t>- 15 -</t>
  </si>
  <si>
    <t>- 17 -</t>
  </si>
  <si>
    <t>- 16 -</t>
  </si>
  <si>
    <t>- 18 -</t>
  </si>
  <si>
    <t>- 19 -</t>
  </si>
  <si>
    <t>- 20 -</t>
  </si>
  <si>
    <t>- 21 -</t>
  </si>
  <si>
    <t>- 22 -</t>
  </si>
  <si>
    <t>- 23 -</t>
  </si>
  <si>
    <t>- 24 -</t>
  </si>
  <si>
    <t>- 25 -</t>
  </si>
  <si>
    <t>- 26 -</t>
  </si>
  <si>
    <t>- 27 -</t>
  </si>
  <si>
    <t>- 28 -</t>
  </si>
  <si>
    <t>- 29 -</t>
  </si>
  <si>
    <t>- 30 -</t>
  </si>
  <si>
    <t>- 31 -</t>
  </si>
  <si>
    <t>- 32 -</t>
  </si>
  <si>
    <t>- 33 -</t>
  </si>
  <si>
    <t>- 34 -</t>
  </si>
  <si>
    <t>- 37 -</t>
  </si>
  <si>
    <t>- 38 -</t>
  </si>
  <si>
    <t>- 39 -</t>
  </si>
  <si>
    <t>III/1</t>
  </si>
  <si>
    <t>III/2</t>
  </si>
  <si>
    <t>P10-482323/2021</t>
  </si>
  <si>
    <t>Bilance návrhu rozpočtu MČ Praha 10 na rok 2022</t>
  </si>
  <si>
    <t xml:space="preserve">Přehled rozpočtových výdajů dle odvětví </t>
  </si>
  <si>
    <t>Návrh Střednědobého výhledu rozpočtu MČ Praha 10 na období 2023 - 2027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</si>
</sst>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_-;[Red]#,##0.00\-"/>
    <numFmt numFmtId="166" formatCode="0.0"/>
    <numFmt numFmtId="167" formatCode="#,##0_ ;[Red]\-#,##0\ "/>
    <numFmt numFmtId="168" formatCode="#,##0_ ;\-#,##0\ "/>
  </numFmts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9499999999999993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8.9499999999999993"/>
      <name val="Arial"/>
      <family val="2"/>
      <charset val="238"/>
    </font>
    <font>
      <b/>
      <sz val="9"/>
      <name val="Arial"/>
      <family val="2"/>
      <charset val="238"/>
    </font>
    <font>
      <sz val="8.9499999999999993"/>
      <name val="Arial"/>
      <family val="2"/>
      <charset val="238"/>
    </font>
    <font>
      <sz val="9"/>
      <name val="Arial"/>
      <family val="2"/>
      <charset val="238"/>
    </font>
    <font>
      <i/>
      <sz val="8.9499999999999993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2.5"/>
      <color rgb="FF000080"/>
      <name val="Arial"/>
      <family val="2"/>
      <charset val="238"/>
    </font>
    <font>
      <b/>
      <u/>
      <sz val="9"/>
      <color rgb="FF000080"/>
      <name val="Arial"/>
      <family val="2"/>
      <charset val="238"/>
    </font>
    <font>
      <sz val="11"/>
      <color theme="1"/>
      <name val="Arial"/>
      <family val="2"/>
      <charset val="238"/>
    </font>
    <font>
      <b/>
      <sz val="10.65"/>
      <name val="Arial"/>
      <family val="2"/>
      <charset val="238"/>
    </font>
    <font>
      <sz val="10.65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2.5"/>
      <color rgb="FF000080"/>
      <name val="Arial"/>
      <family val="2"/>
      <charset val="238"/>
    </font>
    <font>
      <b/>
      <sz val="10.5"/>
      <name val="Arial"/>
      <family val="2"/>
      <charset val="238"/>
    </font>
    <font>
      <sz val="10.5"/>
      <color theme="1"/>
      <name val="Arial"/>
      <family val="2"/>
      <charset val="238"/>
    </font>
    <font>
      <b/>
      <sz val="10.5"/>
      <name val="Arial"/>
      <family val="2"/>
    </font>
    <font>
      <sz val="10.5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i/>
      <sz val="11"/>
      <color theme="1"/>
      <name val="Calibri"/>
      <family val="2"/>
      <scheme val="minor"/>
    </font>
    <font>
      <sz val="10.5"/>
      <name val="Arial"/>
      <family val="2"/>
      <charset val="238"/>
    </font>
    <font>
      <sz val="7.05"/>
      <name val="Arial"/>
      <family val="2"/>
      <charset val="238"/>
    </font>
    <font>
      <sz val="11"/>
      <color theme="1"/>
      <name val="Calibri"/>
      <family val="2"/>
      <scheme val="minor"/>
    </font>
    <font>
      <b/>
      <u/>
      <sz val="12.5"/>
      <color indexed="18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Calibri"/>
      <family val="2"/>
    </font>
    <font>
      <sz val="9"/>
      <color indexed="8"/>
      <name val="Arial"/>
      <family val="2"/>
      <charset val="238"/>
    </font>
    <font>
      <b/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8.9499999999999993"/>
      <color rgb="FFFF0000"/>
      <name val="Arial"/>
      <family val="2"/>
      <charset val="238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sz val="10"/>
      <color rgb="FF000000"/>
      <name val="Arial"/>
      <family val="2"/>
      <charset val="238"/>
    </font>
    <font>
      <sz val="11"/>
      <color indexed="8"/>
      <name val="Calibri"/>
      <family val="2"/>
    </font>
    <font>
      <b/>
      <u/>
      <sz val="12.5"/>
      <name val="Arial"/>
      <family val="2"/>
      <charset val="238"/>
    </font>
    <font>
      <sz val="11"/>
      <name val="Calibri"/>
      <family val="2"/>
      <scheme val="minor"/>
    </font>
    <font>
      <sz val="8.9499999999999993"/>
      <color theme="0" tint="-0.499984740745262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</font>
    <font>
      <i/>
      <sz val="10"/>
      <name val="Times New Roman"/>
      <family val="1"/>
      <charset val="238"/>
    </font>
    <font>
      <i/>
      <sz val="11"/>
      <name val="Calibri"/>
      <family val="2"/>
      <charset val="238"/>
    </font>
    <font>
      <i/>
      <sz val="10"/>
      <name val="Arial CE"/>
      <charset val="238"/>
    </font>
    <font>
      <sz val="11"/>
      <color theme="0" tint="-0.499984740745262"/>
      <name val="Calibri"/>
      <family val="2"/>
      <scheme val="minor"/>
    </font>
    <font>
      <i/>
      <sz val="10"/>
      <name val="Arial"/>
      <family val="2"/>
      <charset val="238"/>
    </font>
    <font>
      <sz val="10"/>
      <name val="Helv"/>
    </font>
    <font>
      <b/>
      <sz val="14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indexed="64"/>
      </top>
      <bottom style="thin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0">
    <xf numFmtId="0" fontId="0" fillId="0" borderId="0"/>
    <xf numFmtId="0" fontId="33" fillId="0" borderId="0"/>
    <xf numFmtId="0" fontId="52" fillId="0" borderId="0"/>
    <xf numFmtId="0" fontId="59" fillId="0" borderId="0"/>
    <xf numFmtId="0" fontId="5" fillId="0" borderId="0"/>
    <xf numFmtId="0" fontId="33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6">
    <xf numFmtId="0" fontId="0" fillId="0" borderId="0" xfId="0"/>
    <xf numFmtId="3" fontId="0" fillId="0" borderId="0" xfId="0" applyNumberFormat="1"/>
    <xf numFmtId="164" fontId="9" fillId="0" borderId="0" xfId="0" applyNumberFormat="1" applyFont="1"/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right" vertical="top"/>
    </xf>
    <xf numFmtId="164" fontId="10" fillId="0" borderId="4" xfId="0" applyNumberFormat="1" applyFont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3" fontId="6" fillId="0" borderId="4" xfId="0" applyNumberFormat="1" applyFont="1" applyFill="1" applyBorder="1" applyAlignment="1">
      <alignment horizontal="right" vertical="top"/>
    </xf>
    <xf numFmtId="164" fontId="10" fillId="0" borderId="4" xfId="0" applyNumberFormat="1" applyFont="1" applyFill="1" applyBorder="1" applyAlignment="1">
      <alignment horizontal="right" vertical="top" wrapText="1"/>
    </xf>
    <xf numFmtId="0" fontId="12" fillId="2" borderId="4" xfId="0" applyFont="1" applyFill="1" applyBorder="1" applyAlignment="1">
      <alignment horizontal="left" vertical="top"/>
    </xf>
    <xf numFmtId="3" fontId="12" fillId="2" borderId="4" xfId="0" applyNumberFormat="1" applyFont="1" applyFill="1" applyBorder="1" applyAlignment="1">
      <alignment horizontal="right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/>
    </xf>
    <xf numFmtId="3" fontId="14" fillId="0" borderId="4" xfId="0" applyNumberFormat="1" applyFont="1" applyFill="1" applyBorder="1" applyAlignment="1">
      <alignment horizontal="right" vertical="top"/>
    </xf>
    <xf numFmtId="164" fontId="15" fillId="0" borderId="4" xfId="0" applyNumberFormat="1" applyFont="1" applyFill="1" applyBorder="1" applyAlignment="1">
      <alignment horizontal="right" vertical="top" wrapText="1"/>
    </xf>
    <xf numFmtId="0" fontId="14" fillId="0" borderId="4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3" fontId="14" fillId="0" borderId="4" xfId="0" applyNumberFormat="1" applyFont="1" applyBorder="1" applyAlignment="1">
      <alignment horizontal="right" vertical="top"/>
    </xf>
    <xf numFmtId="164" fontId="15" fillId="0" borderId="4" xfId="0" applyNumberFormat="1" applyFont="1" applyBorder="1" applyAlignment="1">
      <alignment horizontal="right" vertical="top" wrapText="1"/>
    </xf>
    <xf numFmtId="0" fontId="14" fillId="0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/>
    </xf>
    <xf numFmtId="3" fontId="12" fillId="4" borderId="4" xfId="0" applyNumberFormat="1" applyFont="1" applyFill="1" applyBorder="1" applyAlignment="1">
      <alignment horizontal="right" vertical="top"/>
    </xf>
    <xf numFmtId="164" fontId="13" fillId="4" borderId="4" xfId="0" applyNumberFormat="1" applyFont="1" applyFill="1" applyBorder="1" applyAlignment="1">
      <alignment horizontal="right" vertical="top" wrapText="1"/>
    </xf>
    <xf numFmtId="0" fontId="16" fillId="0" borderId="4" xfId="0" applyFont="1" applyFill="1" applyBorder="1" applyAlignment="1">
      <alignment horizontal="left" vertical="top"/>
    </xf>
    <xf numFmtId="3" fontId="16" fillId="0" borderId="4" xfId="0" applyNumberFormat="1" applyFont="1" applyFill="1" applyBorder="1" applyAlignment="1">
      <alignment horizontal="right" vertical="top"/>
    </xf>
    <xf numFmtId="3" fontId="7" fillId="4" borderId="4" xfId="0" applyNumberFormat="1" applyFont="1" applyFill="1" applyBorder="1" applyAlignment="1">
      <alignment horizontal="right" vertical="top"/>
    </xf>
    <xf numFmtId="164" fontId="11" fillId="4" borderId="4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4" borderId="5" xfId="0" applyFont="1" applyFill="1" applyBorder="1" applyAlignment="1">
      <alignment horizontal="left" vertical="top"/>
    </xf>
    <xf numFmtId="3" fontId="12" fillId="4" borderId="5" xfId="0" applyNumberFormat="1" applyFont="1" applyFill="1" applyBorder="1" applyAlignment="1">
      <alignment horizontal="right" vertical="top"/>
    </xf>
    <xf numFmtId="164" fontId="13" fillId="4" borderId="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14" fillId="3" borderId="4" xfId="0" applyFont="1" applyFill="1" applyBorder="1" applyAlignment="1">
      <alignment horizontal="left" vertical="top"/>
    </xf>
    <xf numFmtId="164" fontId="15" fillId="0" borderId="4" xfId="0" applyNumberFormat="1" applyFont="1" applyFill="1" applyBorder="1" applyAlignment="1">
      <alignment horizontal="right" vertical="top"/>
    </xf>
    <xf numFmtId="164" fontId="13" fillId="4" borderId="4" xfId="0" applyNumberFormat="1" applyFont="1" applyFill="1" applyBorder="1" applyAlignment="1">
      <alignment horizontal="right" vertical="top"/>
    </xf>
    <xf numFmtId="0" fontId="0" fillId="0" borderId="4" xfId="0" applyBorder="1"/>
    <xf numFmtId="0" fontId="0" fillId="0" borderId="4" xfId="0" applyFill="1" applyBorder="1"/>
    <xf numFmtId="0" fontId="14" fillId="0" borderId="0" xfId="0" applyFont="1" applyAlignment="1">
      <alignment horizontal="left" vertical="top"/>
    </xf>
    <xf numFmtId="164" fontId="17" fillId="0" borderId="4" xfId="0" applyNumberFormat="1" applyFont="1" applyFill="1" applyBorder="1" applyAlignment="1">
      <alignment horizontal="right" vertical="top"/>
    </xf>
    <xf numFmtId="0" fontId="19" fillId="0" borderId="0" xfId="0" applyFont="1" applyAlignment="1">
      <alignment horizontal="left" vertical="top"/>
    </xf>
    <xf numFmtId="3" fontId="19" fillId="0" borderId="0" xfId="0" applyNumberFormat="1" applyFont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" fontId="17" fillId="4" borderId="5" xfId="0" applyNumberFormat="1" applyFont="1" applyFill="1" applyBorder="1" applyAlignment="1">
      <alignment horizontal="center" vertical="top"/>
    </xf>
    <xf numFmtId="1" fontId="17" fillId="4" borderId="2" xfId="0" applyNumberFormat="1" applyFont="1" applyFill="1" applyBorder="1" applyAlignment="1">
      <alignment horizontal="center" vertical="top"/>
    </xf>
    <xf numFmtId="1" fontId="17" fillId="4" borderId="6" xfId="0" applyNumberFormat="1" applyFont="1" applyFill="1" applyBorder="1" applyAlignment="1">
      <alignment horizontal="center" vertical="top"/>
    </xf>
    <xf numFmtId="1" fontId="17" fillId="4" borderId="1" xfId="0" applyNumberFormat="1" applyFont="1" applyFill="1" applyBorder="1" applyAlignment="1">
      <alignment horizontal="center" vertical="top"/>
    </xf>
    <xf numFmtId="0" fontId="21" fillId="0" borderId="4" xfId="0" applyFont="1" applyBorder="1"/>
    <xf numFmtId="3" fontId="14" fillId="0" borderId="0" xfId="0" applyNumberFormat="1" applyFont="1" applyAlignment="1">
      <alignment horizontal="right" vertical="top"/>
    </xf>
    <xf numFmtId="0" fontId="21" fillId="0" borderId="4" xfId="0" applyFont="1" applyBorder="1" applyAlignment="1"/>
    <xf numFmtId="0" fontId="23" fillId="0" borderId="4" xfId="0" applyFont="1" applyFill="1" applyBorder="1" applyAlignment="1">
      <alignment horizontal="left" vertical="top"/>
    </xf>
    <xf numFmtId="0" fontId="23" fillId="0" borderId="0" xfId="0" applyFont="1"/>
    <xf numFmtId="0" fontId="21" fillId="0" borderId="0" xfId="0" applyFont="1"/>
    <xf numFmtId="3" fontId="21" fillId="0" borderId="0" xfId="0" applyNumberFormat="1" applyFont="1"/>
    <xf numFmtId="164" fontId="24" fillId="0" borderId="0" xfId="0" applyNumberFormat="1" applyFont="1"/>
    <xf numFmtId="0" fontId="21" fillId="0" borderId="0" xfId="0" applyFont="1" applyAlignment="1"/>
    <xf numFmtId="0" fontId="25" fillId="0" borderId="0" xfId="0" applyFont="1"/>
    <xf numFmtId="3" fontId="25" fillId="0" borderId="0" xfId="0" applyNumberFormat="1" applyFont="1"/>
    <xf numFmtId="164" fontId="26" fillId="0" borderId="0" xfId="0" applyNumberFormat="1" applyFont="1"/>
    <xf numFmtId="0" fontId="24" fillId="0" borderId="0" xfId="0" applyFont="1"/>
    <xf numFmtId="164" fontId="15" fillId="0" borderId="4" xfId="0" applyNumberFormat="1" applyFont="1" applyBorder="1" applyAlignment="1">
      <alignment horizontal="right" vertical="top"/>
    </xf>
    <xf numFmtId="164" fontId="13" fillId="2" borderId="4" xfId="0" applyNumberFormat="1" applyFont="1" applyFill="1" applyBorder="1" applyAlignment="1">
      <alignment horizontal="right" vertical="top"/>
    </xf>
    <xf numFmtId="0" fontId="24" fillId="0" borderId="4" xfId="0" applyFont="1" applyFill="1" applyBorder="1" applyAlignment="1"/>
    <xf numFmtId="0" fontId="0" fillId="0" borderId="4" xfId="0" applyFont="1" applyFill="1" applyBorder="1"/>
    <xf numFmtId="0" fontId="24" fillId="0" borderId="4" xfId="0" applyFont="1" applyFill="1" applyBorder="1"/>
    <xf numFmtId="0" fontId="13" fillId="4" borderId="4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3" fontId="15" fillId="0" borderId="4" xfId="0" applyNumberFormat="1" applyFont="1" applyFill="1" applyBorder="1" applyAlignment="1">
      <alignment horizontal="right" vertical="top"/>
    </xf>
    <xf numFmtId="3" fontId="13" fillId="4" borderId="4" xfId="0" applyNumberFormat="1" applyFont="1" applyFill="1" applyBorder="1" applyAlignment="1">
      <alignment horizontal="right" vertical="top"/>
    </xf>
    <xf numFmtId="0" fontId="0" fillId="0" borderId="0" xfId="0" applyFill="1"/>
    <xf numFmtId="0" fontId="0" fillId="0" borderId="0" xfId="0" applyBorder="1"/>
    <xf numFmtId="0" fontId="14" fillId="0" borderId="8" xfId="0" applyFont="1" applyFill="1" applyBorder="1" applyAlignment="1">
      <alignment horizontal="left" vertical="top"/>
    </xf>
    <xf numFmtId="0" fontId="12" fillId="4" borderId="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/>
    </xf>
    <xf numFmtId="3" fontId="19" fillId="0" borderId="0" xfId="0" applyNumberFormat="1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 wrapText="1"/>
    </xf>
    <xf numFmtId="0" fontId="24" fillId="0" borderId="4" xfId="0" applyFont="1" applyBorder="1"/>
    <xf numFmtId="0" fontId="21" fillId="0" borderId="0" xfId="0" applyFont="1" applyAlignment="1">
      <alignment vertical="center"/>
    </xf>
    <xf numFmtId="0" fontId="14" fillId="0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3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24" fillId="0" borderId="4" xfId="0" applyFont="1" applyBorder="1" applyAlignment="1">
      <alignment vertical="center"/>
    </xf>
    <xf numFmtId="3" fontId="14" fillId="0" borderId="4" xfId="0" applyNumberFormat="1" applyFont="1" applyFill="1" applyBorder="1" applyAlignment="1">
      <alignment vertical="center"/>
    </xf>
    <xf numFmtId="164" fontId="15" fillId="0" borderId="4" xfId="0" applyNumberFormat="1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vertical="center"/>
    </xf>
    <xf numFmtId="0" fontId="24" fillId="0" borderId="0" xfId="0" applyFont="1" applyBorder="1"/>
    <xf numFmtId="0" fontId="27" fillId="0" borderId="0" xfId="0" applyFont="1"/>
    <xf numFmtId="49" fontId="24" fillId="0" borderId="4" xfId="0" applyNumberFormat="1" applyFont="1" applyFill="1" applyBorder="1"/>
    <xf numFmtId="0" fontId="28" fillId="0" borderId="0" xfId="0" applyFont="1" applyAlignment="1">
      <alignment horizontal="left" vertical="top"/>
    </xf>
    <xf numFmtId="0" fontId="17" fillId="4" borderId="5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3" fontId="17" fillId="4" borderId="5" xfId="0" applyNumberFormat="1" applyFont="1" applyFill="1" applyBorder="1" applyAlignment="1">
      <alignment horizontal="center" vertical="top"/>
    </xf>
    <xf numFmtId="0" fontId="17" fillId="4" borderId="11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 vertical="top"/>
    </xf>
    <xf numFmtId="1" fontId="17" fillId="4" borderId="11" xfId="0" applyNumberFormat="1" applyFont="1" applyFill="1" applyBorder="1" applyAlignment="1">
      <alignment horizontal="center" vertical="top"/>
    </xf>
    <xf numFmtId="3" fontId="17" fillId="4" borderId="11" xfId="0" applyNumberFormat="1" applyFont="1" applyFill="1" applyBorder="1" applyAlignment="1">
      <alignment horizontal="center" vertical="top"/>
    </xf>
    <xf numFmtId="0" fontId="30" fillId="0" borderId="0" xfId="0" applyFont="1" applyAlignment="1"/>
    <xf numFmtId="3" fontId="14" fillId="0" borderId="0" xfId="0" applyNumberFormat="1" applyFont="1" applyFill="1" applyBorder="1" applyAlignment="1">
      <alignment horizontal="right" vertical="top"/>
    </xf>
    <xf numFmtId="3" fontId="15" fillId="0" borderId="0" xfId="0" applyNumberFormat="1" applyFont="1" applyFill="1" applyBorder="1" applyAlignment="1">
      <alignment horizontal="right" vertical="top"/>
    </xf>
    <xf numFmtId="3" fontId="14" fillId="0" borderId="0" xfId="0" applyNumberFormat="1" applyFont="1" applyBorder="1" applyAlignment="1">
      <alignment horizontal="right" vertical="top"/>
    </xf>
    <xf numFmtId="0" fontId="30" fillId="0" borderId="0" xfId="0" applyFont="1"/>
    <xf numFmtId="0" fontId="32" fillId="0" borderId="0" xfId="0" applyFont="1"/>
    <xf numFmtId="49" fontId="24" fillId="0" borderId="4" xfId="0" applyNumberFormat="1" applyFont="1" applyBorder="1"/>
    <xf numFmtId="49" fontId="13" fillId="4" borderId="4" xfId="0" applyNumberFormat="1" applyFont="1" applyFill="1" applyBorder="1" applyAlignment="1">
      <alignment horizontal="left" vertical="top"/>
    </xf>
    <xf numFmtId="0" fontId="8" fillId="5" borderId="9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/>
    </xf>
    <xf numFmtId="3" fontId="7" fillId="5" borderId="4" xfId="0" applyNumberFormat="1" applyFont="1" applyFill="1" applyBorder="1" applyAlignment="1">
      <alignment horizontal="right" vertical="top"/>
    </xf>
    <xf numFmtId="164" fontId="11" fillId="5" borderId="4" xfId="0" applyNumberFormat="1" applyFont="1" applyFill="1" applyBorder="1" applyAlignment="1">
      <alignment horizontal="right" vertical="top" wrapText="1"/>
    </xf>
    <xf numFmtId="0" fontId="22" fillId="5" borderId="9" xfId="0" applyFont="1" applyFill="1" applyBorder="1" applyAlignment="1">
      <alignment horizontal="left" vertical="top"/>
    </xf>
    <xf numFmtId="0" fontId="22" fillId="5" borderId="1" xfId="0" applyFont="1" applyFill="1" applyBorder="1" applyAlignment="1">
      <alignment horizontal="left" vertical="top"/>
    </xf>
    <xf numFmtId="3" fontId="12" fillId="5" borderId="4" xfId="0" applyNumberFormat="1" applyFont="1" applyFill="1" applyBorder="1" applyAlignment="1">
      <alignment horizontal="right" vertical="top"/>
    </xf>
    <xf numFmtId="164" fontId="13" fillId="5" borderId="4" xfId="0" applyNumberFormat="1" applyFont="1" applyFill="1" applyBorder="1" applyAlignment="1">
      <alignment horizontal="right" vertical="top" wrapText="1"/>
    </xf>
    <xf numFmtId="0" fontId="31" fillId="5" borderId="9" xfId="0" applyFont="1" applyFill="1" applyBorder="1" applyAlignment="1">
      <alignment horizontal="left" vertical="top"/>
    </xf>
    <xf numFmtId="0" fontId="31" fillId="5" borderId="1" xfId="0" applyFont="1" applyFill="1" applyBorder="1" applyAlignment="1">
      <alignment horizontal="left" vertical="top"/>
    </xf>
    <xf numFmtId="3" fontId="11" fillId="5" borderId="4" xfId="0" applyNumberFormat="1" applyFont="1" applyFill="1" applyBorder="1" applyAlignment="1">
      <alignment horizontal="right" vertical="top"/>
    </xf>
    <xf numFmtId="0" fontId="29" fillId="5" borderId="9" xfId="0" applyFont="1" applyFill="1" applyBorder="1" applyAlignment="1">
      <alignment horizontal="left" vertical="top"/>
    </xf>
    <xf numFmtId="0" fontId="29" fillId="5" borderId="1" xfId="0" applyFont="1" applyFill="1" applyBorder="1" applyAlignment="1">
      <alignment horizontal="left" vertical="top"/>
    </xf>
    <xf numFmtId="3" fontId="13" fillId="5" borderId="4" xfId="0" applyNumberFormat="1" applyFont="1" applyFill="1" applyBorder="1" applyAlignment="1">
      <alignment horizontal="right" vertical="top"/>
    </xf>
    <xf numFmtId="164" fontId="13" fillId="5" borderId="4" xfId="0" applyNumberFormat="1" applyFont="1" applyFill="1" applyBorder="1" applyAlignment="1">
      <alignment horizontal="right" vertical="top"/>
    </xf>
    <xf numFmtId="0" fontId="29" fillId="5" borderId="8" xfId="0" applyFont="1" applyFill="1" applyBorder="1" applyAlignment="1">
      <alignment horizontal="left" vertical="top"/>
    </xf>
    <xf numFmtId="0" fontId="29" fillId="5" borderId="3" xfId="0" applyFont="1" applyFill="1" applyBorder="1" applyAlignment="1">
      <alignment horizontal="left" vertical="top"/>
    </xf>
    <xf numFmtId="0" fontId="22" fillId="5" borderId="4" xfId="0" applyFont="1" applyFill="1" applyBorder="1" applyAlignment="1">
      <alignment horizontal="left" vertical="top"/>
    </xf>
    <xf numFmtId="0" fontId="22" fillId="5" borderId="8" xfId="0" applyFont="1" applyFill="1" applyBorder="1" applyAlignment="1">
      <alignment horizontal="left" vertical="top"/>
    </xf>
    <xf numFmtId="0" fontId="22" fillId="5" borderId="3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/>
    </xf>
    <xf numFmtId="0" fontId="8" fillId="5" borderId="3" xfId="0" applyFont="1" applyFill="1" applyBorder="1" applyAlignment="1">
      <alignment horizontal="left" vertical="top"/>
    </xf>
    <xf numFmtId="49" fontId="14" fillId="0" borderId="4" xfId="0" applyNumberFormat="1" applyFont="1" applyFill="1" applyBorder="1" applyAlignment="1">
      <alignment horizontal="left" vertical="top"/>
    </xf>
    <xf numFmtId="49" fontId="16" fillId="0" borderId="4" xfId="0" applyNumberFormat="1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3" fontId="16" fillId="0" borderId="4" xfId="0" applyNumberFormat="1" applyFont="1" applyBorder="1" applyAlignment="1">
      <alignment horizontal="right" vertical="top"/>
    </xf>
    <xf numFmtId="164" fontId="17" fillId="0" borderId="4" xfId="0" applyNumberFormat="1" applyFont="1" applyBorder="1" applyAlignment="1">
      <alignment horizontal="right" vertical="top"/>
    </xf>
    <xf numFmtId="0" fontId="34" fillId="0" borderId="0" xfId="1" applyFont="1" applyFill="1" applyAlignment="1">
      <alignment horizontal="left"/>
    </xf>
    <xf numFmtId="49" fontId="35" fillId="0" borderId="0" xfId="1" applyNumberFormat="1" applyFont="1" applyFill="1" applyAlignment="1">
      <alignment horizontal="left"/>
    </xf>
    <xf numFmtId="0" fontId="35" fillId="0" borderId="0" xfId="1" applyFont="1" applyFill="1" applyAlignment="1">
      <alignment horizontal="center"/>
    </xf>
    <xf numFmtId="0" fontId="35" fillId="0" borderId="0" xfId="1" applyFont="1" applyFill="1"/>
    <xf numFmtId="0" fontId="35" fillId="0" borderId="0" xfId="1" applyFont="1" applyFill="1" applyAlignment="1">
      <alignment horizontal="left"/>
    </xf>
    <xf numFmtId="3" fontId="35" fillId="0" borderId="0" xfId="1" applyNumberFormat="1" applyFont="1" applyFill="1"/>
    <xf numFmtId="3" fontId="35" fillId="0" borderId="0" xfId="1" applyNumberFormat="1" applyFont="1" applyFill="1" applyAlignment="1">
      <alignment horizontal="right"/>
    </xf>
    <xf numFmtId="0" fontId="36" fillId="0" borderId="12" xfId="1" applyFont="1" applyFill="1" applyBorder="1" applyAlignment="1">
      <alignment horizontal="left"/>
    </xf>
    <xf numFmtId="0" fontId="36" fillId="0" borderId="13" xfId="1" applyFont="1" applyFill="1" applyBorder="1" applyAlignment="1">
      <alignment horizontal="center"/>
    </xf>
    <xf numFmtId="0" fontId="36" fillId="0" borderId="14" xfId="1" applyFont="1" applyFill="1" applyBorder="1" applyAlignment="1">
      <alignment horizontal="center"/>
    </xf>
    <xf numFmtId="0" fontId="36" fillId="3" borderId="14" xfId="1" applyFont="1" applyFill="1" applyBorder="1" applyAlignment="1">
      <alignment horizontal="center"/>
    </xf>
    <xf numFmtId="0" fontId="36" fillId="3" borderId="15" xfId="1" applyFont="1" applyFill="1" applyBorder="1" applyAlignment="1">
      <alignment horizontal="center"/>
    </xf>
    <xf numFmtId="0" fontId="36" fillId="0" borderId="16" xfId="1" applyFont="1" applyFill="1" applyBorder="1" applyAlignment="1">
      <alignment horizontal="left"/>
    </xf>
    <xf numFmtId="0" fontId="36" fillId="0" borderId="17" xfId="1" applyFont="1" applyFill="1" applyBorder="1" applyAlignment="1">
      <alignment horizontal="center"/>
    </xf>
    <xf numFmtId="0" fontId="36" fillId="0" borderId="18" xfId="1" applyFont="1" applyFill="1" applyBorder="1" applyAlignment="1">
      <alignment horizontal="center"/>
    </xf>
    <xf numFmtId="0" fontId="36" fillId="0" borderId="19" xfId="1" applyFont="1" applyFill="1" applyBorder="1" applyAlignment="1">
      <alignment horizontal="center"/>
    </xf>
    <xf numFmtId="0" fontId="36" fillId="3" borderId="19" xfId="1" applyFont="1" applyFill="1" applyBorder="1" applyAlignment="1">
      <alignment horizontal="center"/>
    </xf>
    <xf numFmtId="0" fontId="36" fillId="3" borderId="20" xfId="1" applyFont="1" applyFill="1" applyBorder="1" applyAlignment="1">
      <alignment horizontal="center"/>
    </xf>
    <xf numFmtId="0" fontId="34" fillId="0" borderId="21" xfId="1" applyFont="1" applyFill="1" applyBorder="1" applyAlignment="1">
      <alignment horizontal="left"/>
    </xf>
    <xf numFmtId="0" fontId="36" fillId="0" borderId="0" xfId="1" applyFont="1" applyFill="1" applyBorder="1" applyAlignment="1">
      <alignment horizontal="left"/>
    </xf>
    <xf numFmtId="0" fontId="35" fillId="0" borderId="0" xfId="1" applyFont="1" applyFill="1" applyBorder="1"/>
    <xf numFmtId="0" fontId="36" fillId="0" borderId="15" xfId="1" applyFont="1" applyFill="1" applyBorder="1" applyAlignment="1">
      <alignment horizontal="center"/>
    </xf>
    <xf numFmtId="0" fontId="35" fillId="0" borderId="1" xfId="1" applyFont="1" applyFill="1" applyBorder="1" applyAlignment="1">
      <alignment horizontal="left"/>
    </xf>
    <xf numFmtId="0" fontId="35" fillId="0" borderId="6" xfId="1" applyFont="1" applyFill="1" applyBorder="1"/>
    <xf numFmtId="3" fontId="35" fillId="0" borderId="4" xfId="1" applyNumberFormat="1" applyFont="1" applyFill="1" applyBorder="1"/>
    <xf numFmtId="164" fontId="35" fillId="0" borderId="22" xfId="1" applyNumberFormat="1" applyFont="1" applyFill="1" applyBorder="1"/>
    <xf numFmtId="0" fontId="38" fillId="0" borderId="0" xfId="1" applyFont="1" applyFill="1" applyBorder="1" applyAlignment="1">
      <alignment horizontal="left"/>
    </xf>
    <xf numFmtId="0" fontId="38" fillId="0" borderId="6" xfId="1" applyFont="1" applyFill="1" applyBorder="1"/>
    <xf numFmtId="3" fontId="38" fillId="0" borderId="4" xfId="1" applyNumberFormat="1" applyFont="1" applyFill="1" applyBorder="1"/>
    <xf numFmtId="164" fontId="38" fillId="0" borderId="22" xfId="1" applyNumberFormat="1" applyFont="1" applyFill="1" applyBorder="1"/>
    <xf numFmtId="0" fontId="38" fillId="3" borderId="0" xfId="1" applyFont="1" applyFill="1" applyBorder="1" applyAlignment="1">
      <alignment horizontal="left"/>
    </xf>
    <xf numFmtId="0" fontId="38" fillId="3" borderId="6" xfId="1" applyFont="1" applyFill="1" applyBorder="1" applyAlignment="1">
      <alignment horizontal="left"/>
    </xf>
    <xf numFmtId="0" fontId="35" fillId="0" borderId="10" xfId="1" applyFont="1" applyFill="1" applyBorder="1" applyAlignment="1">
      <alignment horizontal="left"/>
    </xf>
    <xf numFmtId="164" fontId="39" fillId="0" borderId="22" xfId="1" applyNumberFormat="1" applyFont="1" applyFill="1" applyBorder="1"/>
    <xf numFmtId="0" fontId="34" fillId="0" borderId="24" xfId="1" applyFont="1" applyFill="1" applyBorder="1" applyAlignment="1">
      <alignment horizontal="left"/>
    </xf>
    <xf numFmtId="0" fontId="35" fillId="0" borderId="25" xfId="1" applyFont="1" applyFill="1" applyBorder="1" applyAlignment="1">
      <alignment horizontal="left"/>
    </xf>
    <xf numFmtId="0" fontId="35" fillId="0" borderId="19" xfId="1" applyFont="1" applyFill="1" applyBorder="1"/>
    <xf numFmtId="3" fontId="35" fillId="0" borderId="26" xfId="1" applyNumberFormat="1" applyFont="1" applyFill="1" applyBorder="1"/>
    <xf numFmtId="164" fontId="39" fillId="0" borderId="27" xfId="1" applyNumberFormat="1" applyFont="1" applyFill="1" applyBorder="1"/>
    <xf numFmtId="0" fontId="35" fillId="0" borderId="7" xfId="1" applyFont="1" applyFill="1" applyBorder="1" applyAlignment="1">
      <alignment horizontal="left"/>
    </xf>
    <xf numFmtId="164" fontId="35" fillId="0" borderId="22" xfId="1" applyNumberFormat="1" applyFont="1" applyFill="1" applyBorder="1" applyAlignment="1">
      <alignment horizontal="right"/>
    </xf>
    <xf numFmtId="0" fontId="35" fillId="0" borderId="4" xfId="1" applyFont="1" applyFill="1" applyBorder="1"/>
    <xf numFmtId="0" fontId="34" fillId="0" borderId="33" xfId="1" applyFont="1" applyFill="1" applyBorder="1" applyAlignment="1">
      <alignment horizontal="left"/>
    </xf>
    <xf numFmtId="0" fontId="35" fillId="0" borderId="4" xfId="1" applyFont="1" applyFill="1" applyBorder="1" applyAlignment="1">
      <alignment horizontal="left"/>
    </xf>
    <xf numFmtId="0" fontId="35" fillId="0" borderId="5" xfId="1" applyFont="1" applyFill="1" applyBorder="1"/>
    <xf numFmtId="3" fontId="35" fillId="0" borderId="5" xfId="1" applyNumberFormat="1" applyFont="1" applyFill="1" applyBorder="1"/>
    <xf numFmtId="0" fontId="35" fillId="0" borderId="16" xfId="1" applyFont="1" applyFill="1" applyBorder="1" applyAlignment="1"/>
    <xf numFmtId="0" fontId="35" fillId="0" borderId="26" xfId="1" applyFont="1" applyFill="1" applyBorder="1" applyAlignment="1">
      <alignment horizontal="left"/>
    </xf>
    <xf numFmtId="0" fontId="35" fillId="0" borderId="26" xfId="1" applyFont="1" applyFill="1" applyBorder="1"/>
    <xf numFmtId="164" fontId="35" fillId="0" borderId="27" xfId="1" applyNumberFormat="1" applyFont="1" applyFill="1" applyBorder="1" applyAlignment="1">
      <alignment horizontal="right"/>
    </xf>
    <xf numFmtId="0" fontId="40" fillId="0" borderId="34" xfId="1" applyFont="1" applyFill="1" applyBorder="1" applyAlignment="1">
      <alignment horizontal="left"/>
    </xf>
    <xf numFmtId="0" fontId="35" fillId="0" borderId="8" xfId="1" applyFont="1" applyFill="1" applyBorder="1"/>
    <xf numFmtId="3" fontId="39" fillId="0" borderId="3" xfId="1" applyNumberFormat="1" applyFont="1" applyFill="1" applyBorder="1"/>
    <xf numFmtId="164" fontId="35" fillId="0" borderId="23" xfId="1" applyNumberFormat="1" applyFont="1" applyFill="1" applyBorder="1"/>
    <xf numFmtId="3" fontId="39" fillId="0" borderId="6" xfId="1" applyNumberFormat="1" applyFont="1" applyFill="1" applyBorder="1"/>
    <xf numFmtId="164" fontId="35" fillId="0" borderId="35" xfId="1" applyNumberFormat="1" applyFont="1" applyFill="1" applyBorder="1"/>
    <xf numFmtId="0" fontId="40" fillId="0" borderId="21" xfId="1" applyFont="1" applyFill="1" applyBorder="1" applyAlignment="1">
      <alignment horizontal="left"/>
    </xf>
    <xf numFmtId="0" fontId="39" fillId="0" borderId="6" xfId="1" applyFont="1" applyFill="1" applyBorder="1"/>
    <xf numFmtId="3" fontId="39" fillId="0" borderId="4" xfId="1" applyNumberFormat="1" applyFont="1" applyFill="1" applyBorder="1"/>
    <xf numFmtId="0" fontId="34" fillId="0" borderId="36" xfId="1" applyFont="1" applyFill="1" applyBorder="1" applyAlignment="1">
      <alignment horizontal="left"/>
    </xf>
    <xf numFmtId="0" fontId="39" fillId="0" borderId="1" xfId="1" applyFont="1" applyFill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0" fontId="40" fillId="0" borderId="6" xfId="1" applyFont="1" applyFill="1" applyBorder="1"/>
    <xf numFmtId="3" fontId="40" fillId="0" borderId="4" xfId="1" applyNumberFormat="1" applyFont="1" applyFill="1" applyBorder="1"/>
    <xf numFmtId="164" fontId="40" fillId="0" borderId="22" xfId="1" applyNumberFormat="1" applyFont="1" applyFill="1" applyBorder="1"/>
    <xf numFmtId="0" fontId="40" fillId="0" borderId="4" xfId="1" applyFont="1" applyFill="1" applyBorder="1"/>
    <xf numFmtId="0" fontId="35" fillId="3" borderId="6" xfId="1" applyFont="1" applyFill="1" applyBorder="1"/>
    <xf numFmtId="0" fontId="34" fillId="0" borderId="28" xfId="1" applyFont="1" applyFill="1" applyBorder="1" applyAlignment="1">
      <alignment horizontal="left"/>
    </xf>
    <xf numFmtId="164" fontId="35" fillId="0" borderId="27" xfId="1" applyNumberFormat="1" applyFont="1" applyFill="1" applyBorder="1"/>
    <xf numFmtId="0" fontId="34" fillId="0" borderId="37" xfId="1" applyFont="1" applyFill="1" applyBorder="1" applyAlignment="1">
      <alignment horizontal="left"/>
    </xf>
    <xf numFmtId="0" fontId="37" fillId="0" borderId="38" xfId="1" applyFont="1" applyFill="1" applyBorder="1" applyAlignment="1">
      <alignment horizontal="left"/>
    </xf>
    <xf numFmtId="0" fontId="37" fillId="0" borderId="42" xfId="1" applyFont="1" applyFill="1" applyBorder="1" applyAlignment="1">
      <alignment horizontal="left"/>
    </xf>
    <xf numFmtId="3" fontId="37" fillId="3" borderId="39" xfId="1" applyNumberFormat="1" applyFont="1" applyFill="1" applyBorder="1"/>
    <xf numFmtId="3" fontId="37" fillId="0" borderId="39" xfId="1" applyNumberFormat="1" applyFont="1" applyFill="1" applyBorder="1"/>
    <xf numFmtId="3" fontId="37" fillId="0" borderId="42" xfId="1" applyNumberFormat="1" applyFont="1" applyFill="1" applyBorder="1"/>
    <xf numFmtId="0" fontId="40" fillId="0" borderId="28" xfId="1" applyFont="1" applyFill="1" applyBorder="1" applyAlignment="1">
      <alignment horizontal="left"/>
    </xf>
    <xf numFmtId="3" fontId="35" fillId="0" borderId="14" xfId="1" applyNumberFormat="1" applyFont="1" applyFill="1" applyBorder="1"/>
    <xf numFmtId="0" fontId="35" fillId="0" borderId="8" xfId="1" applyFont="1" applyFill="1" applyBorder="1" applyAlignment="1">
      <alignment horizontal="left"/>
    </xf>
    <xf numFmtId="3" fontId="35" fillId="0" borderId="4" xfId="1" applyNumberFormat="1" applyFont="1" applyFill="1" applyBorder="1" applyAlignment="1">
      <alignment horizontal="right"/>
    </xf>
    <xf numFmtId="3" fontId="35" fillId="0" borderId="8" xfId="1" applyNumberFormat="1" applyFont="1" applyFill="1" applyBorder="1"/>
    <xf numFmtId="0" fontId="35" fillId="0" borderId="17" xfId="1" applyFont="1" applyFill="1" applyBorder="1" applyAlignment="1">
      <alignment horizontal="left"/>
    </xf>
    <xf numFmtId="0" fontId="41" fillId="0" borderId="0" xfId="1" applyFont="1" applyFill="1"/>
    <xf numFmtId="3" fontId="41" fillId="0" borderId="0" xfId="1" applyNumberFormat="1" applyFont="1" applyFill="1"/>
    <xf numFmtId="164" fontId="35" fillId="0" borderId="0" xfId="1" applyNumberFormat="1" applyFont="1" applyFill="1"/>
    <xf numFmtId="0" fontId="38" fillId="0" borderId="16" xfId="1" applyFont="1" applyFill="1" applyBorder="1" applyAlignment="1">
      <alignment horizontal="center"/>
    </xf>
    <xf numFmtId="0" fontId="36" fillId="0" borderId="11" xfId="1" applyFont="1" applyFill="1" applyBorder="1" applyAlignment="1">
      <alignment horizontal="center"/>
    </xf>
    <xf numFmtId="0" fontId="42" fillId="0" borderId="45" xfId="1" applyFont="1" applyFill="1" applyBorder="1"/>
    <xf numFmtId="164" fontId="35" fillId="0" borderId="11" xfId="1" applyNumberFormat="1" applyFont="1" applyFill="1" applyBorder="1"/>
    <xf numFmtId="0" fontId="35" fillId="0" borderId="46" xfId="1" applyFont="1" applyFill="1" applyBorder="1"/>
    <xf numFmtId="164" fontId="39" fillId="0" borderId="4" xfId="1" applyNumberFormat="1" applyFont="1" applyFill="1" applyBorder="1"/>
    <xf numFmtId="0" fontId="43" fillId="0" borderId="16" xfId="1" applyFont="1" applyFill="1" applyBorder="1"/>
    <xf numFmtId="3" fontId="43" fillId="0" borderId="26" xfId="1" applyNumberFormat="1" applyFont="1" applyFill="1" applyBorder="1"/>
    <xf numFmtId="164" fontId="43" fillId="0" borderId="26" xfId="1" applyNumberFormat="1" applyFont="1" applyFill="1" applyBorder="1"/>
    <xf numFmtId="3" fontId="39" fillId="0" borderId="14" xfId="1" applyNumberFormat="1" applyFont="1" applyFill="1" applyBorder="1"/>
    <xf numFmtId="164" fontId="39" fillId="0" borderId="11" xfId="1" applyNumberFormat="1" applyFont="1" applyFill="1" applyBorder="1"/>
    <xf numFmtId="3" fontId="39" fillId="0" borderId="5" xfId="1" applyNumberFormat="1" applyFont="1" applyFill="1" applyBorder="1"/>
    <xf numFmtId="164" fontId="35" fillId="0" borderId="31" xfId="1" applyNumberFormat="1" applyFont="1" applyFill="1" applyBorder="1"/>
    <xf numFmtId="3" fontId="43" fillId="0" borderId="26" xfId="1" applyNumberFormat="1" applyFont="1" applyFill="1" applyBorder="1" applyAlignment="1">
      <alignment horizontal="right"/>
    </xf>
    <xf numFmtId="3" fontId="44" fillId="0" borderId="14" xfId="1" applyNumberFormat="1" applyFont="1" applyFill="1" applyBorder="1"/>
    <xf numFmtId="164" fontId="39" fillId="0" borderId="14" xfId="1" applyNumberFormat="1" applyFont="1" applyFill="1" applyBorder="1"/>
    <xf numFmtId="164" fontId="43" fillId="0" borderId="19" xfId="1" applyNumberFormat="1" applyFont="1" applyFill="1" applyBorder="1"/>
    <xf numFmtId="3" fontId="39" fillId="0" borderId="31" xfId="1" applyNumberFormat="1" applyFont="1" applyFill="1" applyBorder="1"/>
    <xf numFmtId="164" fontId="39" fillId="0" borderId="31" xfId="1" applyNumberFormat="1" applyFont="1" applyFill="1" applyBorder="1"/>
    <xf numFmtId="0" fontId="45" fillId="0" borderId="16" xfId="1" applyFont="1" applyFill="1" applyBorder="1"/>
    <xf numFmtId="3" fontId="44" fillId="0" borderId="31" xfId="1" applyNumberFormat="1" applyFont="1" applyFill="1" applyBorder="1"/>
    <xf numFmtId="0" fontId="35" fillId="3" borderId="46" xfId="1" applyFont="1" applyFill="1" applyBorder="1"/>
    <xf numFmtId="0" fontId="35" fillId="0" borderId="47" xfId="1" applyFont="1" applyFill="1" applyBorder="1"/>
    <xf numFmtId="3" fontId="43" fillId="0" borderId="19" xfId="1" applyNumberFormat="1" applyFont="1" applyFill="1" applyBorder="1"/>
    <xf numFmtId="3" fontId="43" fillId="0" borderId="11" xfId="1" applyNumberFormat="1" applyFont="1" applyFill="1" applyBorder="1"/>
    <xf numFmtId="164" fontId="43" fillId="0" borderId="11" xfId="1" applyNumberFormat="1" applyFont="1" applyFill="1" applyBorder="1"/>
    <xf numFmtId="164" fontId="43" fillId="0" borderId="4" xfId="1" applyNumberFormat="1" applyFont="1" applyFill="1" applyBorder="1"/>
    <xf numFmtId="3" fontId="44" fillId="0" borderId="11" xfId="1" applyNumberFormat="1" applyFont="1" applyFill="1" applyBorder="1"/>
    <xf numFmtId="0" fontId="45" fillId="0" borderId="48" xfId="1" applyFont="1" applyFill="1" applyBorder="1"/>
    <xf numFmtId="3" fontId="43" fillId="0" borderId="5" xfId="1" applyNumberFormat="1" applyFont="1" applyFill="1" applyBorder="1"/>
    <xf numFmtId="164" fontId="43" fillId="0" borderId="5" xfId="1" applyNumberFormat="1" applyFont="1" applyFill="1" applyBorder="1"/>
    <xf numFmtId="0" fontId="46" fillId="0" borderId="45" xfId="1" applyFont="1" applyFill="1" applyBorder="1"/>
    <xf numFmtId="3" fontId="47" fillId="0" borderId="31" xfId="1" applyNumberFormat="1" applyFont="1" applyFill="1" applyBorder="1"/>
    <xf numFmtId="3" fontId="46" fillId="0" borderId="31" xfId="1" applyNumberFormat="1" applyFont="1" applyFill="1" applyBorder="1"/>
    <xf numFmtId="164" fontId="46" fillId="0" borderId="31" xfId="1" applyNumberFormat="1" applyFont="1" applyFill="1" applyBorder="1"/>
    <xf numFmtId="0" fontId="46" fillId="0" borderId="16" xfId="1" applyFont="1" applyFill="1" applyBorder="1"/>
    <xf numFmtId="3" fontId="47" fillId="0" borderId="26" xfId="1" applyNumberFormat="1" applyFont="1" applyFill="1" applyBorder="1"/>
    <xf numFmtId="164" fontId="46" fillId="0" borderId="26" xfId="1" applyNumberFormat="1" applyFont="1" applyFill="1" applyBorder="1"/>
    <xf numFmtId="0" fontId="48" fillId="0" borderId="16" xfId="1" applyFont="1" applyFill="1" applyBorder="1"/>
    <xf numFmtId="3" fontId="42" fillId="0" borderId="19" xfId="1" applyNumberFormat="1" applyFont="1" applyFill="1" applyBorder="1"/>
    <xf numFmtId="164" fontId="42" fillId="0" borderId="19" xfId="1" applyNumberFormat="1" applyFont="1" applyFill="1" applyBorder="1"/>
    <xf numFmtId="165" fontId="14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center"/>
    </xf>
    <xf numFmtId="1" fontId="24" fillId="0" borderId="0" xfId="0" applyNumberFormat="1" applyFont="1" applyBorder="1" applyAlignment="1">
      <alignment horizontal="center"/>
    </xf>
    <xf numFmtId="0" fontId="14" fillId="0" borderId="6" xfId="0" applyFont="1" applyFill="1" applyBorder="1" applyAlignment="1">
      <alignment vertical="top"/>
    </xf>
    <xf numFmtId="0" fontId="24" fillId="0" borderId="6" xfId="0" applyFont="1" applyFill="1" applyBorder="1" applyAlignment="1"/>
    <xf numFmtId="0" fontId="14" fillId="0" borderId="9" xfId="0" applyFont="1" applyFill="1" applyBorder="1" applyAlignment="1">
      <alignment vertical="top"/>
    </xf>
    <xf numFmtId="3" fontId="14" fillId="0" borderId="6" xfId="0" applyNumberFormat="1" applyFont="1" applyFill="1" applyBorder="1" applyAlignment="1">
      <alignment vertical="top"/>
    </xf>
    <xf numFmtId="3" fontId="15" fillId="0" borderId="6" xfId="0" applyNumberFormat="1" applyFont="1" applyFill="1" applyBorder="1" applyAlignment="1">
      <alignment vertical="top" wrapText="1"/>
    </xf>
    <xf numFmtId="164" fontId="15" fillId="0" borderId="4" xfId="0" applyNumberFormat="1" applyFont="1" applyFill="1" applyBorder="1" applyAlignment="1">
      <alignment vertical="top" wrapText="1"/>
    </xf>
    <xf numFmtId="0" fontId="0" fillId="0" borderId="0" xfId="0" applyAlignment="1"/>
    <xf numFmtId="0" fontId="14" fillId="0" borderId="4" xfId="0" applyFont="1" applyFill="1" applyBorder="1" applyAlignment="1">
      <alignment vertical="top"/>
    </xf>
    <xf numFmtId="0" fontId="14" fillId="0" borderId="8" xfId="0" applyFont="1" applyFill="1" applyBorder="1" applyAlignment="1">
      <alignment vertical="top"/>
    </xf>
    <xf numFmtId="3" fontId="14" fillId="0" borderId="4" xfId="0" applyNumberFormat="1" applyFont="1" applyFill="1" applyBorder="1" applyAlignment="1">
      <alignment vertical="top"/>
    </xf>
    <xf numFmtId="3" fontId="15" fillId="0" borderId="4" xfId="0" applyNumberFormat="1" applyFont="1" applyFill="1" applyBorder="1" applyAlignment="1">
      <alignment vertical="top" wrapText="1"/>
    </xf>
    <xf numFmtId="0" fontId="16" fillId="0" borderId="8" xfId="0" applyFont="1" applyFill="1" applyBorder="1" applyAlignment="1">
      <alignment horizontal="left" vertical="top"/>
    </xf>
    <xf numFmtId="3" fontId="17" fillId="0" borderId="4" xfId="0" applyNumberFormat="1" applyFont="1" applyFill="1" applyBorder="1" applyAlignment="1">
      <alignment horizontal="right" vertical="top" wrapText="1"/>
    </xf>
    <xf numFmtId="164" fontId="17" fillId="0" borderId="4" xfId="0" applyNumberFormat="1" applyFont="1" applyFill="1" applyBorder="1" applyAlignment="1">
      <alignment horizontal="right" vertical="top" wrapText="1"/>
    </xf>
    <xf numFmtId="0" fontId="49" fillId="0" borderId="0" xfId="0" applyFont="1"/>
    <xf numFmtId="3" fontId="13" fillId="4" borderId="4" xfId="0" applyNumberFormat="1" applyFont="1" applyFill="1" applyBorder="1" applyAlignment="1">
      <alignment horizontal="right" vertical="top" wrapText="1"/>
    </xf>
    <xf numFmtId="0" fontId="49" fillId="0" borderId="0" xfId="0" applyFont="1" applyFill="1"/>
    <xf numFmtId="0" fontId="29" fillId="6" borderId="1" xfId="0" applyFont="1" applyFill="1" applyBorder="1" applyAlignment="1">
      <alignment horizontal="left" vertical="top"/>
    </xf>
    <xf numFmtId="0" fontId="50" fillId="6" borderId="1" xfId="0" applyFont="1" applyFill="1" applyBorder="1" applyAlignment="1">
      <alignment horizontal="left" vertical="top"/>
    </xf>
    <xf numFmtId="3" fontId="13" fillId="6" borderId="4" xfId="0" applyNumberFormat="1" applyFont="1" applyFill="1" applyBorder="1" applyAlignment="1">
      <alignment horizontal="right" vertical="top"/>
    </xf>
    <xf numFmtId="164" fontId="13" fillId="6" borderId="4" xfId="0" applyNumberFormat="1" applyFont="1" applyFill="1" applyBorder="1" applyAlignment="1">
      <alignment horizontal="right" vertical="top" wrapText="1"/>
    </xf>
    <xf numFmtId="0" fontId="51" fillId="0" borderId="0" xfId="0" applyFont="1" applyAlignment="1">
      <alignment horizontal="left" vertical="top"/>
    </xf>
    <xf numFmtId="3" fontId="51" fillId="0" borderId="0" xfId="0" applyNumberFormat="1" applyFont="1" applyAlignment="1">
      <alignment horizontal="left" vertical="top"/>
    </xf>
    <xf numFmtId="3" fontId="21" fillId="0" borderId="0" xfId="0" applyNumberFormat="1" applyFont="1" applyAlignment="1"/>
    <xf numFmtId="3" fontId="19" fillId="0" borderId="0" xfId="0" applyNumberFormat="1" applyFont="1" applyAlignment="1">
      <alignment horizontal="right" vertical="top"/>
    </xf>
    <xf numFmtId="166" fontId="20" fillId="0" borderId="0" xfId="0" applyNumberFormat="1" applyFont="1" applyAlignment="1">
      <alignment horizontal="left" vertical="top"/>
    </xf>
    <xf numFmtId="166" fontId="14" fillId="0" borderId="0" xfId="0" applyNumberFormat="1" applyFont="1" applyAlignment="1">
      <alignment horizontal="right" vertical="top"/>
    </xf>
    <xf numFmtId="166" fontId="24" fillId="0" borderId="0" xfId="0" applyNumberFormat="1" applyFont="1" applyAlignment="1"/>
    <xf numFmtId="166" fontId="17" fillId="4" borderId="5" xfId="0" applyNumberFormat="1" applyFont="1" applyFill="1" applyBorder="1" applyAlignment="1">
      <alignment horizontal="center" vertical="top"/>
    </xf>
    <xf numFmtId="166" fontId="17" fillId="4" borderId="11" xfId="0" applyNumberFormat="1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left" vertical="top"/>
    </xf>
    <xf numFmtId="3" fontId="14" fillId="0" borderId="6" xfId="0" applyNumberFormat="1" applyFont="1" applyFill="1" applyBorder="1" applyAlignment="1">
      <alignment horizontal="right" vertical="top"/>
    </xf>
    <xf numFmtId="0" fontId="21" fillId="0" borderId="0" xfId="0" applyFont="1" applyFill="1" applyAlignment="1"/>
    <xf numFmtId="0" fontId="16" fillId="0" borderId="4" xfId="0" applyFont="1" applyFill="1" applyBorder="1" applyAlignment="1">
      <alignment horizontal="right" vertical="top"/>
    </xf>
    <xf numFmtId="166" fontId="17" fillId="0" borderId="4" xfId="0" applyNumberFormat="1" applyFont="1" applyFill="1" applyBorder="1" applyAlignment="1">
      <alignment horizontal="right" vertical="top"/>
    </xf>
    <xf numFmtId="0" fontId="27" fillId="0" borderId="0" xfId="0" applyFont="1" applyFill="1" applyAlignment="1"/>
    <xf numFmtId="0" fontId="12" fillId="4" borderId="4" xfId="0" applyFont="1" applyFill="1" applyBorder="1" applyAlignment="1">
      <alignment horizontal="right" vertical="top"/>
    </xf>
    <xf numFmtId="166" fontId="13" fillId="4" borderId="4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right" vertical="top"/>
    </xf>
    <xf numFmtId="166" fontId="15" fillId="0" borderId="4" xfId="0" applyNumberFormat="1" applyFont="1" applyFill="1" applyBorder="1" applyAlignment="1">
      <alignment horizontal="right" vertical="top"/>
    </xf>
    <xf numFmtId="3" fontId="14" fillId="0" borderId="10" xfId="0" applyNumberFormat="1" applyFont="1" applyFill="1" applyBorder="1" applyAlignment="1">
      <alignment horizontal="right" vertical="top"/>
    </xf>
    <xf numFmtId="166" fontId="15" fillId="0" borderId="0" xfId="0" applyNumberFormat="1" applyFont="1" applyAlignment="1">
      <alignment horizontal="left" vertical="top"/>
    </xf>
    <xf numFmtId="3" fontId="21" fillId="0" borderId="0" xfId="0" applyNumberFormat="1" applyFont="1" applyAlignment="1">
      <alignment horizontal="right"/>
    </xf>
    <xf numFmtId="0" fontId="20" fillId="0" borderId="0" xfId="0" applyFont="1" applyAlignment="1">
      <alignment horizontal="left" vertical="top"/>
    </xf>
    <xf numFmtId="0" fontId="24" fillId="0" borderId="0" xfId="0" applyFont="1" applyAlignment="1"/>
    <xf numFmtId="166" fontId="15" fillId="0" borderId="6" xfId="0" applyNumberFormat="1" applyFont="1" applyFill="1" applyBorder="1" applyAlignment="1">
      <alignment horizontal="right" vertical="top"/>
    </xf>
    <xf numFmtId="3" fontId="16" fillId="0" borderId="6" xfId="0" applyNumberFormat="1" applyFont="1" applyFill="1" applyBorder="1" applyAlignment="1">
      <alignment horizontal="right" vertical="top"/>
    </xf>
    <xf numFmtId="0" fontId="25" fillId="0" borderId="0" xfId="0" applyFont="1" applyFill="1" applyAlignment="1"/>
    <xf numFmtId="0" fontId="13" fillId="6" borderId="8" xfId="0" applyFont="1" applyFill="1" applyBorder="1" applyAlignment="1">
      <alignment horizontal="right" vertical="top"/>
    </xf>
    <xf numFmtId="0" fontId="1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21" fillId="0" borderId="4" xfId="0" applyFont="1" applyFill="1" applyBorder="1" applyAlignment="1"/>
    <xf numFmtId="0" fontId="29" fillId="6" borderId="9" xfId="0" applyFont="1" applyFill="1" applyBorder="1" applyAlignment="1">
      <alignment horizontal="left" vertical="top"/>
    </xf>
    <xf numFmtId="0" fontId="13" fillId="6" borderId="3" xfId="0" applyFont="1" applyFill="1" applyBorder="1" applyAlignment="1">
      <alignment horizontal="right" vertical="top"/>
    </xf>
    <xf numFmtId="166" fontId="15" fillId="0" borderId="0" xfId="0" applyNumberFormat="1" applyFont="1" applyFill="1" applyAlignment="1">
      <alignment horizontal="left" vertical="top"/>
    </xf>
    <xf numFmtId="0" fontId="51" fillId="0" borderId="0" xfId="0" applyFont="1" applyFill="1" applyAlignment="1">
      <alignment horizontal="left" vertical="top"/>
    </xf>
    <xf numFmtId="166" fontId="24" fillId="0" borderId="0" xfId="0" applyNumberFormat="1" applyFont="1" applyFill="1" applyAlignment="1"/>
    <xf numFmtId="167" fontId="14" fillId="0" borderId="0" xfId="0" applyNumberFormat="1" applyFont="1" applyAlignment="1">
      <alignment horizontal="right" vertical="top"/>
    </xf>
    <xf numFmtId="3" fontId="13" fillId="6" borderId="6" xfId="0" applyNumberFormat="1" applyFont="1" applyFill="1" applyBorder="1" applyAlignment="1">
      <alignment horizontal="right" vertical="top"/>
    </xf>
    <xf numFmtId="164" fontId="13" fillId="6" borderId="6" xfId="0" applyNumberFormat="1" applyFont="1" applyFill="1" applyBorder="1" applyAlignment="1">
      <alignment horizontal="right" vertical="top" wrapText="1"/>
    </xf>
    <xf numFmtId="164" fontId="35" fillId="3" borderId="43" xfId="1" applyNumberFormat="1" applyFont="1" applyFill="1" applyBorder="1" applyAlignment="1">
      <alignment horizontal="right"/>
    </xf>
    <xf numFmtId="0" fontId="53" fillId="0" borderId="0" xfId="2" applyFont="1" applyAlignment="1">
      <alignment horizontal="left" vertical="top"/>
    </xf>
    <xf numFmtId="3" fontId="53" fillId="0" borderId="0" xfId="2" applyNumberFormat="1" applyFont="1" applyAlignment="1">
      <alignment horizontal="left" vertical="top"/>
    </xf>
    <xf numFmtId="164" fontId="54" fillId="0" borderId="0" xfId="2" applyNumberFormat="1" applyFont="1" applyAlignment="1">
      <alignment horizontal="right"/>
    </xf>
    <xf numFmtId="0" fontId="52" fillId="0" borderId="0" xfId="2"/>
    <xf numFmtId="0" fontId="14" fillId="0" borderId="4" xfId="2" applyFont="1" applyFill="1" applyBorder="1" applyAlignment="1">
      <alignment horizontal="left" vertical="top"/>
    </xf>
    <xf numFmtId="0" fontId="14" fillId="0" borderId="8" xfId="2" applyFont="1" applyFill="1" applyBorder="1" applyAlignment="1">
      <alignment horizontal="left" vertical="top"/>
    </xf>
    <xf numFmtId="3" fontId="14" fillId="0" borderId="4" xfId="2" applyNumberFormat="1" applyFont="1" applyFill="1" applyBorder="1" applyAlignment="1">
      <alignment horizontal="right" vertical="top"/>
    </xf>
    <xf numFmtId="0" fontId="57" fillId="0" borderId="0" xfId="2" applyFont="1"/>
    <xf numFmtId="164" fontId="15" fillId="0" borderId="4" xfId="2" applyNumberFormat="1" applyFont="1" applyFill="1" applyBorder="1" applyAlignment="1">
      <alignment horizontal="right" vertical="top" wrapText="1"/>
    </xf>
    <xf numFmtId="3" fontId="52" fillId="0" borderId="0" xfId="2" applyNumberFormat="1"/>
    <xf numFmtId="164" fontId="55" fillId="0" borderId="0" xfId="2" applyNumberFormat="1" applyFont="1"/>
    <xf numFmtId="0" fontId="56" fillId="0" borderId="0" xfId="2" applyFont="1" applyAlignment="1">
      <alignment horizontal="left" vertical="top"/>
    </xf>
    <xf numFmtId="0" fontId="54" fillId="0" borderId="0" xfId="2" applyFont="1" applyAlignment="1"/>
    <xf numFmtId="167" fontId="14" fillId="0" borderId="0" xfId="2" applyNumberFormat="1" applyFont="1" applyAlignment="1">
      <alignment horizontal="right" vertical="top"/>
    </xf>
    <xf numFmtId="0" fontId="60" fillId="0" borderId="0" xfId="0" applyFont="1"/>
    <xf numFmtId="0" fontId="58" fillId="7" borderId="4" xfId="0" applyFont="1" applyFill="1" applyBorder="1" applyAlignment="1">
      <alignment horizontal="right"/>
    </xf>
    <xf numFmtId="0" fontId="61" fillId="0" borderId="0" xfId="0" applyFont="1"/>
    <xf numFmtId="3" fontId="60" fillId="0" borderId="4" xfId="0" applyNumberFormat="1" applyFont="1" applyFill="1" applyBorder="1" applyAlignment="1">
      <alignment horizontal="right"/>
    </xf>
    <xf numFmtId="168" fontId="58" fillId="7" borderId="4" xfId="0" applyNumberFormat="1" applyFont="1" applyFill="1" applyBorder="1" applyAlignment="1">
      <alignment horizontal="right"/>
    </xf>
    <xf numFmtId="0" fontId="61" fillId="0" borderId="0" xfId="0" applyFont="1" applyAlignment="1">
      <alignment horizontal="right"/>
    </xf>
    <xf numFmtId="0" fontId="60" fillId="0" borderId="0" xfId="0" applyFont="1" applyAlignment="1">
      <alignment horizontal="right"/>
    </xf>
    <xf numFmtId="164" fontId="14" fillId="0" borderId="4" xfId="0" applyNumberFormat="1" applyFont="1" applyFill="1" applyBorder="1" applyAlignment="1">
      <alignment horizontal="right" vertical="top"/>
    </xf>
    <xf numFmtId="0" fontId="34" fillId="8" borderId="21" xfId="1" applyFont="1" applyFill="1" applyBorder="1" applyAlignment="1">
      <alignment horizontal="left"/>
    </xf>
    <xf numFmtId="0" fontId="37" fillId="8" borderId="3" xfId="1" applyFont="1" applyFill="1" applyBorder="1" applyAlignment="1">
      <alignment horizontal="left"/>
    </xf>
    <xf numFmtId="0" fontId="37" fillId="8" borderId="8" xfId="1" applyFont="1" applyFill="1" applyBorder="1"/>
    <xf numFmtId="3" fontId="37" fillId="8" borderId="4" xfId="1" applyNumberFormat="1" applyFont="1" applyFill="1" applyBorder="1"/>
    <xf numFmtId="164" fontId="37" fillId="8" borderId="22" xfId="1" applyNumberFormat="1" applyFont="1" applyFill="1" applyBorder="1"/>
    <xf numFmtId="3" fontId="37" fillId="8" borderId="51" xfId="1" applyNumberFormat="1" applyFont="1" applyFill="1" applyBorder="1" applyAlignment="1">
      <alignment horizontal="right"/>
    </xf>
    <xf numFmtId="0" fontId="34" fillId="8" borderId="28" xfId="1" applyFont="1" applyFill="1" applyBorder="1" applyAlignment="1">
      <alignment horizontal="left"/>
    </xf>
    <xf numFmtId="0" fontId="37" fillId="8" borderId="29" xfId="1" applyFont="1" applyFill="1" applyBorder="1" applyAlignment="1">
      <alignment horizontal="left"/>
    </xf>
    <xf numFmtId="0" fontId="37" fillId="8" borderId="30" xfId="1" applyFont="1" applyFill="1" applyBorder="1"/>
    <xf numFmtId="3" fontId="37" fillId="8" borderId="31" xfId="1" applyNumberFormat="1" applyFont="1" applyFill="1" applyBorder="1"/>
    <xf numFmtId="164" fontId="37" fillId="8" borderId="32" xfId="1" applyNumberFormat="1" applyFont="1" applyFill="1" applyBorder="1"/>
    <xf numFmtId="164" fontId="34" fillId="8" borderId="32" xfId="1" applyNumberFormat="1" applyFont="1" applyFill="1" applyBorder="1"/>
    <xf numFmtId="3" fontId="37" fillId="8" borderId="50" xfId="1" applyNumberFormat="1" applyFont="1" applyFill="1" applyBorder="1"/>
    <xf numFmtId="0" fontId="37" fillId="8" borderId="0" xfId="1" applyFont="1" applyFill="1" applyBorder="1" applyAlignment="1">
      <alignment horizontal="left"/>
    </xf>
    <xf numFmtId="0" fontId="37" fillId="8" borderId="49" xfId="1" applyFont="1" applyFill="1" applyBorder="1"/>
    <xf numFmtId="3" fontId="37" fillId="8" borderId="11" xfId="1" applyNumberFormat="1" applyFont="1" applyFill="1" applyBorder="1"/>
    <xf numFmtId="164" fontId="37" fillId="8" borderId="44" xfId="1" applyNumberFormat="1" applyFont="1" applyFill="1" applyBorder="1"/>
    <xf numFmtId="0" fontId="63" fillId="7" borderId="37" xfId="1" applyFont="1" applyFill="1" applyBorder="1" applyAlignment="1">
      <alignment horizontal="left"/>
    </xf>
    <xf numFmtId="0" fontId="63" fillId="7" borderId="38" xfId="1" applyFont="1" applyFill="1" applyBorder="1" applyAlignment="1">
      <alignment horizontal="left"/>
    </xf>
    <xf numFmtId="10" fontId="63" fillId="7" borderId="39" xfId="1" applyNumberFormat="1" applyFont="1" applyFill="1" applyBorder="1"/>
    <xf numFmtId="3" fontId="63" fillId="7" borderId="39" xfId="1" applyNumberFormat="1" applyFont="1" applyFill="1" applyBorder="1"/>
    <xf numFmtId="164" fontId="63" fillId="7" borderId="40" xfId="1" applyNumberFormat="1" applyFont="1" applyFill="1" applyBorder="1"/>
    <xf numFmtId="0" fontId="64" fillId="7" borderId="41" xfId="1" applyFont="1" applyFill="1" applyBorder="1" applyAlignment="1">
      <alignment horizontal="left"/>
    </xf>
    <xf numFmtId="0" fontId="63" fillId="7" borderId="42" xfId="1" applyFont="1" applyFill="1" applyBorder="1" applyAlignment="1">
      <alignment horizontal="left"/>
    </xf>
    <xf numFmtId="3" fontId="63" fillId="7" borderId="43" xfId="1" applyNumberFormat="1" applyFont="1" applyFill="1" applyBorder="1" applyAlignment="1">
      <alignment horizontal="right"/>
    </xf>
    <xf numFmtId="3" fontId="14" fillId="3" borderId="4" xfId="0" applyNumberFormat="1" applyFont="1" applyFill="1" applyBorder="1" applyAlignment="1">
      <alignment horizontal="right" vertical="top"/>
    </xf>
    <xf numFmtId="164" fontId="15" fillId="0" borderId="6" xfId="0" applyNumberFormat="1" applyFont="1" applyFill="1" applyBorder="1" applyAlignment="1">
      <alignment horizontal="right" vertical="top"/>
    </xf>
    <xf numFmtId="49" fontId="16" fillId="0" borderId="4" xfId="0" applyNumberFormat="1" applyFont="1" applyFill="1" applyBorder="1" applyAlignment="1">
      <alignment horizontal="left" vertical="top"/>
    </xf>
    <xf numFmtId="49" fontId="15" fillId="0" borderId="4" xfId="0" applyNumberFormat="1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/>
    </xf>
    <xf numFmtId="0" fontId="24" fillId="0" borderId="8" xfId="0" applyFont="1" applyFill="1" applyBorder="1"/>
    <xf numFmtId="0" fontId="29" fillId="6" borderId="7" xfId="0" applyFont="1" applyFill="1" applyBorder="1" applyAlignment="1">
      <alignment horizontal="left" vertical="top"/>
    </xf>
    <xf numFmtId="49" fontId="14" fillId="0" borderId="4" xfId="0" applyNumberFormat="1" applyFont="1" applyFill="1" applyBorder="1" applyAlignment="1">
      <alignment vertical="top"/>
    </xf>
    <xf numFmtId="0" fontId="66" fillId="0" borderId="0" xfId="2" applyFont="1"/>
    <xf numFmtId="0" fontId="35" fillId="0" borderId="30" xfId="1" applyFont="1" applyFill="1" applyBorder="1" applyAlignment="1">
      <alignment horizontal="left"/>
    </xf>
    <xf numFmtId="3" fontId="35" fillId="0" borderId="31" xfId="1" applyNumberFormat="1" applyFont="1" applyFill="1" applyBorder="1"/>
    <xf numFmtId="3" fontId="35" fillId="0" borderId="30" xfId="1" applyNumberFormat="1" applyFont="1" applyFill="1" applyBorder="1"/>
    <xf numFmtId="164" fontId="35" fillId="0" borderId="32" xfId="1" applyNumberFormat="1" applyFont="1" applyFill="1" applyBorder="1"/>
    <xf numFmtId="0" fontId="67" fillId="0" borderId="0" xfId="0" applyFont="1" applyAlignment="1">
      <alignment horizontal="left" vertical="top"/>
    </xf>
    <xf numFmtId="3" fontId="68" fillId="0" borderId="0" xfId="0" applyNumberFormat="1" applyFont="1"/>
    <xf numFmtId="0" fontId="69" fillId="0" borderId="4" xfId="0" applyFont="1" applyFill="1" applyBorder="1" applyAlignment="1">
      <alignment horizontal="left" vertical="top"/>
    </xf>
    <xf numFmtId="0" fontId="70" fillId="0" borderId="4" xfId="0" applyFont="1" applyFill="1" applyBorder="1" applyAlignment="1"/>
    <xf numFmtId="3" fontId="69" fillId="0" borderId="4" xfId="0" applyNumberFormat="1" applyFont="1" applyFill="1" applyBorder="1" applyAlignment="1">
      <alignment horizontal="right" vertical="top"/>
    </xf>
    <xf numFmtId="164" fontId="71" fillId="0" borderId="4" xfId="0" applyNumberFormat="1" applyFont="1" applyFill="1" applyBorder="1" applyAlignment="1">
      <alignment horizontal="right" vertical="top"/>
    </xf>
    <xf numFmtId="49" fontId="69" fillId="0" borderId="4" xfId="0" applyNumberFormat="1" applyFont="1" applyFill="1" applyBorder="1" applyAlignment="1">
      <alignment horizontal="left" vertical="top"/>
    </xf>
    <xf numFmtId="49" fontId="14" fillId="3" borderId="4" xfId="2" applyNumberFormat="1" applyFont="1" applyFill="1" applyBorder="1" applyAlignment="1">
      <alignment horizontal="left" vertical="top"/>
    </xf>
    <xf numFmtId="0" fontId="14" fillId="3" borderId="4" xfId="2" applyFont="1" applyFill="1" applyBorder="1" applyAlignment="1">
      <alignment horizontal="left" vertical="top"/>
    </xf>
    <xf numFmtId="0" fontId="14" fillId="3" borderId="8" xfId="2" applyFont="1" applyFill="1" applyBorder="1" applyAlignment="1">
      <alignment horizontal="left" vertical="top"/>
    </xf>
    <xf numFmtId="3" fontId="14" fillId="3" borderId="4" xfId="2" applyNumberFormat="1" applyFont="1" applyFill="1" applyBorder="1" applyAlignment="1">
      <alignment horizontal="right" vertical="top"/>
    </xf>
    <xf numFmtId="164" fontId="15" fillId="3" borderId="4" xfId="2" applyNumberFormat="1" applyFont="1" applyFill="1" applyBorder="1" applyAlignment="1">
      <alignment horizontal="right" vertical="top" wrapText="1"/>
    </xf>
    <xf numFmtId="0" fontId="60" fillId="0" borderId="8" xfId="0" applyFont="1" applyFill="1" applyBorder="1" applyAlignment="1">
      <alignment horizontal="left"/>
    </xf>
    <xf numFmtId="0" fontId="60" fillId="0" borderId="3" xfId="0" applyFont="1" applyFill="1" applyBorder="1" applyAlignment="1">
      <alignment horizontal="left"/>
    </xf>
    <xf numFmtId="0" fontId="60" fillId="0" borderId="10" xfId="0" applyFont="1" applyFill="1" applyBorder="1" applyAlignment="1">
      <alignment horizontal="left"/>
    </xf>
    <xf numFmtId="49" fontId="14" fillId="0" borderId="4" xfId="2" applyNumberFormat="1" applyFont="1" applyFill="1" applyBorder="1" applyAlignment="1">
      <alignment horizontal="left" vertical="top"/>
    </xf>
    <xf numFmtId="0" fontId="40" fillId="0" borderId="24" xfId="1" applyFont="1" applyFill="1" applyBorder="1" applyAlignment="1">
      <alignment horizontal="left"/>
    </xf>
    <xf numFmtId="0" fontId="35" fillId="0" borderId="57" xfId="1" applyFont="1" applyFill="1" applyBorder="1" applyAlignment="1">
      <alignment horizontal="left"/>
    </xf>
    <xf numFmtId="3" fontId="35" fillId="0" borderId="26" xfId="1" applyNumberFormat="1" applyFont="1" applyFill="1" applyBorder="1" applyAlignment="1">
      <alignment horizontal="right"/>
    </xf>
    <xf numFmtId="3" fontId="35" fillId="0" borderId="57" xfId="1" applyNumberFormat="1" applyFont="1" applyFill="1" applyBorder="1"/>
    <xf numFmtId="0" fontId="62" fillId="0" borderId="8" xfId="0" applyFont="1" applyFill="1" applyBorder="1" applyAlignment="1">
      <alignment vertical="top"/>
    </xf>
    <xf numFmtId="0" fontId="62" fillId="0" borderId="4" xfId="0" applyFont="1" applyFill="1" applyBorder="1" applyAlignment="1">
      <alignment horizontal="left" vertical="top"/>
    </xf>
    <xf numFmtId="0" fontId="62" fillId="0" borderId="4" xfId="2" applyFont="1" applyFill="1" applyBorder="1" applyAlignment="1">
      <alignment horizontal="left" vertical="top"/>
    </xf>
    <xf numFmtId="0" fontId="29" fillId="6" borderId="8" xfId="0" applyFont="1" applyFill="1" applyBorder="1" applyAlignment="1">
      <alignment horizontal="left" vertical="top"/>
    </xf>
    <xf numFmtId="0" fontId="29" fillId="6" borderId="8" xfId="0" applyFont="1" applyFill="1" applyBorder="1" applyAlignment="1">
      <alignment horizontal="right" vertical="top"/>
    </xf>
    <xf numFmtId="3" fontId="29" fillId="6" borderId="8" xfId="0" applyNumberFormat="1" applyFont="1" applyFill="1" applyBorder="1" applyAlignment="1">
      <alignment horizontal="left" vertical="top"/>
    </xf>
    <xf numFmtId="3" fontId="29" fillId="6" borderId="8" xfId="0" applyNumberFormat="1" applyFont="1" applyFill="1" applyBorder="1" applyAlignment="1">
      <alignment horizontal="right" vertical="top"/>
    </xf>
    <xf numFmtId="3" fontId="29" fillId="6" borderId="4" xfId="0" applyNumberFormat="1" applyFont="1" applyFill="1" applyBorder="1" applyAlignment="1">
      <alignment horizontal="right" vertical="top"/>
    </xf>
    <xf numFmtId="0" fontId="35" fillId="0" borderId="58" xfId="1" applyFont="1" applyFill="1" applyBorder="1" applyAlignment="1">
      <alignment horizontal="left"/>
    </xf>
    <xf numFmtId="3" fontId="35" fillId="0" borderId="31" xfId="1" applyNumberFormat="1" applyFont="1" applyFill="1" applyBorder="1" applyAlignment="1">
      <alignment horizontal="right"/>
    </xf>
    <xf numFmtId="49" fontId="6" fillId="0" borderId="4" xfId="0" applyNumberFormat="1" applyFont="1" applyBorder="1" applyAlignment="1">
      <alignment horizontal="left" vertical="top"/>
    </xf>
    <xf numFmtId="3" fontId="35" fillId="0" borderId="8" xfId="1" applyNumberFormat="1" applyFont="1" applyFill="1" applyBorder="1" applyAlignment="1">
      <alignment horizontal="right"/>
    </xf>
    <xf numFmtId="3" fontId="72" fillId="0" borderId="0" xfId="0" applyNumberFormat="1" applyFont="1"/>
    <xf numFmtId="49" fontId="14" fillId="0" borderId="4" xfId="0" applyNumberFormat="1" applyFont="1" applyBorder="1" applyAlignment="1">
      <alignment horizontal="left" vertical="top"/>
    </xf>
    <xf numFmtId="1" fontId="17" fillId="0" borderId="4" xfId="0" applyNumberFormat="1" applyFont="1" applyFill="1" applyBorder="1" applyAlignment="1">
      <alignment horizontal="center" vertical="top"/>
    </xf>
    <xf numFmtId="49" fontId="15" fillId="0" borderId="6" xfId="0" applyNumberFormat="1" applyFont="1" applyFill="1" applyBorder="1" applyAlignment="1">
      <alignment horizontal="left" vertical="top"/>
    </xf>
    <xf numFmtId="49" fontId="15" fillId="0" borderId="4" xfId="0" applyNumberFormat="1" applyFont="1" applyFill="1" applyBorder="1" applyAlignment="1">
      <alignment horizontal="center" vertical="top"/>
    </xf>
    <xf numFmtId="1" fontId="15" fillId="0" borderId="1" xfId="0" applyNumberFormat="1" applyFont="1" applyFill="1" applyBorder="1" applyAlignment="1">
      <alignment horizontal="left" vertical="top"/>
    </xf>
    <xf numFmtId="1" fontId="15" fillId="0" borderId="6" xfId="0" applyNumberFormat="1" applyFont="1" applyFill="1" applyBorder="1" applyAlignment="1">
      <alignment horizontal="right" vertical="top"/>
    </xf>
    <xf numFmtId="49" fontId="13" fillId="4" borderId="6" xfId="0" applyNumberFormat="1" applyFont="1" applyFill="1" applyBorder="1" applyAlignment="1">
      <alignment horizontal="left" vertical="top"/>
    </xf>
    <xf numFmtId="1" fontId="73" fillId="4" borderId="4" xfId="0" applyNumberFormat="1" applyFont="1" applyFill="1" applyBorder="1" applyAlignment="1">
      <alignment horizontal="center" vertical="top"/>
    </xf>
    <xf numFmtId="1" fontId="73" fillId="4" borderId="1" xfId="0" applyNumberFormat="1" applyFont="1" applyFill="1" applyBorder="1" applyAlignment="1">
      <alignment horizontal="center" vertical="top"/>
    </xf>
    <xf numFmtId="1" fontId="13" fillId="4" borderId="6" xfId="0" applyNumberFormat="1" applyFont="1" applyFill="1" applyBorder="1" applyAlignment="1">
      <alignment horizontal="right" vertical="top"/>
    </xf>
    <xf numFmtId="0" fontId="13" fillId="0" borderId="4" xfId="0" applyFont="1" applyFill="1" applyBorder="1" applyAlignment="1">
      <alignment horizontal="left" vertical="top"/>
    </xf>
    <xf numFmtId="49" fontId="12" fillId="4" borderId="4" xfId="0" applyNumberFormat="1" applyFont="1" applyFill="1" applyBorder="1" applyAlignment="1">
      <alignment horizontal="left" vertical="top"/>
    </xf>
    <xf numFmtId="49" fontId="0" fillId="0" borderId="4" xfId="0" applyNumberFormat="1" applyBorder="1"/>
    <xf numFmtId="49" fontId="6" fillId="0" borderId="4" xfId="0" applyNumberFormat="1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21" fillId="0" borderId="0" xfId="0" applyFont="1" applyBorder="1" applyAlignment="1"/>
    <xf numFmtId="0" fontId="16" fillId="0" borderId="4" xfId="2" applyFont="1" applyFill="1" applyBorder="1" applyAlignment="1">
      <alignment horizontal="left" vertical="top"/>
    </xf>
    <xf numFmtId="3" fontId="16" fillId="0" borderId="4" xfId="2" applyNumberFormat="1" applyFont="1" applyFill="1" applyBorder="1" applyAlignment="1">
      <alignment horizontal="right" vertical="top"/>
    </xf>
    <xf numFmtId="0" fontId="14" fillId="0" borderId="7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/>
    </xf>
    <xf numFmtId="0" fontId="12" fillId="4" borderId="11" xfId="0" applyFont="1" applyFill="1" applyBorder="1" applyAlignment="1">
      <alignment horizontal="left" vertical="top"/>
    </xf>
    <xf numFmtId="0" fontId="12" fillId="4" borderId="4" xfId="2" applyFont="1" applyFill="1" applyBorder="1" applyAlignment="1">
      <alignment horizontal="left" vertical="top"/>
    </xf>
    <xf numFmtId="0" fontId="12" fillId="4" borderId="8" xfId="2" applyFont="1" applyFill="1" applyBorder="1" applyAlignment="1">
      <alignment horizontal="left" vertical="top"/>
    </xf>
    <xf numFmtId="3" fontId="12" fillId="4" borderId="4" xfId="2" applyNumberFormat="1" applyFont="1" applyFill="1" applyBorder="1" applyAlignment="1">
      <alignment horizontal="right" vertical="top"/>
    </xf>
    <xf numFmtId="164" fontId="13" fillId="4" borderId="4" xfId="2" applyNumberFormat="1" applyFont="1" applyFill="1" applyBorder="1" applyAlignment="1">
      <alignment horizontal="right" vertical="top" wrapText="1"/>
    </xf>
    <xf numFmtId="49" fontId="13" fillId="4" borderId="4" xfId="2" applyNumberFormat="1" applyFont="1" applyFill="1" applyBorder="1" applyAlignment="1">
      <alignment horizontal="left" vertical="top"/>
    </xf>
    <xf numFmtId="0" fontId="8" fillId="6" borderId="9" xfId="2" applyFont="1" applyFill="1" applyBorder="1" applyAlignment="1">
      <alignment horizontal="left" vertical="top"/>
    </xf>
    <xf numFmtId="0" fontId="8" fillId="6" borderId="1" xfId="2" applyFont="1" applyFill="1" applyBorder="1" applyAlignment="1">
      <alignment horizontal="left" vertical="top"/>
    </xf>
    <xf numFmtId="3" fontId="7" fillId="6" borderId="4" xfId="2" applyNumberFormat="1" applyFont="1" applyFill="1" applyBorder="1" applyAlignment="1">
      <alignment horizontal="right" vertical="top"/>
    </xf>
    <xf numFmtId="164" fontId="11" fillId="6" borderId="4" xfId="2" applyNumberFormat="1" applyFont="1" applyFill="1" applyBorder="1" applyAlignment="1">
      <alignment horizontal="right" vertical="top" wrapText="1"/>
    </xf>
    <xf numFmtId="0" fontId="56" fillId="0" borderId="4" xfId="2" applyFont="1" applyFill="1" applyBorder="1" applyAlignment="1">
      <alignment horizontal="left" vertical="top"/>
    </xf>
    <xf numFmtId="0" fontId="0" fillId="3" borderId="4" xfId="0" applyFont="1" applyFill="1" applyBorder="1" applyAlignment="1">
      <alignment horizontal="left" vertical="top"/>
    </xf>
    <xf numFmtId="0" fontId="29" fillId="6" borderId="9" xfId="2" applyFont="1" applyFill="1" applyBorder="1" applyAlignment="1">
      <alignment horizontal="left" vertical="top"/>
    </xf>
    <xf numFmtId="0" fontId="29" fillId="6" borderId="1" xfId="2" applyFont="1" applyFill="1" applyBorder="1" applyAlignment="1">
      <alignment horizontal="left" vertical="top"/>
    </xf>
    <xf numFmtId="0" fontId="50" fillId="6" borderId="1" xfId="2" applyFont="1" applyFill="1" applyBorder="1" applyAlignment="1">
      <alignment horizontal="left" vertical="top"/>
    </xf>
    <xf numFmtId="3" fontId="29" fillId="6" borderId="4" xfId="2" applyNumberFormat="1" applyFont="1" applyFill="1" applyBorder="1" applyAlignment="1">
      <alignment horizontal="right" vertical="top"/>
    </xf>
    <xf numFmtId="0" fontId="12" fillId="4" borderId="3" xfId="2" applyFont="1" applyFill="1" applyBorder="1" applyAlignment="1">
      <alignment horizontal="left" vertical="top"/>
    </xf>
    <xf numFmtId="0" fontId="29" fillId="6" borderId="60" xfId="0" applyFont="1" applyFill="1" applyBorder="1" applyAlignment="1">
      <alignment horizontal="left" vertical="top"/>
    </xf>
    <xf numFmtId="0" fontId="29" fillId="6" borderId="61" xfId="0" applyFont="1" applyFill="1" applyBorder="1" applyAlignment="1">
      <alignment horizontal="left" vertical="top"/>
    </xf>
    <xf numFmtId="0" fontId="50" fillId="6" borderId="59" xfId="0" applyFont="1" applyFill="1" applyBorder="1" applyAlignment="1">
      <alignment horizontal="left" vertical="top"/>
    </xf>
    <xf numFmtId="0" fontId="29" fillId="6" borderId="62" xfId="0" applyFont="1" applyFill="1" applyBorder="1" applyAlignment="1">
      <alignment horizontal="left" vertical="top"/>
    </xf>
    <xf numFmtId="49" fontId="24" fillId="0" borderId="4" xfId="0" applyNumberFormat="1" applyFont="1" applyFill="1" applyBorder="1" applyAlignment="1">
      <alignment vertical="center"/>
    </xf>
    <xf numFmtId="0" fontId="13" fillId="4" borderId="4" xfId="0" applyFont="1" applyFill="1" applyBorder="1" applyAlignment="1">
      <alignment horizontal="left" vertical="center"/>
    </xf>
    <xf numFmtId="0" fontId="35" fillId="0" borderId="0" xfId="3" applyFont="1" applyFill="1" applyBorder="1" applyAlignment="1"/>
    <xf numFmtId="0" fontId="77" fillId="0" borderId="0" xfId="3" applyFont="1" applyFill="1" applyBorder="1" applyAlignment="1"/>
    <xf numFmtId="0" fontId="35" fillId="0" borderId="0" xfId="3" applyFont="1" applyFill="1" applyBorder="1" applyAlignment="1">
      <alignment horizontal="right"/>
    </xf>
    <xf numFmtId="0" fontId="47" fillId="0" borderId="0" xfId="3" applyFont="1" applyFill="1" applyBorder="1" applyAlignment="1">
      <alignment horizontal="right"/>
    </xf>
    <xf numFmtId="0" fontId="35" fillId="0" borderId="0" xfId="3" applyFont="1" applyFill="1" applyBorder="1"/>
    <xf numFmtId="0" fontId="78" fillId="0" borderId="0" xfId="3" applyFont="1" applyFill="1" applyBorder="1"/>
    <xf numFmtId="0" fontId="79" fillId="0" borderId="0" xfId="3" applyFont="1" applyFill="1" applyBorder="1"/>
    <xf numFmtId="0" fontId="79" fillId="0" borderId="0" xfId="3" applyFont="1" applyFill="1" applyBorder="1" applyAlignment="1">
      <alignment horizontal="right"/>
    </xf>
    <xf numFmtId="0" fontId="80" fillId="0" borderId="0" xfId="3" applyFont="1" applyFill="1" applyBorder="1" applyAlignment="1">
      <alignment horizontal="right"/>
    </xf>
    <xf numFmtId="0" fontId="81" fillId="4" borderId="37" xfId="3" applyFont="1" applyFill="1" applyBorder="1"/>
    <xf numFmtId="0" fontId="81" fillId="4" borderId="39" xfId="3" applyFont="1" applyFill="1" applyBorder="1" applyAlignment="1">
      <alignment horizontal="center" vertical="center" wrapText="1"/>
    </xf>
    <xf numFmtId="0" fontId="81" fillId="4" borderId="42" xfId="3" applyFont="1" applyFill="1" applyBorder="1" applyAlignment="1">
      <alignment horizontal="center" vertical="center" wrapText="1"/>
    </xf>
    <xf numFmtId="0" fontId="81" fillId="4" borderId="43" xfId="3" applyFont="1" applyFill="1" applyBorder="1" applyAlignment="1">
      <alignment horizontal="center" wrapText="1"/>
    </xf>
    <xf numFmtId="0" fontId="81" fillId="4" borderId="39" xfId="3" applyFont="1" applyFill="1" applyBorder="1" applyAlignment="1">
      <alignment horizontal="center" wrapText="1"/>
    </xf>
    <xf numFmtId="0" fontId="81" fillId="4" borderId="42" xfId="3" applyFont="1" applyFill="1" applyBorder="1" applyAlignment="1">
      <alignment horizontal="center" wrapText="1"/>
    </xf>
    <xf numFmtId="0" fontId="82" fillId="0" borderId="21" xfId="3" applyFont="1" applyFill="1" applyBorder="1"/>
    <xf numFmtId="0" fontId="82" fillId="0" borderId="11" xfId="3" applyFont="1" applyFill="1" applyBorder="1" applyAlignment="1">
      <alignment horizontal="center"/>
    </xf>
    <xf numFmtId="0" fontId="82" fillId="0" borderId="49" xfId="3" applyFont="1" applyFill="1" applyBorder="1" applyAlignment="1">
      <alignment horizontal="center"/>
    </xf>
    <xf numFmtId="0" fontId="83" fillId="4" borderId="53" xfId="3" applyFont="1" applyFill="1" applyBorder="1" applyAlignment="1">
      <alignment horizontal="center"/>
    </xf>
    <xf numFmtId="0" fontId="79" fillId="0" borderId="64" xfId="3" applyFont="1" applyFill="1" applyBorder="1"/>
    <xf numFmtId="3" fontId="79" fillId="0" borderId="5" xfId="3" applyNumberFormat="1" applyFont="1" applyFill="1" applyBorder="1"/>
    <xf numFmtId="3" fontId="79" fillId="0" borderId="63" xfId="3" applyNumberFormat="1" applyFont="1" applyFill="1" applyBorder="1"/>
    <xf numFmtId="3" fontId="79" fillId="4" borderId="51" xfId="3" applyNumberFormat="1" applyFont="1" applyFill="1" applyBorder="1"/>
    <xf numFmtId="3" fontId="79" fillId="0" borderId="10" xfId="3" applyNumberFormat="1" applyFont="1" applyFill="1" applyBorder="1"/>
    <xf numFmtId="3" fontId="79" fillId="0" borderId="3" xfId="3" applyNumberFormat="1" applyFont="1" applyFill="1" applyBorder="1"/>
    <xf numFmtId="3" fontId="79" fillId="0" borderId="22" xfId="3" applyNumberFormat="1" applyFont="1" applyFill="1" applyBorder="1"/>
    <xf numFmtId="0" fontId="79" fillId="0" borderId="34" xfId="3" applyFont="1" applyFill="1" applyBorder="1"/>
    <xf numFmtId="3" fontId="79" fillId="0" borderId="4" xfId="3" applyNumberFormat="1" applyFont="1" applyFill="1" applyBorder="1"/>
    <xf numFmtId="3" fontId="79" fillId="0" borderId="8" xfId="3" applyNumberFormat="1" applyFont="1" applyFill="1" applyBorder="1"/>
    <xf numFmtId="0" fontId="82" fillId="0" borderId="65" xfId="3" applyFont="1" applyFill="1" applyBorder="1"/>
    <xf numFmtId="3" fontId="82" fillId="0" borderId="57" xfId="3" applyNumberFormat="1" applyFont="1" applyFill="1" applyBorder="1"/>
    <xf numFmtId="3" fontId="82" fillId="4" borderId="52" xfId="3" applyNumberFormat="1" applyFont="1" applyFill="1" applyBorder="1"/>
    <xf numFmtId="0" fontId="82" fillId="0" borderId="28" xfId="3" applyFont="1" applyFill="1" applyBorder="1"/>
    <xf numFmtId="3" fontId="82" fillId="0" borderId="14" xfId="3" applyNumberFormat="1" applyFont="1" applyFill="1" applyBorder="1"/>
    <xf numFmtId="3" fontId="82" fillId="0" borderId="66" xfId="3" applyNumberFormat="1" applyFont="1" applyFill="1" applyBorder="1"/>
    <xf numFmtId="3" fontId="40" fillId="0" borderId="4" xfId="3" applyNumberFormat="1" applyFont="1" applyFill="1" applyBorder="1"/>
    <xf numFmtId="3" fontId="40" fillId="0" borderId="8" xfId="3" applyNumberFormat="1" applyFont="1" applyFill="1" applyBorder="1"/>
    <xf numFmtId="0" fontId="84" fillId="0" borderId="65" xfId="3" applyFont="1" applyFill="1" applyBorder="1"/>
    <xf numFmtId="3" fontId="84" fillId="0" borderId="57" xfId="3" applyNumberFormat="1" applyFont="1" applyFill="1" applyBorder="1"/>
    <xf numFmtId="0" fontId="79" fillId="0" borderId="67" xfId="3" applyFont="1" applyFill="1" applyBorder="1"/>
    <xf numFmtId="3" fontId="79" fillId="0" borderId="31" xfId="3" applyNumberFormat="1" applyFont="1" applyFill="1" applyBorder="1"/>
    <xf numFmtId="3" fontId="79" fillId="0" borderId="30" xfId="3" applyNumberFormat="1" applyFont="1" applyFill="1" applyBorder="1"/>
    <xf numFmtId="0" fontId="79" fillId="0" borderId="36" xfId="3" applyFont="1" applyFill="1" applyBorder="1"/>
    <xf numFmtId="0" fontId="84" fillId="0" borderId="24" xfId="3" applyFont="1" applyFill="1" applyBorder="1"/>
    <xf numFmtId="3" fontId="84" fillId="0" borderId="68" xfId="3" applyNumberFormat="1" applyFont="1" applyFill="1" applyBorder="1"/>
    <xf numFmtId="0" fontId="85" fillId="0" borderId="64" xfId="3" applyFont="1" applyFill="1" applyBorder="1"/>
    <xf numFmtId="3" fontId="85" fillId="0" borderId="4" xfId="3" applyNumberFormat="1" applyFont="1" applyFill="1" applyBorder="1"/>
    <xf numFmtId="3" fontId="85" fillId="0" borderId="8" xfId="3" applyNumberFormat="1" applyFont="1" applyFill="1" applyBorder="1"/>
    <xf numFmtId="0" fontId="79" fillId="0" borderId="64" xfId="3" applyFont="1" applyFill="1" applyBorder="1" applyAlignment="1">
      <alignment wrapText="1"/>
    </xf>
    <xf numFmtId="3" fontId="82" fillId="0" borderId="26" xfId="3" applyNumberFormat="1" applyFont="1" applyFill="1" applyBorder="1"/>
    <xf numFmtId="0" fontId="82" fillId="0" borderId="16" xfId="3" applyFont="1" applyFill="1" applyBorder="1" applyAlignment="1">
      <alignment wrapText="1"/>
    </xf>
    <xf numFmtId="3" fontId="82" fillId="0" borderId="19" xfId="3" applyNumberFormat="1" applyFont="1" applyFill="1" applyBorder="1"/>
    <xf numFmtId="3" fontId="82" fillId="0" borderId="68" xfId="3" applyNumberFormat="1" applyFont="1" applyFill="1" applyBorder="1"/>
    <xf numFmtId="3" fontId="82" fillId="4" borderId="54" xfId="3" applyNumberFormat="1" applyFont="1" applyFill="1" applyBorder="1"/>
    <xf numFmtId="0" fontId="82" fillId="0" borderId="0" xfId="3" applyFont="1" applyFill="1" applyBorder="1" applyAlignment="1">
      <alignment wrapText="1"/>
    </xf>
    <xf numFmtId="3" fontId="82" fillId="0" borderId="0" xfId="3" applyNumberFormat="1" applyFont="1" applyFill="1" applyBorder="1"/>
    <xf numFmtId="3" fontId="83" fillId="0" borderId="0" xfId="3" applyNumberFormat="1" applyFont="1" applyFill="1" applyBorder="1"/>
    <xf numFmtId="3" fontId="87" fillId="0" borderId="63" xfId="3" applyNumberFormat="1" applyFont="1" applyFill="1" applyBorder="1"/>
    <xf numFmtId="3" fontId="87" fillId="4" borderId="51" xfId="3" applyNumberFormat="1" applyFont="1" applyFill="1" applyBorder="1"/>
    <xf numFmtId="3" fontId="87" fillId="0" borderId="8" xfId="3" applyNumberFormat="1" applyFont="1" applyFill="1" applyBorder="1"/>
    <xf numFmtId="3" fontId="88" fillId="0" borderId="57" xfId="3" applyNumberFormat="1" applyFont="1" applyFill="1" applyBorder="1"/>
    <xf numFmtId="3" fontId="88" fillId="4" borderId="52" xfId="3" applyNumberFormat="1" applyFont="1" applyFill="1" applyBorder="1"/>
    <xf numFmtId="3" fontId="88" fillId="0" borderId="66" xfId="3" applyNumberFormat="1" applyFont="1" applyFill="1" applyBorder="1"/>
    <xf numFmtId="3" fontId="88" fillId="4" borderId="53" xfId="3" applyNumberFormat="1" applyFont="1" applyFill="1" applyBorder="1"/>
    <xf numFmtId="3" fontId="64" fillId="0" borderId="8" xfId="3" applyNumberFormat="1" applyFont="1" applyFill="1" applyBorder="1"/>
    <xf numFmtId="3" fontId="89" fillId="0" borderId="8" xfId="3" applyNumberFormat="1" applyFont="1" applyFill="1" applyBorder="1"/>
    <xf numFmtId="3" fontId="90" fillId="4" borderId="51" xfId="3" applyNumberFormat="1" applyFont="1" applyFill="1" applyBorder="1"/>
    <xf numFmtId="3" fontId="89" fillId="4" borderId="51" xfId="3" applyNumberFormat="1" applyFont="1" applyFill="1" applyBorder="1"/>
    <xf numFmtId="3" fontId="87" fillId="0" borderId="3" xfId="3" applyNumberFormat="1" applyFont="1" applyFill="1" applyBorder="1"/>
    <xf numFmtId="3" fontId="91" fillId="0" borderId="57" xfId="3" applyNumberFormat="1" applyFont="1" applyFill="1" applyBorder="1"/>
    <xf numFmtId="3" fontId="87" fillId="0" borderId="30" xfId="3" applyNumberFormat="1" applyFont="1" applyFill="1" applyBorder="1"/>
    <xf numFmtId="3" fontId="87" fillId="4" borderId="50" xfId="3" applyNumberFormat="1" applyFont="1" applyFill="1" applyBorder="1"/>
    <xf numFmtId="3" fontId="91" fillId="0" borderId="68" xfId="3" applyNumberFormat="1" applyFont="1" applyFill="1" applyBorder="1"/>
    <xf numFmtId="3" fontId="91" fillId="4" borderId="54" xfId="3" applyNumberFormat="1" applyFont="1" applyFill="1" applyBorder="1"/>
    <xf numFmtId="0" fontId="87" fillId="0" borderId="64" xfId="3" applyFont="1" applyFill="1" applyBorder="1"/>
    <xf numFmtId="3" fontId="87" fillId="0" borderId="4" xfId="3" applyNumberFormat="1" applyFont="1" applyFill="1" applyBorder="1"/>
    <xf numFmtId="3" fontId="88" fillId="0" borderId="68" xfId="3" applyNumberFormat="1" applyFont="1" applyFill="1" applyBorder="1"/>
    <xf numFmtId="0" fontId="81" fillId="4" borderId="40" xfId="3" applyFont="1" applyFill="1" applyBorder="1" applyAlignment="1">
      <alignment horizontal="center" wrapText="1"/>
    </xf>
    <xf numFmtId="49" fontId="33" fillId="0" borderId="0" xfId="1" applyNumberFormat="1" applyAlignment="1">
      <alignment horizontal="center"/>
    </xf>
    <xf numFmtId="0" fontId="81" fillId="4" borderId="37" xfId="3" applyFont="1" applyFill="1" applyBorder="1" applyAlignment="1">
      <alignment horizontal="center" wrapText="1"/>
    </xf>
    <xf numFmtId="0" fontId="82" fillId="0" borderId="21" xfId="3" applyFont="1" applyFill="1" applyBorder="1" applyAlignment="1">
      <alignment horizontal="center"/>
    </xf>
    <xf numFmtId="3" fontId="79" fillId="0" borderId="64" xfId="3" applyNumberFormat="1" applyFont="1" applyFill="1" applyBorder="1"/>
    <xf numFmtId="3" fontId="79" fillId="0" borderId="23" xfId="3" applyNumberFormat="1" applyFont="1" applyFill="1" applyBorder="1"/>
    <xf numFmtId="3" fontId="82" fillId="0" borderId="69" xfId="3" applyNumberFormat="1" applyFont="1" applyFill="1" applyBorder="1"/>
    <xf numFmtId="3" fontId="82" fillId="0" borderId="27" xfId="3" applyNumberFormat="1" applyFont="1" applyFill="1" applyBorder="1"/>
    <xf numFmtId="3" fontId="82" fillId="0" borderId="28" xfId="3" applyNumberFormat="1" applyFont="1" applyFill="1" applyBorder="1"/>
    <xf numFmtId="3" fontId="93" fillId="0" borderId="64" xfId="3" applyNumberFormat="1" applyFont="1" applyFill="1" applyBorder="1"/>
    <xf numFmtId="3" fontId="93" fillId="0" borderId="10" xfId="3" applyNumberFormat="1" applyFont="1" applyFill="1" applyBorder="1"/>
    <xf numFmtId="3" fontId="93" fillId="0" borderId="23" xfId="3" applyNumberFormat="1" applyFont="1" applyFill="1" applyBorder="1"/>
    <xf numFmtId="3" fontId="40" fillId="0" borderId="64" xfId="3" applyNumberFormat="1" applyFont="1" applyFill="1" applyBorder="1"/>
    <xf numFmtId="3" fontId="40" fillId="0" borderId="22" xfId="3" applyNumberFormat="1" applyFont="1" applyFill="1" applyBorder="1"/>
    <xf numFmtId="3" fontId="40" fillId="0" borderId="63" xfId="3" applyNumberFormat="1" applyFont="1" applyFill="1" applyBorder="1"/>
    <xf numFmtId="3" fontId="84" fillId="0" borderId="69" xfId="3" applyNumberFormat="1" applyFont="1" applyFill="1" applyBorder="1"/>
    <xf numFmtId="3" fontId="84" fillId="0" borderId="27" xfId="3" applyNumberFormat="1" applyFont="1" applyFill="1" applyBorder="1"/>
    <xf numFmtId="3" fontId="93" fillId="0" borderId="3" xfId="3" applyNumberFormat="1" applyFont="1" applyFill="1" applyBorder="1"/>
    <xf numFmtId="3" fontId="93" fillId="0" borderId="8" xfId="3" applyNumberFormat="1" applyFont="1" applyFill="1" applyBorder="1"/>
    <xf numFmtId="3" fontId="93" fillId="0" borderId="22" xfId="3" applyNumberFormat="1" applyFont="1" applyFill="1" applyBorder="1"/>
    <xf numFmtId="3" fontId="84" fillId="0" borderId="20" xfId="3" applyNumberFormat="1" applyFont="1" applyFill="1" applyBorder="1"/>
    <xf numFmtId="49" fontId="34" fillId="0" borderId="0" xfId="1" applyNumberFormat="1" applyFont="1" applyFill="1" applyAlignment="1">
      <alignment horizontal="center"/>
    </xf>
    <xf numFmtId="49" fontId="33" fillId="0" borderId="0" xfId="1" applyNumberFormat="1" applyAlignment="1">
      <alignment horizontal="center"/>
    </xf>
    <xf numFmtId="3" fontId="79" fillId="0" borderId="67" xfId="3" applyNumberFormat="1" applyFont="1" applyFill="1" applyBorder="1"/>
    <xf numFmtId="3" fontId="84" fillId="0" borderId="16" xfId="3" applyNumberFormat="1" applyFont="1" applyFill="1" applyBorder="1"/>
    <xf numFmtId="3" fontId="82" fillId="0" borderId="65" xfId="3" applyNumberFormat="1" applyFont="1" applyFill="1" applyBorder="1"/>
    <xf numFmtId="3" fontId="82" fillId="0" borderId="24" xfId="3" applyNumberFormat="1" applyFont="1" applyFill="1" applyBorder="1"/>
    <xf numFmtId="3" fontId="89" fillId="0" borderId="4" xfId="3" applyNumberFormat="1" applyFont="1" applyFill="1" applyBorder="1"/>
    <xf numFmtId="0" fontId="71" fillId="0" borderId="4" xfId="0" applyFont="1" applyFill="1" applyBorder="1"/>
    <xf numFmtId="0" fontId="69" fillId="0" borderId="8" xfId="0" applyFont="1" applyFill="1" applyBorder="1" applyAlignment="1">
      <alignment horizontal="left" vertical="top"/>
    </xf>
    <xf numFmtId="164" fontId="71" fillId="0" borderId="4" xfId="0" applyNumberFormat="1" applyFont="1" applyFill="1" applyBorder="1" applyAlignment="1">
      <alignment horizontal="right" vertical="top" wrapText="1"/>
    </xf>
    <xf numFmtId="0" fontId="96" fillId="0" borderId="0" xfId="0" applyFont="1" applyFill="1"/>
    <xf numFmtId="3" fontId="35" fillId="4" borderId="51" xfId="1" applyNumberFormat="1" applyFont="1" applyFill="1" applyBorder="1"/>
    <xf numFmtId="3" fontId="38" fillId="4" borderId="51" xfId="1" applyNumberFormat="1" applyFont="1" applyFill="1" applyBorder="1"/>
    <xf numFmtId="3" fontId="35" fillId="4" borderId="52" xfId="1" applyNumberFormat="1" applyFont="1" applyFill="1" applyBorder="1"/>
    <xf numFmtId="3" fontId="35" fillId="4" borderId="55" xfId="1" applyNumberFormat="1" applyFont="1" applyFill="1" applyBorder="1"/>
    <xf numFmtId="3" fontId="35" fillId="4" borderId="52" xfId="1" applyNumberFormat="1" applyFont="1" applyFill="1" applyBorder="1" applyAlignment="1">
      <alignment horizontal="right"/>
    </xf>
    <xf numFmtId="3" fontId="39" fillId="4" borderId="51" xfId="1" applyNumberFormat="1" applyFont="1" applyFill="1" applyBorder="1"/>
    <xf numFmtId="3" fontId="40" fillId="4" borderId="51" xfId="1" applyNumberFormat="1" applyFont="1" applyFill="1" applyBorder="1"/>
    <xf numFmtId="3" fontId="39" fillId="4" borderId="51" xfId="1" applyNumberFormat="1" applyFont="1" applyFill="1" applyBorder="1" applyAlignment="1">
      <alignment horizontal="right"/>
    </xf>
    <xf numFmtId="3" fontId="35" fillId="4" borderId="50" xfId="1" applyNumberFormat="1" applyFont="1" applyFill="1" applyBorder="1" applyAlignment="1">
      <alignment horizontal="right"/>
    </xf>
    <xf numFmtId="3" fontId="35" fillId="4" borderId="51" xfId="1" applyNumberFormat="1" applyFont="1" applyFill="1" applyBorder="1" applyAlignment="1">
      <alignment horizontal="right"/>
    </xf>
    <xf numFmtId="3" fontId="37" fillId="4" borderId="51" xfId="1" applyNumberFormat="1" applyFont="1" applyFill="1" applyBorder="1" applyAlignment="1">
      <alignment horizontal="right"/>
    </xf>
    <xf numFmtId="0" fontId="36" fillId="0" borderId="20" xfId="1" applyFont="1" applyFill="1" applyBorder="1" applyAlignment="1">
      <alignment horizontal="center"/>
    </xf>
    <xf numFmtId="3" fontId="35" fillId="0" borderId="15" xfId="1" applyNumberFormat="1" applyFont="1" applyFill="1" applyBorder="1"/>
    <xf numFmtId="3" fontId="39" fillId="0" borderId="22" xfId="1" applyNumberFormat="1" applyFont="1" applyFill="1" applyBorder="1"/>
    <xf numFmtId="3" fontId="43" fillId="0" borderId="27" xfId="1" applyNumberFormat="1" applyFont="1" applyFill="1" applyBorder="1"/>
    <xf numFmtId="3" fontId="39" fillId="0" borderId="15" xfId="1" applyNumberFormat="1" applyFont="1" applyFill="1" applyBorder="1"/>
    <xf numFmtId="3" fontId="39" fillId="0" borderId="70" xfId="1" applyNumberFormat="1" applyFont="1" applyFill="1" applyBorder="1"/>
    <xf numFmtId="3" fontId="43" fillId="0" borderId="27" xfId="1" applyNumberFormat="1" applyFont="1" applyFill="1" applyBorder="1" applyAlignment="1">
      <alignment horizontal="right"/>
    </xf>
    <xf numFmtId="3" fontId="44" fillId="0" borderId="15" xfId="1" applyNumberFormat="1" applyFont="1" applyFill="1" applyBorder="1"/>
    <xf numFmtId="3" fontId="39" fillId="0" borderId="32" xfId="1" applyNumberFormat="1" applyFont="1" applyFill="1" applyBorder="1"/>
    <xf numFmtId="3" fontId="44" fillId="0" borderId="32" xfId="1" applyNumberFormat="1" applyFont="1" applyFill="1" applyBorder="1"/>
    <xf numFmtId="3" fontId="43" fillId="0" borderId="20" xfId="1" applyNumberFormat="1" applyFont="1" applyFill="1" applyBorder="1"/>
    <xf numFmtId="3" fontId="43" fillId="0" borderId="44" xfId="1" applyNumberFormat="1" applyFont="1" applyFill="1" applyBorder="1"/>
    <xf numFmtId="3" fontId="44" fillId="0" borderId="44" xfId="1" applyNumberFormat="1" applyFont="1" applyFill="1" applyBorder="1"/>
    <xf numFmtId="3" fontId="43" fillId="0" borderId="70" xfId="1" applyNumberFormat="1" applyFont="1" applyFill="1" applyBorder="1"/>
    <xf numFmtId="3" fontId="46" fillId="0" borderId="32" xfId="1" applyNumberFormat="1" applyFont="1" applyFill="1" applyBorder="1"/>
    <xf numFmtId="3" fontId="47" fillId="0" borderId="27" xfId="1" applyNumberFormat="1" applyFont="1" applyFill="1" applyBorder="1"/>
    <xf numFmtId="3" fontId="42" fillId="0" borderId="20" xfId="1" applyNumberFormat="1" applyFont="1" applyFill="1" applyBorder="1"/>
    <xf numFmtId="49" fontId="6" fillId="4" borderId="4" xfId="0" applyNumberFormat="1" applyFont="1" applyFill="1" applyBorder="1" applyAlignment="1">
      <alignment horizontal="left" vertical="top"/>
    </xf>
    <xf numFmtId="0" fontId="79" fillId="0" borderId="0" xfId="5" applyFont="1" applyFill="1"/>
    <xf numFmtId="49" fontId="79" fillId="0" borderId="0" xfId="5" applyNumberFormat="1" applyFont="1" applyFill="1" applyAlignment="1">
      <alignment horizontal="center"/>
    </xf>
    <xf numFmtId="0" fontId="82" fillId="0" borderId="25" xfId="3" applyFont="1" applyFill="1" applyBorder="1" applyAlignment="1">
      <alignment horizontal="left"/>
    </xf>
    <xf numFmtId="0" fontId="82" fillId="0" borderId="71" xfId="3" applyFont="1" applyFill="1" applyBorder="1" applyAlignment="1">
      <alignment horizontal="left"/>
    </xf>
    <xf numFmtId="0" fontId="79" fillId="0" borderId="0" xfId="3" applyFont="1" applyFill="1" applyAlignment="1">
      <alignment horizontal="right"/>
    </xf>
    <xf numFmtId="0" fontId="35" fillId="0" borderId="0" xfId="3" applyFont="1" applyFill="1"/>
    <xf numFmtId="0" fontId="98" fillId="0" borderId="0" xfId="3" applyFont="1"/>
    <xf numFmtId="0" fontId="79" fillId="0" borderId="0" xfId="5" applyFont="1" applyFill="1" applyAlignment="1">
      <alignment horizontal="right"/>
    </xf>
    <xf numFmtId="0" fontId="43" fillId="0" borderId="0" xfId="1" applyFont="1" applyFill="1" applyBorder="1"/>
    <xf numFmtId="3" fontId="43" fillId="0" borderId="0" xfId="1" applyNumberFormat="1" applyFont="1" applyFill="1" applyBorder="1"/>
    <xf numFmtId="164" fontId="43" fillId="0" borderId="0" xfId="1" applyNumberFormat="1" applyFont="1" applyFill="1" applyBorder="1"/>
    <xf numFmtId="0" fontId="19" fillId="0" borderId="0" xfId="0" applyFont="1" applyAlignment="1">
      <alignment horizontal="right" vertical="top"/>
    </xf>
    <xf numFmtId="0" fontId="60" fillId="0" borderId="0" xfId="7" applyFont="1"/>
    <xf numFmtId="0" fontId="60" fillId="0" borderId="0" xfId="7" applyFont="1" applyAlignment="1">
      <alignment horizontal="right"/>
    </xf>
    <xf numFmtId="0" fontId="100" fillId="9" borderId="28" xfId="7" applyFont="1" applyFill="1" applyBorder="1"/>
    <xf numFmtId="0" fontId="100" fillId="9" borderId="14" xfId="7" applyFont="1" applyFill="1" applyBorder="1" applyAlignment="1">
      <alignment horizontal="center"/>
    </xf>
    <xf numFmtId="0" fontId="100" fillId="9" borderId="15" xfId="7" applyFont="1" applyFill="1" applyBorder="1" applyAlignment="1">
      <alignment horizontal="center"/>
    </xf>
    <xf numFmtId="0" fontId="100" fillId="0" borderId="72" xfId="7" applyFont="1" applyBorder="1"/>
    <xf numFmtId="4" fontId="100" fillId="0" borderId="73" xfId="7" applyNumberFormat="1" applyFont="1" applyBorder="1"/>
    <xf numFmtId="4" fontId="100" fillId="0" borderId="74" xfId="7" applyNumberFormat="1" applyFont="1" applyBorder="1"/>
    <xf numFmtId="0" fontId="60" fillId="0" borderId="64" xfId="7" applyFont="1" applyBorder="1"/>
    <xf numFmtId="4" fontId="60" fillId="0" borderId="4" xfId="7" applyNumberFormat="1" applyFont="1" applyBorder="1"/>
    <xf numFmtId="4" fontId="60" fillId="0" borderId="22" xfId="7" applyNumberFormat="1" applyFont="1" applyBorder="1"/>
    <xf numFmtId="0" fontId="59" fillId="0" borderId="64" xfId="7" applyFont="1" applyBorder="1"/>
    <xf numFmtId="4" fontId="59" fillId="0" borderId="4" xfId="7" applyNumberFormat="1" applyFont="1" applyBorder="1"/>
    <xf numFmtId="4" fontId="59" fillId="0" borderId="22" xfId="7" applyNumberFormat="1" applyFont="1" applyBorder="1"/>
    <xf numFmtId="0" fontId="59" fillId="0" borderId="75" xfId="7" applyFont="1" applyBorder="1"/>
    <xf numFmtId="4" fontId="59" fillId="0" borderId="76" xfId="7" applyNumberFormat="1" applyFont="1" applyBorder="1"/>
    <xf numFmtId="4" fontId="59" fillId="0" borderId="77" xfId="7" applyNumberFormat="1" applyFont="1" applyBorder="1"/>
    <xf numFmtId="0" fontId="58" fillId="0" borderId="72" xfId="7" applyFont="1" applyBorder="1"/>
    <xf numFmtId="4" fontId="58" fillId="0" borderId="73" xfId="7" applyNumberFormat="1" applyFont="1" applyBorder="1"/>
    <xf numFmtId="4" fontId="58" fillId="0" borderId="74" xfId="7" applyNumberFormat="1" applyFont="1" applyBorder="1"/>
    <xf numFmtId="0" fontId="59" fillId="0" borderId="34" xfId="7" applyFont="1" applyBorder="1"/>
    <xf numFmtId="4" fontId="59" fillId="0" borderId="5" xfId="7" applyNumberFormat="1" applyFont="1" applyBorder="1"/>
    <xf numFmtId="4" fontId="59" fillId="0" borderId="70" xfId="7" applyNumberFormat="1" applyFont="1" applyBorder="1"/>
    <xf numFmtId="0" fontId="60" fillId="0" borderId="75" xfId="7" applyFont="1" applyBorder="1"/>
    <xf numFmtId="4" fontId="60" fillId="0" borderId="76" xfId="7" applyNumberFormat="1" applyFont="1" applyBorder="1"/>
    <xf numFmtId="4" fontId="60" fillId="0" borderId="77" xfId="7" applyNumberFormat="1" applyFont="1" applyBorder="1"/>
    <xf numFmtId="0" fontId="100" fillId="0" borderId="36" xfId="7" applyFont="1" applyBorder="1"/>
    <xf numFmtId="4" fontId="100" fillId="0" borderId="6" xfId="7" applyNumberFormat="1" applyFont="1" applyBorder="1"/>
    <xf numFmtId="4" fontId="100" fillId="0" borderId="35" xfId="7" applyNumberFormat="1" applyFont="1" applyBorder="1"/>
    <xf numFmtId="0" fontId="60" fillId="0" borderId="34" xfId="7" applyFont="1" applyBorder="1"/>
    <xf numFmtId="4" fontId="60" fillId="0" borderId="5" xfId="7" applyNumberFormat="1" applyFont="1" applyBorder="1"/>
    <xf numFmtId="4" fontId="60" fillId="0" borderId="70" xfId="7" applyNumberFormat="1" applyFont="1" applyBorder="1"/>
    <xf numFmtId="0" fontId="100" fillId="9" borderId="78" xfId="7" applyFont="1" applyFill="1" applyBorder="1" applyAlignment="1">
      <alignment horizontal="right"/>
    </xf>
    <xf numFmtId="4" fontId="100" fillId="9" borderId="79" xfId="7" applyNumberFormat="1" applyFont="1" applyFill="1" applyBorder="1"/>
    <xf numFmtId="4" fontId="100" fillId="9" borderId="80" xfId="7" applyNumberFormat="1" applyFont="1" applyFill="1" applyBorder="1"/>
    <xf numFmtId="4" fontId="60" fillId="0" borderId="0" xfId="7" applyNumberFormat="1" applyFont="1"/>
    <xf numFmtId="0" fontId="100" fillId="9" borderId="28" xfId="7" applyFont="1" applyFill="1" applyBorder="1" applyAlignment="1">
      <alignment horizontal="center"/>
    </xf>
    <xf numFmtId="0" fontId="100" fillId="9" borderId="14" xfId="7" applyFont="1" applyFill="1" applyBorder="1" applyAlignment="1">
      <alignment horizontal="center" vertical="center"/>
    </xf>
    <xf numFmtId="0" fontId="100" fillId="9" borderId="15" xfId="7" applyFont="1" applyFill="1" applyBorder="1" applyAlignment="1">
      <alignment horizontal="center" vertical="center"/>
    </xf>
    <xf numFmtId="0" fontId="59" fillId="0" borderId="0" xfId="7" applyFont="1"/>
    <xf numFmtId="0" fontId="59" fillId="0" borderId="21" xfId="7" applyFont="1" applyBorder="1"/>
    <xf numFmtId="4" fontId="59" fillId="0" borderId="11" xfId="7" applyNumberFormat="1" applyFont="1" applyBorder="1"/>
    <xf numFmtId="4" fontId="59" fillId="0" borderId="44" xfId="7" applyNumberFormat="1" applyFont="1" applyBorder="1"/>
    <xf numFmtId="0" fontId="27" fillId="0" borderId="4" xfId="0" applyFont="1" applyBorder="1"/>
    <xf numFmtId="0" fontId="99" fillId="0" borderId="0" xfId="3" applyFont="1" applyFill="1" applyAlignment="1"/>
    <xf numFmtId="49" fontId="59" fillId="0" borderId="0" xfId="6" applyNumberFormat="1" applyFont="1" applyFill="1" applyAlignment="1"/>
    <xf numFmtId="49" fontId="59" fillId="0" borderId="0" xfId="6" applyNumberFormat="1" applyFont="1" applyFill="1" applyBorder="1" applyAlignment="1"/>
    <xf numFmtId="0" fontId="101" fillId="0" borderId="0" xfId="0" applyFont="1" applyAlignment="1">
      <alignment horizontal="right"/>
    </xf>
    <xf numFmtId="164" fontId="40" fillId="4" borderId="51" xfId="1" applyNumberFormat="1" applyFont="1" applyFill="1" applyBorder="1"/>
    <xf numFmtId="164" fontId="63" fillId="7" borderId="43" xfId="1" applyNumberFormat="1" applyFont="1" applyFill="1" applyBorder="1"/>
    <xf numFmtId="164" fontId="37" fillId="8" borderId="56" xfId="1" applyNumberFormat="1" applyFont="1" applyFill="1" applyBorder="1" applyAlignment="1">
      <alignment horizontal="right"/>
    </xf>
    <xf numFmtId="164" fontId="39" fillId="4" borderId="51" xfId="1" applyNumberFormat="1" applyFont="1" applyFill="1" applyBorder="1"/>
    <xf numFmtId="164" fontId="39" fillId="4" borderId="56" xfId="1" applyNumberFormat="1" applyFont="1" applyFill="1" applyBorder="1"/>
    <xf numFmtId="164" fontId="37" fillId="4" borderId="43" xfId="1" applyNumberFormat="1" applyFont="1" applyFill="1" applyBorder="1" applyAlignment="1">
      <alignment horizontal="right"/>
    </xf>
    <xf numFmtId="164" fontId="35" fillId="4" borderId="51" xfId="1" applyNumberFormat="1" applyFont="1" applyFill="1" applyBorder="1" applyAlignment="1">
      <alignment horizontal="right"/>
    </xf>
    <xf numFmtId="164" fontId="97" fillId="3" borderId="32" xfId="6" applyNumberFormat="1" applyFont="1" applyFill="1" applyBorder="1"/>
    <xf numFmtId="164" fontId="82" fillId="0" borderId="20" xfId="3" applyNumberFormat="1" applyFont="1" applyFill="1" applyBorder="1" applyAlignment="1">
      <alignment horizontal="right"/>
    </xf>
    <xf numFmtId="164" fontId="97" fillId="3" borderId="22" xfId="6" applyNumberFormat="1" applyFont="1" applyFill="1" applyBorder="1"/>
    <xf numFmtId="164" fontId="82" fillId="0" borderId="27" xfId="3" applyNumberFormat="1" applyFont="1" applyFill="1" applyBorder="1" applyAlignment="1">
      <alignment horizontal="right"/>
    </xf>
    <xf numFmtId="164" fontId="90" fillId="4" borderId="51" xfId="3" applyNumberFormat="1" applyFont="1" applyFill="1" applyBorder="1"/>
    <xf numFmtId="164" fontId="88" fillId="4" borderId="52" xfId="3" applyNumberFormat="1" applyFont="1" applyFill="1" applyBorder="1"/>
    <xf numFmtId="164" fontId="91" fillId="4" borderId="52" xfId="3" applyNumberFormat="1" applyFont="1" applyFill="1" applyBorder="1"/>
    <xf numFmtId="3" fontId="36" fillId="3" borderId="53" xfId="1" applyNumberFormat="1" applyFont="1" applyFill="1" applyBorder="1" applyAlignment="1">
      <alignment horizontal="center"/>
    </xf>
    <xf numFmtId="3" fontId="36" fillId="0" borderId="53" xfId="1" applyNumberFormat="1" applyFont="1" applyFill="1" applyBorder="1" applyAlignment="1">
      <alignment horizontal="center"/>
    </xf>
    <xf numFmtId="1" fontId="36" fillId="3" borderId="54" xfId="1" applyNumberFormat="1" applyFont="1" applyFill="1" applyBorder="1" applyAlignment="1">
      <alignment horizontal="center"/>
    </xf>
    <xf numFmtId="0" fontId="76" fillId="0" borderId="0" xfId="9" applyFont="1" applyFill="1" applyBorder="1"/>
    <xf numFmtId="0" fontId="47" fillId="0" borderId="0" xfId="9" applyFont="1" applyFill="1" applyBorder="1" applyAlignment="1">
      <alignment horizontal="right"/>
    </xf>
    <xf numFmtId="0" fontId="65" fillId="0" borderId="0" xfId="9" applyFont="1" applyAlignment="1">
      <alignment horizontal="right"/>
    </xf>
    <xf numFmtId="0" fontId="1" fillId="0" borderId="0" xfId="9"/>
    <xf numFmtId="0" fontId="76" fillId="0" borderId="0" xfId="9" applyFont="1" applyFill="1" applyBorder="1" applyAlignment="1">
      <alignment horizontal="right"/>
    </xf>
    <xf numFmtId="0" fontId="76" fillId="0" borderId="9" xfId="9" applyFont="1" applyFill="1" applyBorder="1"/>
    <xf numFmtId="0" fontId="76" fillId="0" borderId="35" xfId="9" applyFont="1" applyFill="1" applyBorder="1"/>
    <xf numFmtId="0" fontId="92" fillId="0" borderId="30" xfId="9" applyFont="1" applyFill="1" applyBorder="1"/>
    <xf numFmtId="0" fontId="92" fillId="0" borderId="32" xfId="9" applyFont="1" applyFill="1" applyBorder="1"/>
    <xf numFmtId="0" fontId="93" fillId="0" borderId="64" xfId="3" applyFont="1" applyFill="1" applyBorder="1"/>
    <xf numFmtId="3" fontId="93" fillId="0" borderId="5" xfId="3" applyNumberFormat="1" applyFont="1" applyFill="1" applyBorder="1"/>
    <xf numFmtId="3" fontId="93" fillId="0" borderId="63" xfId="3" applyNumberFormat="1" applyFont="1" applyFill="1" applyBorder="1"/>
    <xf numFmtId="3" fontId="90" fillId="0" borderId="63" xfId="3" applyNumberFormat="1" applyFont="1" applyFill="1" applyBorder="1"/>
    <xf numFmtId="0" fontId="102" fillId="0" borderId="0" xfId="9" applyFont="1"/>
    <xf numFmtId="0" fontId="40" fillId="0" borderId="64" xfId="9" applyFont="1" applyFill="1" applyBorder="1" applyAlignment="1">
      <alignment horizontal="right"/>
    </xf>
    <xf numFmtId="0" fontId="40" fillId="0" borderId="34" xfId="9" applyFont="1" applyFill="1" applyBorder="1" applyAlignment="1">
      <alignment horizontal="right"/>
    </xf>
    <xf numFmtId="0" fontId="94" fillId="0" borderId="8" xfId="9" applyFont="1" applyFill="1" applyBorder="1"/>
    <xf numFmtId="0" fontId="94" fillId="0" borderId="22" xfId="9" applyFont="1" applyFill="1" applyBorder="1"/>
    <xf numFmtId="0" fontId="1" fillId="0" borderId="0" xfId="9" applyFont="1"/>
    <xf numFmtId="0" fontId="89" fillId="0" borderId="64" xfId="9" applyFont="1" applyFill="1" applyBorder="1" applyAlignment="1">
      <alignment horizontal="right"/>
    </xf>
    <xf numFmtId="0" fontId="95" fillId="0" borderId="8" xfId="9" applyFont="1" applyFill="1" applyBorder="1"/>
    <xf numFmtId="0" fontId="95" fillId="0" borderId="22" xfId="9" applyFont="1" applyFill="1" applyBorder="1"/>
    <xf numFmtId="0" fontId="92" fillId="0" borderId="8" xfId="9" applyFont="1" applyFill="1" applyBorder="1"/>
    <xf numFmtId="0" fontId="92" fillId="0" borderId="22" xfId="9" applyFont="1" applyFill="1" applyBorder="1"/>
    <xf numFmtId="0" fontId="92" fillId="0" borderId="57" xfId="9" applyFont="1" applyFill="1" applyBorder="1"/>
    <xf numFmtId="0" fontId="92" fillId="0" borderId="27" xfId="9" applyFont="1" applyFill="1" applyBorder="1"/>
    <xf numFmtId="0" fontId="92" fillId="0" borderId="68" xfId="9" applyFont="1" applyFill="1" applyBorder="1"/>
    <xf numFmtId="0" fontId="92" fillId="0" borderId="20" xfId="9" applyFont="1" applyFill="1" applyBorder="1"/>
    <xf numFmtId="3" fontId="76" fillId="0" borderId="0" xfId="9" applyNumberFormat="1" applyFont="1" applyFill="1" applyBorder="1"/>
    <xf numFmtId="0" fontId="86" fillId="0" borderId="0" xfId="9" applyFont="1" applyFill="1" applyBorder="1"/>
    <xf numFmtId="0" fontId="75" fillId="0" borderId="0" xfId="9" applyFont="1"/>
    <xf numFmtId="164" fontId="87" fillId="4" borderId="51" xfId="3" applyNumberFormat="1" applyFont="1" applyFill="1" applyBorder="1"/>
    <xf numFmtId="49" fontId="59" fillId="0" borderId="0" xfId="6" applyNumberFormat="1" applyFont="1" applyFill="1" applyBorder="1" applyAlignment="1">
      <alignment horizontal="center"/>
    </xf>
    <xf numFmtId="0" fontId="84" fillId="0" borderId="45" xfId="3" applyFont="1" applyFill="1" applyBorder="1" applyAlignment="1">
      <alignment horizontal="left"/>
    </xf>
    <xf numFmtId="0" fontId="84" fillId="0" borderId="29" xfId="3" applyFont="1" applyFill="1" applyBorder="1" applyAlignment="1">
      <alignment horizontal="left"/>
    </xf>
    <xf numFmtId="0" fontId="84" fillId="0" borderId="58" xfId="3" applyFont="1" applyFill="1" applyBorder="1" applyAlignment="1">
      <alignment horizontal="left"/>
    </xf>
    <xf numFmtId="0" fontId="33" fillId="0" borderId="16" xfId="5" applyBorder="1" applyAlignment="1">
      <alignment horizontal="left"/>
    </xf>
    <xf numFmtId="0" fontId="33" fillId="0" borderId="17" xfId="5" applyBorder="1" applyAlignment="1">
      <alignment horizontal="left"/>
    </xf>
    <xf numFmtId="0" fontId="12" fillId="4" borderId="8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/>
    </xf>
    <xf numFmtId="0" fontId="12" fillId="4" borderId="10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/>
    </xf>
    <xf numFmtId="0" fontId="16" fillId="0" borderId="3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left" vertical="top"/>
    </xf>
    <xf numFmtId="0" fontId="12" fillId="4" borderId="8" xfId="2" applyFont="1" applyFill="1" applyBorder="1" applyAlignment="1">
      <alignment horizontal="left" vertical="top"/>
    </xf>
    <xf numFmtId="0" fontId="12" fillId="4" borderId="3" xfId="2" applyFont="1" applyFill="1" applyBorder="1" applyAlignment="1">
      <alignment horizontal="left" vertical="top"/>
    </xf>
    <xf numFmtId="0" fontId="12" fillId="4" borderId="10" xfId="2" applyFont="1" applyFill="1" applyBorder="1" applyAlignment="1">
      <alignment horizontal="left" vertical="top"/>
    </xf>
    <xf numFmtId="0" fontId="74" fillId="4" borderId="8" xfId="0" applyFont="1" applyFill="1" applyBorder="1" applyAlignment="1">
      <alignment horizontal="left" vertical="top"/>
    </xf>
    <xf numFmtId="0" fontId="74" fillId="4" borderId="3" xfId="0" applyFont="1" applyFill="1" applyBorder="1" applyAlignment="1">
      <alignment horizontal="left" vertical="top"/>
    </xf>
    <xf numFmtId="0" fontId="74" fillId="4" borderId="10" xfId="0" applyFont="1" applyFill="1" applyBorder="1" applyAlignment="1">
      <alignment horizontal="left" vertical="top"/>
    </xf>
    <xf numFmtId="0" fontId="59" fillId="0" borderId="4" xfId="0" applyFont="1" applyFill="1" applyBorder="1" applyAlignment="1">
      <alignment horizontal="left" wrapText="1"/>
    </xf>
    <xf numFmtId="0" fontId="59" fillId="0" borderId="4" xfId="0" applyFont="1" applyFill="1" applyBorder="1" applyAlignment="1">
      <alignment horizontal="left"/>
    </xf>
    <xf numFmtId="0" fontId="60" fillId="0" borderId="4" xfId="0" applyFont="1" applyFill="1" applyBorder="1" applyAlignment="1">
      <alignment horizontal="left"/>
    </xf>
    <xf numFmtId="0" fontId="58" fillId="7" borderId="4" xfId="0" applyFont="1" applyFill="1" applyBorder="1" applyAlignment="1">
      <alignment horizontal="left"/>
    </xf>
    <xf numFmtId="0" fontId="58" fillId="7" borderId="8" xfId="0" applyFont="1" applyFill="1" applyBorder="1" applyAlignment="1">
      <alignment horizontal="left"/>
    </xf>
    <xf numFmtId="0" fontId="58" fillId="7" borderId="3" xfId="0" applyFont="1" applyFill="1" applyBorder="1" applyAlignment="1">
      <alignment horizontal="left"/>
    </xf>
    <xf numFmtId="0" fontId="58" fillId="7" borderId="10" xfId="0" applyFont="1" applyFill="1" applyBorder="1" applyAlignment="1">
      <alignment horizontal="left"/>
    </xf>
    <xf numFmtId="49" fontId="59" fillId="0" borderId="0" xfId="9" applyNumberFormat="1" applyFont="1" applyFill="1" applyAlignment="1">
      <alignment horizontal="center"/>
    </xf>
  </cellXfs>
  <cellStyles count="10">
    <cellStyle name="Normální" xfId="0" builtinId="0"/>
    <cellStyle name="Normální 2" xfId="1"/>
    <cellStyle name="Normální 2 2" xfId="3"/>
    <cellStyle name="Normální 3" xfId="4"/>
    <cellStyle name="Normální 3 2" xfId="5"/>
    <cellStyle name="Normální 3 3" xfId="8"/>
    <cellStyle name="Normální 3 4" xfId="9"/>
    <cellStyle name="Normální 4" xfId="6"/>
    <cellStyle name="Normální 5" xfId="7"/>
    <cellStyle name="Normální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62"/>
  <sheetViews>
    <sheetView topLeftCell="A10" zoomScaleNormal="100" zoomScaleSheetLayoutView="100" workbookViewId="0">
      <selection activeCell="S40" sqref="S40:T40"/>
    </sheetView>
  </sheetViews>
  <sheetFormatPr defaultColWidth="5.42578125" defaultRowHeight="12.75" x14ac:dyDescent="0.2"/>
  <cols>
    <col min="1" max="1" width="5.42578125" style="142"/>
    <col min="2" max="2" width="5.5703125" style="143" customWidth="1"/>
    <col min="3" max="3" width="37.7109375" style="144" customWidth="1"/>
    <col min="4" max="5" width="8.85546875" style="145" bestFit="1" customWidth="1"/>
    <col min="6" max="6" width="11" style="145" customWidth="1"/>
    <col min="7" max="7" width="9.85546875" style="145" customWidth="1"/>
    <col min="8" max="8" width="10.85546875" style="147" customWidth="1"/>
    <col min="9" max="9" width="4.5703125" style="145" customWidth="1"/>
    <col min="10" max="10" width="9.5703125" style="145" customWidth="1"/>
    <col min="11" max="12" width="6.5703125" style="145" bestFit="1" customWidth="1"/>
    <col min="13" max="13" width="5.42578125" style="145"/>
    <col min="14" max="14" width="6.5703125" style="145" bestFit="1" customWidth="1"/>
    <col min="15" max="16384" width="5.42578125" style="145"/>
  </cols>
  <sheetData>
    <row r="1" spans="1:8" ht="16.5" x14ac:dyDescent="0.25">
      <c r="G1" s="664" t="s">
        <v>1022</v>
      </c>
      <c r="H1" s="294" t="s">
        <v>1020</v>
      </c>
    </row>
    <row r="2" spans="1:8" ht="17.25" thickBot="1" x14ac:dyDescent="0.25">
      <c r="A2" s="44" t="s">
        <v>1023</v>
      </c>
      <c r="B2" s="146"/>
      <c r="F2" s="147"/>
      <c r="H2" s="148" t="s">
        <v>331</v>
      </c>
    </row>
    <row r="3" spans="1:8" ht="13.5" x14ac:dyDescent="0.25">
      <c r="A3" s="149"/>
      <c r="B3" s="150"/>
      <c r="C3" s="150"/>
      <c r="D3" s="151" t="s">
        <v>325</v>
      </c>
      <c r="E3" s="151" t="s">
        <v>326</v>
      </c>
      <c r="F3" s="152" t="s">
        <v>2</v>
      </c>
      <c r="G3" s="153" t="s">
        <v>485</v>
      </c>
      <c r="H3" s="679" t="s">
        <v>433</v>
      </c>
    </row>
    <row r="4" spans="1:8" ht="14.25" thickBot="1" x14ac:dyDescent="0.3">
      <c r="A4" s="154" t="s">
        <v>486</v>
      </c>
      <c r="B4" s="155"/>
      <c r="C4" s="156"/>
      <c r="D4" s="157">
        <v>2021</v>
      </c>
      <c r="E4" s="157">
        <v>2021</v>
      </c>
      <c r="F4" s="158" t="s">
        <v>837</v>
      </c>
      <c r="G4" s="159" t="s">
        <v>328</v>
      </c>
      <c r="H4" s="681">
        <v>2022</v>
      </c>
    </row>
    <row r="5" spans="1:8" ht="13.5" x14ac:dyDescent="0.25">
      <c r="A5" s="160"/>
      <c r="B5" s="161" t="s">
        <v>487</v>
      </c>
      <c r="C5" s="162"/>
      <c r="D5" s="151"/>
      <c r="E5" s="151"/>
      <c r="F5" s="151"/>
      <c r="G5" s="163"/>
      <c r="H5" s="680"/>
    </row>
    <row r="6" spans="1:8" x14ac:dyDescent="0.2">
      <c r="A6" s="353"/>
      <c r="B6" s="354" t="s">
        <v>488</v>
      </c>
      <c r="C6" s="355" t="s">
        <v>489</v>
      </c>
      <c r="D6" s="356">
        <f>D7+D13+D14</f>
        <v>172350</v>
      </c>
      <c r="E6" s="356">
        <f>E7+E13+E14</f>
        <v>172350</v>
      </c>
      <c r="F6" s="356">
        <f>F7+F13+F14</f>
        <v>137536</v>
      </c>
      <c r="G6" s="357">
        <f>F6/E6*100</f>
        <v>79.800406150275606</v>
      </c>
      <c r="H6" s="358">
        <f>H7+H13+H14</f>
        <v>169600</v>
      </c>
    </row>
    <row r="7" spans="1:8" x14ac:dyDescent="0.2">
      <c r="A7" s="160"/>
      <c r="B7" s="164" t="s">
        <v>490</v>
      </c>
      <c r="C7" s="165" t="s">
        <v>491</v>
      </c>
      <c r="D7" s="166">
        <f>SUM(D8:D12)</f>
        <v>20350</v>
      </c>
      <c r="E7" s="166">
        <f t="shared" ref="E7" si="0">SUM(E8:E12)</f>
        <v>20350</v>
      </c>
      <c r="F7" s="166">
        <v>17649</v>
      </c>
      <c r="G7" s="167">
        <f t="shared" ref="G7:G18" si="1">F7/E7*100</f>
        <v>86.727272727272734</v>
      </c>
      <c r="H7" s="576">
        <f>SUM(H8:H12)</f>
        <v>19600</v>
      </c>
    </row>
    <row r="8" spans="1:8" x14ac:dyDescent="0.2">
      <c r="A8" s="160"/>
      <c r="B8" s="168" t="s">
        <v>492</v>
      </c>
      <c r="C8" s="169" t="s">
        <v>493</v>
      </c>
      <c r="D8" s="170">
        <v>2500</v>
      </c>
      <c r="E8" s="170">
        <v>2500</v>
      </c>
      <c r="F8" s="170">
        <v>2607</v>
      </c>
      <c r="G8" s="171">
        <f t="shared" si="1"/>
        <v>104.28</v>
      </c>
      <c r="H8" s="577">
        <v>2500</v>
      </c>
    </row>
    <row r="9" spans="1:8" x14ac:dyDescent="0.2">
      <c r="A9" s="160"/>
      <c r="B9" s="172"/>
      <c r="C9" s="173" t="s">
        <v>494</v>
      </c>
      <c r="D9" s="170">
        <v>1500</v>
      </c>
      <c r="E9" s="170">
        <v>1500</v>
      </c>
      <c r="F9" s="170">
        <v>773</v>
      </c>
      <c r="G9" s="171">
        <f t="shared" si="1"/>
        <v>51.533333333333331</v>
      </c>
      <c r="H9" s="577">
        <v>1000</v>
      </c>
    </row>
    <row r="10" spans="1:8" x14ac:dyDescent="0.2">
      <c r="A10" s="160"/>
      <c r="B10" s="172"/>
      <c r="C10" s="173" t="s">
        <v>495</v>
      </c>
      <c r="D10" s="170">
        <v>16000</v>
      </c>
      <c r="E10" s="170">
        <v>16000</v>
      </c>
      <c r="F10" s="170">
        <v>14240</v>
      </c>
      <c r="G10" s="171">
        <f t="shared" si="1"/>
        <v>89</v>
      </c>
      <c r="H10" s="577">
        <v>16000</v>
      </c>
    </row>
    <row r="11" spans="1:8" x14ac:dyDescent="0.2">
      <c r="A11" s="160"/>
      <c r="B11" s="172"/>
      <c r="C11" s="173" t="s">
        <v>496</v>
      </c>
      <c r="D11" s="170">
        <v>50</v>
      </c>
      <c r="E11" s="170">
        <v>50</v>
      </c>
      <c r="F11" s="170">
        <v>4</v>
      </c>
      <c r="G11" s="171">
        <f t="shared" si="1"/>
        <v>8</v>
      </c>
      <c r="H11" s="577">
        <v>50</v>
      </c>
    </row>
    <row r="12" spans="1:8" x14ac:dyDescent="0.2">
      <c r="A12" s="160"/>
      <c r="B12" s="172"/>
      <c r="C12" s="173" t="s">
        <v>497</v>
      </c>
      <c r="D12" s="170">
        <v>300</v>
      </c>
      <c r="E12" s="170">
        <v>300</v>
      </c>
      <c r="F12" s="170">
        <v>25</v>
      </c>
      <c r="G12" s="171">
        <f t="shared" si="1"/>
        <v>8.3333333333333321</v>
      </c>
      <c r="H12" s="577">
        <v>50</v>
      </c>
    </row>
    <row r="13" spans="1:8" x14ac:dyDescent="0.2">
      <c r="A13" s="160"/>
      <c r="B13" s="174">
        <v>1361</v>
      </c>
      <c r="C13" s="165" t="s">
        <v>498</v>
      </c>
      <c r="D13" s="166">
        <v>10000</v>
      </c>
      <c r="E13" s="166">
        <v>10000</v>
      </c>
      <c r="F13" s="166">
        <v>6966</v>
      </c>
      <c r="G13" s="175">
        <f t="shared" si="1"/>
        <v>69.66</v>
      </c>
      <c r="H13" s="576">
        <v>10000</v>
      </c>
    </row>
    <row r="14" spans="1:8" ht="13.5" thickBot="1" x14ac:dyDescent="0.25">
      <c r="A14" s="176"/>
      <c r="B14" s="177">
        <v>1511</v>
      </c>
      <c r="C14" s="178" t="s">
        <v>499</v>
      </c>
      <c r="D14" s="179">
        <v>142000</v>
      </c>
      <c r="E14" s="179">
        <v>142000</v>
      </c>
      <c r="F14" s="179">
        <v>112921</v>
      </c>
      <c r="G14" s="180">
        <f t="shared" si="1"/>
        <v>79.5218309859155</v>
      </c>
      <c r="H14" s="578">
        <v>140000</v>
      </c>
    </row>
    <row r="15" spans="1:8" x14ac:dyDescent="0.2">
      <c r="A15" s="359"/>
      <c r="B15" s="360" t="s">
        <v>500</v>
      </c>
      <c r="C15" s="361" t="s">
        <v>501</v>
      </c>
      <c r="D15" s="362">
        <f>SUM(D16:D26)</f>
        <v>25270</v>
      </c>
      <c r="E15" s="362">
        <f>SUM(E16:E26)</f>
        <v>26202</v>
      </c>
      <c r="F15" s="362">
        <f>SUM(F16:F26)</f>
        <v>75756</v>
      </c>
      <c r="G15" s="363">
        <f t="shared" si="1"/>
        <v>289.12296771238834</v>
      </c>
      <c r="H15" s="586">
        <f>SUM(H16:H26)</f>
        <v>31095</v>
      </c>
    </row>
    <row r="16" spans="1:8" x14ac:dyDescent="0.2">
      <c r="A16" s="160"/>
      <c r="B16" s="164">
        <v>2111</v>
      </c>
      <c r="C16" s="165" t="s">
        <v>502</v>
      </c>
      <c r="D16" s="166">
        <v>50</v>
      </c>
      <c r="E16" s="166">
        <v>50</v>
      </c>
      <c r="F16" s="166">
        <v>12</v>
      </c>
      <c r="G16" s="167">
        <f t="shared" si="1"/>
        <v>24</v>
      </c>
      <c r="H16" s="576">
        <v>50</v>
      </c>
    </row>
    <row r="17" spans="1:12" x14ac:dyDescent="0.2">
      <c r="A17" s="160"/>
      <c r="B17" s="164">
        <v>2119</v>
      </c>
      <c r="C17" s="165" t="s">
        <v>503</v>
      </c>
      <c r="D17" s="166">
        <v>25</v>
      </c>
      <c r="E17" s="166">
        <v>25</v>
      </c>
      <c r="F17" s="166">
        <v>0</v>
      </c>
      <c r="G17" s="167">
        <f t="shared" si="1"/>
        <v>0</v>
      </c>
      <c r="H17" s="576">
        <v>25</v>
      </c>
    </row>
    <row r="18" spans="1:12" x14ac:dyDescent="0.2">
      <c r="A18" s="160"/>
      <c r="B18" s="164">
        <v>2122</v>
      </c>
      <c r="C18" s="165" t="s">
        <v>504</v>
      </c>
      <c r="D18" s="166">
        <v>3500</v>
      </c>
      <c r="E18" s="166">
        <v>3500</v>
      </c>
      <c r="F18" s="166">
        <v>3388</v>
      </c>
      <c r="G18" s="167">
        <f t="shared" si="1"/>
        <v>96.8</v>
      </c>
      <c r="H18" s="576">
        <v>4500</v>
      </c>
    </row>
    <row r="19" spans="1:12" x14ac:dyDescent="0.2">
      <c r="A19" s="160"/>
      <c r="B19" s="181">
        <v>2141</v>
      </c>
      <c r="C19" s="165" t="s">
        <v>505</v>
      </c>
      <c r="D19" s="166">
        <v>400</v>
      </c>
      <c r="E19" s="166">
        <v>400</v>
      </c>
      <c r="F19" s="166">
        <v>41</v>
      </c>
      <c r="G19" s="167">
        <f t="shared" ref="G19:G22" si="2">F19/E19*100</f>
        <v>10.25</v>
      </c>
      <c r="H19" s="576">
        <v>100</v>
      </c>
    </row>
    <row r="20" spans="1:12" x14ac:dyDescent="0.2">
      <c r="A20" s="160"/>
      <c r="B20" s="164">
        <v>2212</v>
      </c>
      <c r="C20" s="165" t="s">
        <v>506</v>
      </c>
      <c r="D20" s="166">
        <v>20300</v>
      </c>
      <c r="E20" s="166">
        <v>20300</v>
      </c>
      <c r="F20" s="166">
        <v>21607</v>
      </c>
      <c r="G20" s="167">
        <f t="shared" si="2"/>
        <v>106.43842364532019</v>
      </c>
      <c r="H20" s="576">
        <v>25300</v>
      </c>
    </row>
    <row r="21" spans="1:12" x14ac:dyDescent="0.2">
      <c r="A21" s="160"/>
      <c r="B21" s="164">
        <v>2229</v>
      </c>
      <c r="C21" s="165" t="s">
        <v>507</v>
      </c>
      <c r="D21" s="166">
        <v>10</v>
      </c>
      <c r="E21" s="166">
        <v>772</v>
      </c>
      <c r="F21" s="166">
        <v>1446</v>
      </c>
      <c r="G21" s="182" t="s">
        <v>508</v>
      </c>
      <c r="H21" s="576">
        <v>10</v>
      </c>
    </row>
    <row r="22" spans="1:12" x14ac:dyDescent="0.2">
      <c r="A22" s="160"/>
      <c r="B22" s="164">
        <v>2322</v>
      </c>
      <c r="C22" s="165" t="s">
        <v>509</v>
      </c>
      <c r="D22" s="166">
        <v>520</v>
      </c>
      <c r="E22" s="166">
        <v>520</v>
      </c>
      <c r="F22" s="166">
        <v>102</v>
      </c>
      <c r="G22" s="167">
        <f t="shared" si="2"/>
        <v>19.615384615384617</v>
      </c>
      <c r="H22" s="576">
        <v>500</v>
      </c>
    </row>
    <row r="23" spans="1:12" x14ac:dyDescent="0.2">
      <c r="A23" s="160"/>
      <c r="B23" s="164">
        <v>2324</v>
      </c>
      <c r="C23" s="183" t="s">
        <v>510</v>
      </c>
      <c r="D23" s="166">
        <v>435</v>
      </c>
      <c r="E23" s="166">
        <v>435</v>
      </c>
      <c r="F23" s="166">
        <v>6040</v>
      </c>
      <c r="G23" s="182" t="s">
        <v>508</v>
      </c>
      <c r="H23" s="576">
        <v>500</v>
      </c>
    </row>
    <row r="24" spans="1:12" x14ac:dyDescent="0.2">
      <c r="A24" s="184"/>
      <c r="B24" s="185">
        <v>2328</v>
      </c>
      <c r="C24" s="183" t="s">
        <v>511</v>
      </c>
      <c r="D24" s="166">
        <v>20</v>
      </c>
      <c r="E24" s="166">
        <v>190</v>
      </c>
      <c r="F24" s="166">
        <v>19486</v>
      </c>
      <c r="G24" s="182" t="s">
        <v>508</v>
      </c>
      <c r="H24" s="576">
        <v>100</v>
      </c>
    </row>
    <row r="25" spans="1:12" x14ac:dyDescent="0.2">
      <c r="A25" s="184"/>
      <c r="B25" s="185">
        <v>2329</v>
      </c>
      <c r="C25" s="186" t="s">
        <v>512</v>
      </c>
      <c r="D25" s="187">
        <v>10</v>
      </c>
      <c r="E25" s="187">
        <v>10</v>
      </c>
      <c r="F25" s="187">
        <v>23616</v>
      </c>
      <c r="G25" s="182" t="s">
        <v>508</v>
      </c>
      <c r="H25" s="579">
        <v>10</v>
      </c>
    </row>
    <row r="26" spans="1:12" ht="13.5" thickBot="1" x14ac:dyDescent="0.25">
      <c r="A26" s="188"/>
      <c r="B26" s="189">
        <v>2460</v>
      </c>
      <c r="C26" s="190" t="s">
        <v>513</v>
      </c>
      <c r="D26" s="179">
        <v>0</v>
      </c>
      <c r="E26" s="179">
        <v>0</v>
      </c>
      <c r="F26" s="179">
        <v>18</v>
      </c>
      <c r="G26" s="191" t="s">
        <v>508</v>
      </c>
      <c r="H26" s="578">
        <v>0</v>
      </c>
    </row>
    <row r="27" spans="1:12" x14ac:dyDescent="0.2">
      <c r="A27" s="359"/>
      <c r="B27" s="360" t="s">
        <v>514</v>
      </c>
      <c r="C27" s="361" t="s">
        <v>515</v>
      </c>
      <c r="D27" s="362">
        <f>SUM(D28)</f>
        <v>0</v>
      </c>
      <c r="E27" s="362">
        <f t="shared" ref="E27:F27" si="3">SUM(E28)</f>
        <v>16909</v>
      </c>
      <c r="F27" s="362">
        <f t="shared" si="3"/>
        <v>33819</v>
      </c>
      <c r="G27" s="364">
        <f t="shared" ref="G27:G28" si="4">F27/E27*100</f>
        <v>200.00591401029038</v>
      </c>
      <c r="H27" s="365">
        <f>SUM(H28)</f>
        <v>0</v>
      </c>
    </row>
    <row r="28" spans="1:12" ht="13.5" thickBot="1" x14ac:dyDescent="0.25">
      <c r="A28" s="176"/>
      <c r="B28" s="222">
        <v>3129</v>
      </c>
      <c r="C28" s="178" t="s">
        <v>516</v>
      </c>
      <c r="D28" s="179">
        <v>0</v>
      </c>
      <c r="E28" s="179">
        <v>16909</v>
      </c>
      <c r="F28" s="179">
        <v>33819</v>
      </c>
      <c r="G28" s="167">
        <f t="shared" si="4"/>
        <v>200.00591401029038</v>
      </c>
      <c r="H28" s="580">
        <v>0</v>
      </c>
      <c r="L28" s="147"/>
    </row>
    <row r="29" spans="1:12" x14ac:dyDescent="0.2">
      <c r="A29" s="359"/>
      <c r="B29" s="360"/>
      <c r="C29" s="361" t="s">
        <v>517</v>
      </c>
      <c r="D29" s="362">
        <f>D6+D15+D27</f>
        <v>197620</v>
      </c>
      <c r="E29" s="362">
        <f>E6+E15+E27</f>
        <v>215461</v>
      </c>
      <c r="F29" s="362">
        <f>F6+F15+F27</f>
        <v>247111</v>
      </c>
      <c r="G29" s="364">
        <f>F29/E29*100</f>
        <v>114.68943335452819</v>
      </c>
      <c r="H29" s="365">
        <f>H15+H6</f>
        <v>200695</v>
      </c>
    </row>
    <row r="30" spans="1:12" x14ac:dyDescent="0.2">
      <c r="A30" s="353"/>
      <c r="B30" s="366" t="s">
        <v>518</v>
      </c>
      <c r="C30" s="367" t="s">
        <v>519</v>
      </c>
      <c r="D30" s="368">
        <f>D32+D33</f>
        <v>586869</v>
      </c>
      <c r="E30" s="368">
        <f>E32+E33</f>
        <v>943468</v>
      </c>
      <c r="F30" s="368">
        <f>F32+F33</f>
        <v>665370</v>
      </c>
      <c r="G30" s="369">
        <f t="shared" ref="G30:G46" si="5">F30/E30*100</f>
        <v>70.523854545146207</v>
      </c>
      <c r="H30" s="667">
        <f>H34+H32</f>
        <v>852624.2</v>
      </c>
      <c r="J30" s="147"/>
    </row>
    <row r="31" spans="1:12" x14ac:dyDescent="0.2">
      <c r="A31" s="192">
        <v>6330</v>
      </c>
      <c r="B31" s="185" t="s">
        <v>68</v>
      </c>
      <c r="C31" s="193"/>
      <c r="D31" s="194"/>
      <c r="E31" s="194"/>
      <c r="F31" s="194"/>
      <c r="G31" s="195"/>
      <c r="H31" s="581"/>
      <c r="J31" s="147"/>
    </row>
    <row r="32" spans="1:12" x14ac:dyDescent="0.2">
      <c r="A32" s="192"/>
      <c r="B32" s="164">
        <v>4131</v>
      </c>
      <c r="C32" s="165" t="s">
        <v>520</v>
      </c>
      <c r="D32" s="196">
        <v>145000</v>
      </c>
      <c r="E32" s="196">
        <v>157548</v>
      </c>
      <c r="F32" s="196">
        <v>0</v>
      </c>
      <c r="G32" s="197">
        <f t="shared" ref="G32:G36" si="6">F32/E32*100</f>
        <v>0</v>
      </c>
      <c r="H32" s="669">
        <v>400000</v>
      </c>
    </row>
    <row r="33" spans="1:11" x14ac:dyDescent="0.2">
      <c r="A33" s="198"/>
      <c r="B33" s="164"/>
      <c r="C33" s="199" t="s">
        <v>521</v>
      </c>
      <c r="D33" s="200">
        <f>D34+D38</f>
        <v>441869</v>
      </c>
      <c r="E33" s="200">
        <f t="shared" ref="E33:F33" si="7">E34+E38</f>
        <v>785920</v>
      </c>
      <c r="F33" s="200">
        <f t="shared" si="7"/>
        <v>665370</v>
      </c>
      <c r="G33" s="175">
        <f t="shared" si="6"/>
        <v>84.661288680781752</v>
      </c>
      <c r="H33" s="668">
        <f>H34+H38</f>
        <v>452624.2</v>
      </c>
      <c r="J33" s="147"/>
    </row>
    <row r="34" spans="1:11" x14ac:dyDescent="0.2">
      <c r="A34" s="201"/>
      <c r="B34" s="202">
        <v>4137</v>
      </c>
      <c r="C34" s="165" t="s">
        <v>522</v>
      </c>
      <c r="D34" s="200">
        <f>SUM(D35:D37)</f>
        <v>441869</v>
      </c>
      <c r="E34" s="200">
        <f t="shared" ref="E34" si="8">SUM(E35:E37)</f>
        <v>684288</v>
      </c>
      <c r="F34" s="200">
        <f>SUM(F35:F37)</f>
        <v>564047</v>
      </c>
      <c r="G34" s="167">
        <f t="shared" si="6"/>
        <v>82.428305041152257</v>
      </c>
      <c r="H34" s="668">
        <f>SUM(H35:H37)</f>
        <v>452624.2</v>
      </c>
      <c r="J34" s="147"/>
      <c r="K34" s="147"/>
    </row>
    <row r="35" spans="1:11" x14ac:dyDescent="0.2">
      <c r="A35" s="192" t="s">
        <v>523</v>
      </c>
      <c r="B35" s="203">
        <v>900</v>
      </c>
      <c r="C35" s="204" t="s">
        <v>524</v>
      </c>
      <c r="D35" s="205">
        <v>79936</v>
      </c>
      <c r="E35" s="205">
        <v>79936</v>
      </c>
      <c r="F35" s="205">
        <v>59949</v>
      </c>
      <c r="G35" s="167">
        <f>F35/E35*100</f>
        <v>74.996246997598078</v>
      </c>
      <c r="H35" s="665">
        <v>81966.2</v>
      </c>
    </row>
    <row r="36" spans="1:11" x14ac:dyDescent="0.2">
      <c r="A36" s="192"/>
      <c r="B36" s="203">
        <v>921</v>
      </c>
      <c r="C36" s="207" t="s">
        <v>525</v>
      </c>
      <c r="D36" s="205">
        <v>361933</v>
      </c>
      <c r="E36" s="205">
        <v>361933</v>
      </c>
      <c r="F36" s="205">
        <v>271449</v>
      </c>
      <c r="G36" s="206">
        <f t="shared" si="6"/>
        <v>74.999792779326555</v>
      </c>
      <c r="H36" s="665">
        <v>370658</v>
      </c>
      <c r="J36" s="147"/>
    </row>
    <row r="37" spans="1:11" x14ac:dyDescent="0.2">
      <c r="A37" s="198"/>
      <c r="B37" s="203"/>
      <c r="C37" s="207" t="s">
        <v>526</v>
      </c>
      <c r="D37" s="205">
        <v>0</v>
      </c>
      <c r="E37" s="205">
        <v>242419</v>
      </c>
      <c r="F37" s="205">
        <v>232649</v>
      </c>
      <c r="G37" s="206">
        <f>F37/E37*100</f>
        <v>95.969787846662186</v>
      </c>
      <c r="H37" s="582">
        <v>0</v>
      </c>
    </row>
    <row r="38" spans="1:11" ht="13.5" thickBot="1" x14ac:dyDescent="0.25">
      <c r="A38" s="201"/>
      <c r="B38" s="202">
        <v>4251</v>
      </c>
      <c r="C38" s="208" t="s">
        <v>527</v>
      </c>
      <c r="D38" s="200">
        <v>0</v>
      </c>
      <c r="E38" s="200">
        <v>101632</v>
      </c>
      <c r="F38" s="200">
        <v>101323</v>
      </c>
      <c r="G38" s="206">
        <f>F38/E38*100</f>
        <v>99.695961901763212</v>
      </c>
      <c r="H38" s="581">
        <v>0</v>
      </c>
    </row>
    <row r="39" spans="1:11" ht="13.5" thickBot="1" x14ac:dyDescent="0.25">
      <c r="A39" s="370"/>
      <c r="B39" s="371"/>
      <c r="C39" s="372" t="s">
        <v>528</v>
      </c>
      <c r="D39" s="373">
        <f>SUM(D29:D30)</f>
        <v>784489</v>
      </c>
      <c r="E39" s="373">
        <f t="shared" ref="E39:F39" si="9">SUM(E29:E30)</f>
        <v>1158929</v>
      </c>
      <c r="F39" s="373">
        <f t="shared" si="9"/>
        <v>912481</v>
      </c>
      <c r="G39" s="374">
        <f t="shared" si="5"/>
        <v>78.734849158145153</v>
      </c>
      <c r="H39" s="666">
        <f>SUM(H29:H30)</f>
        <v>1053319.2</v>
      </c>
    </row>
    <row r="40" spans="1:11" x14ac:dyDescent="0.2">
      <c r="A40" s="209"/>
      <c r="B40" s="164" t="s">
        <v>529</v>
      </c>
      <c r="C40" s="165" t="s">
        <v>530</v>
      </c>
      <c r="D40" s="200">
        <f>'Výdaje 3-4'!B76</f>
        <v>843430</v>
      </c>
      <c r="E40" s="200">
        <f>'Výdaje 3-4'!C76</f>
        <v>1104974</v>
      </c>
      <c r="F40" s="200">
        <f>'Výdaje 3-4'!D76</f>
        <v>651846</v>
      </c>
      <c r="G40" s="197">
        <f t="shared" si="5"/>
        <v>58.991976281794869</v>
      </c>
      <c r="H40" s="583">
        <f>'Výdaje 3-4'!F76</f>
        <v>887887.03799999994</v>
      </c>
      <c r="I40" s="147"/>
      <c r="J40" s="147"/>
    </row>
    <row r="41" spans="1:11" ht="13.5" thickBot="1" x14ac:dyDescent="0.25">
      <c r="A41" s="176"/>
      <c r="B41" s="177" t="s">
        <v>531</v>
      </c>
      <c r="C41" s="165" t="s">
        <v>532</v>
      </c>
      <c r="D41" s="200">
        <f>'Výdaje 3-4'!B77</f>
        <v>285351</v>
      </c>
      <c r="E41" s="200">
        <f>'Výdaje 3-4'!C77</f>
        <v>569641</v>
      </c>
      <c r="F41" s="200">
        <f>'Výdaje 3-4'!D77</f>
        <v>151372</v>
      </c>
      <c r="G41" s="210">
        <f t="shared" si="5"/>
        <v>26.573227699551122</v>
      </c>
      <c r="H41" s="583">
        <f>'Výdaje 3-4'!F77</f>
        <v>417039</v>
      </c>
    </row>
    <row r="42" spans="1:11" ht="13.5" thickBot="1" x14ac:dyDescent="0.25">
      <c r="A42" s="370"/>
      <c r="B42" s="375"/>
      <c r="C42" s="376" t="s">
        <v>533</v>
      </c>
      <c r="D42" s="373">
        <f>SUM(D40:D41)</f>
        <v>1128781</v>
      </c>
      <c r="E42" s="373">
        <f t="shared" ref="E42:F42" si="10">SUM(E40:E41)</f>
        <v>1674615</v>
      </c>
      <c r="F42" s="373">
        <f t="shared" si="10"/>
        <v>803218</v>
      </c>
      <c r="G42" s="374">
        <f t="shared" si="5"/>
        <v>47.964338071735888</v>
      </c>
      <c r="H42" s="377">
        <f>SUM(H40:H41)</f>
        <v>1304926.0379999999</v>
      </c>
      <c r="I42" s="147"/>
    </row>
    <row r="43" spans="1:11" ht="12.75" customHeight="1" thickBot="1" x14ac:dyDescent="0.25">
      <c r="A43" s="211"/>
      <c r="B43" s="212"/>
      <c r="C43" s="213" t="s">
        <v>534</v>
      </c>
      <c r="D43" s="214">
        <f>SUM(D39,-D42)</f>
        <v>-344292</v>
      </c>
      <c r="E43" s="215">
        <f>SUM(E39,-E42)</f>
        <v>-515686</v>
      </c>
      <c r="F43" s="216">
        <f>SUM(F39,-F42)</f>
        <v>109263</v>
      </c>
      <c r="G43" s="330" t="s">
        <v>508</v>
      </c>
      <c r="H43" s="670">
        <f>H39-H42</f>
        <v>-251606.83799999999</v>
      </c>
      <c r="I43" s="147"/>
      <c r="J43" s="147"/>
      <c r="K43" s="147"/>
    </row>
    <row r="44" spans="1:11" x14ac:dyDescent="0.2">
      <c r="A44" s="217"/>
      <c r="B44" s="419">
        <v>8113</v>
      </c>
      <c r="C44" s="387" t="s">
        <v>819</v>
      </c>
      <c r="D44" s="420">
        <v>0</v>
      </c>
      <c r="E44" s="388">
        <v>0</v>
      </c>
      <c r="F44" s="389">
        <v>0</v>
      </c>
      <c r="G44" s="390">
        <v>0</v>
      </c>
      <c r="H44" s="584">
        <v>130000</v>
      </c>
      <c r="K44" s="147"/>
    </row>
    <row r="45" spans="1:11" x14ac:dyDescent="0.2">
      <c r="A45" s="198"/>
      <c r="B45" s="174">
        <v>8115</v>
      </c>
      <c r="C45" s="219" t="s">
        <v>535</v>
      </c>
      <c r="D45" s="220">
        <v>332707</v>
      </c>
      <c r="E45" s="166">
        <v>498124</v>
      </c>
      <c r="F45" s="422" t="s">
        <v>508</v>
      </c>
      <c r="G45" s="182" t="s">
        <v>508</v>
      </c>
      <c r="H45" s="671">
        <f>(H43+H44+H46+H47)*-1</f>
        <v>105263.83799999999</v>
      </c>
      <c r="K45" s="147"/>
    </row>
    <row r="46" spans="1:11" x14ac:dyDescent="0.2">
      <c r="A46" s="198"/>
      <c r="B46" s="174">
        <v>8115</v>
      </c>
      <c r="C46" s="219" t="s">
        <v>536</v>
      </c>
      <c r="D46" s="220">
        <v>11585</v>
      </c>
      <c r="E46" s="166">
        <v>11585</v>
      </c>
      <c r="F46" s="221">
        <v>6186</v>
      </c>
      <c r="G46" s="167">
        <f t="shared" si="5"/>
        <v>53.396633577902463</v>
      </c>
      <c r="H46" s="585">
        <v>12543</v>
      </c>
      <c r="K46" s="147"/>
    </row>
    <row r="47" spans="1:11" ht="13.5" thickBot="1" x14ac:dyDescent="0.25">
      <c r="A47" s="407"/>
      <c r="B47" s="177">
        <v>8115</v>
      </c>
      <c r="C47" s="408" t="s">
        <v>537</v>
      </c>
      <c r="D47" s="409">
        <v>0</v>
      </c>
      <c r="E47" s="179">
        <v>5977</v>
      </c>
      <c r="F47" s="410">
        <v>1785</v>
      </c>
      <c r="G47" s="210">
        <f>F47/E47*100</f>
        <v>29.864480508616364</v>
      </c>
      <c r="H47" s="580">
        <v>3800</v>
      </c>
      <c r="K47" s="147"/>
    </row>
    <row r="48" spans="1:11" x14ac:dyDescent="0.2">
      <c r="B48" s="146"/>
      <c r="C48" s="145"/>
      <c r="D48" s="147"/>
      <c r="E48" s="147"/>
      <c r="F48" s="147"/>
    </row>
    <row r="50" spans="1:11" x14ac:dyDescent="0.2">
      <c r="B50" s="146"/>
      <c r="C50" s="145"/>
      <c r="D50" s="147"/>
      <c r="E50" s="147"/>
      <c r="F50" s="147"/>
    </row>
    <row r="51" spans="1:11" x14ac:dyDescent="0.2">
      <c r="D51" s="147"/>
      <c r="E51" s="147"/>
      <c r="F51" s="147"/>
      <c r="G51" s="147"/>
      <c r="K51" s="147"/>
    </row>
    <row r="52" spans="1:11" x14ac:dyDescent="0.2">
      <c r="D52" s="147"/>
      <c r="E52" s="147"/>
      <c r="F52" s="147"/>
    </row>
    <row r="53" spans="1:11" x14ac:dyDescent="0.2">
      <c r="E53" s="147"/>
    </row>
    <row r="54" spans="1:11" x14ac:dyDescent="0.2">
      <c r="E54" s="147"/>
      <c r="F54" s="147"/>
    </row>
    <row r="62" spans="1:11" x14ac:dyDescent="0.2">
      <c r="A62" s="714" t="s">
        <v>984</v>
      </c>
      <c r="B62" s="714"/>
      <c r="C62" s="714"/>
      <c r="D62" s="714"/>
      <c r="E62" s="714"/>
      <c r="F62" s="714"/>
      <c r="G62" s="714"/>
      <c r="H62" s="714"/>
    </row>
  </sheetData>
  <mergeCells count="1">
    <mergeCell ref="A62:H62"/>
  </mergeCells>
  <pageMargins left="0.39305600000000002" right="0.39444400000000002" top="0.39305600000000002" bottom="0.59097200000000005" header="0.39305600000000002" footer="0.59097200000000005"/>
  <pageSetup paperSize="9" scale="9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A76" sqref="A76:J76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314" customWidth="1"/>
    <col min="10" max="10" width="12.28515625" style="58" customWidth="1"/>
    <col min="11" max="16384" width="9.140625" style="58"/>
  </cols>
  <sheetData>
    <row r="1" spans="1:10" ht="16.5" x14ac:dyDescent="0.2">
      <c r="J1" s="294" t="s">
        <v>909</v>
      </c>
    </row>
    <row r="2" spans="1:10" ht="16.5" x14ac:dyDescent="0.2">
      <c r="A2" s="43" t="s">
        <v>334</v>
      </c>
      <c r="B2" s="43"/>
      <c r="C2" s="43"/>
      <c r="D2" s="43"/>
      <c r="E2" s="43"/>
      <c r="F2" s="43"/>
      <c r="G2" s="43"/>
      <c r="H2" s="43"/>
      <c r="I2" s="313"/>
      <c r="J2" s="296" t="s">
        <v>331</v>
      </c>
    </row>
    <row r="3" spans="1:10" ht="16.5" x14ac:dyDescent="0.2">
      <c r="A3" s="43"/>
      <c r="B3" s="43"/>
      <c r="C3" s="43"/>
      <c r="D3" s="43"/>
      <c r="E3" s="43"/>
      <c r="F3" s="294"/>
      <c r="G3" s="294"/>
      <c r="H3" s="294"/>
      <c r="J3" s="294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15" t="s">
        <v>63</v>
      </c>
      <c r="B7" s="300" t="s">
        <v>574</v>
      </c>
      <c r="C7" s="300"/>
      <c r="D7" s="300" t="s">
        <v>618</v>
      </c>
      <c r="E7" s="300" t="s">
        <v>795</v>
      </c>
      <c r="F7" s="301">
        <v>1500</v>
      </c>
      <c r="G7" s="301">
        <v>1500</v>
      </c>
      <c r="H7" s="301">
        <v>0</v>
      </c>
      <c r="I7" s="315">
        <f t="shared" ref="I7:I17" si="0">H7*100/G7</f>
        <v>0</v>
      </c>
      <c r="J7" s="301">
        <v>9000</v>
      </c>
    </row>
    <row r="8" spans="1:10" s="302" customFormat="1" x14ac:dyDescent="0.2">
      <c r="A8" s="15" t="s">
        <v>63</v>
      </c>
      <c r="B8" s="15" t="s">
        <v>574</v>
      </c>
      <c r="C8" s="15"/>
      <c r="D8" s="15" t="s">
        <v>619</v>
      </c>
      <c r="E8" s="15" t="s">
        <v>620</v>
      </c>
      <c r="F8" s="16">
        <v>500</v>
      </c>
      <c r="G8" s="16">
        <v>500</v>
      </c>
      <c r="H8" s="16">
        <v>0</v>
      </c>
      <c r="I8" s="309">
        <f t="shared" si="0"/>
        <v>0</v>
      </c>
      <c r="J8" s="16">
        <v>7300</v>
      </c>
    </row>
    <row r="9" spans="1:10" s="302" customFormat="1" x14ac:dyDescent="0.2">
      <c r="A9" s="15" t="s">
        <v>63</v>
      </c>
      <c r="B9" s="15" t="s">
        <v>574</v>
      </c>
      <c r="C9" s="15"/>
      <c r="D9" s="412" t="s">
        <v>571</v>
      </c>
      <c r="E9" s="15" t="s">
        <v>796</v>
      </c>
      <c r="F9" s="16">
        <v>0</v>
      </c>
      <c r="G9" s="16">
        <v>0</v>
      </c>
      <c r="H9" s="16">
        <v>0</v>
      </c>
      <c r="I9" s="309">
        <v>0</v>
      </c>
      <c r="J9" s="16">
        <v>14000</v>
      </c>
    </row>
    <row r="10" spans="1:10" s="302" customFormat="1" x14ac:dyDescent="0.2">
      <c r="A10" s="15" t="s">
        <v>63</v>
      </c>
      <c r="B10" s="15" t="s">
        <v>574</v>
      </c>
      <c r="C10" s="15" t="s">
        <v>590</v>
      </c>
      <c r="D10" s="15" t="s">
        <v>621</v>
      </c>
      <c r="E10" s="15" t="s">
        <v>622</v>
      </c>
      <c r="F10" s="16">
        <v>0</v>
      </c>
      <c r="G10" s="16">
        <v>350</v>
      </c>
      <c r="H10" s="16">
        <v>0</v>
      </c>
      <c r="I10" s="309">
        <f t="shared" si="0"/>
        <v>0</v>
      </c>
      <c r="J10" s="16">
        <v>0</v>
      </c>
    </row>
    <row r="11" spans="1:10" s="302" customFormat="1" x14ac:dyDescent="0.2">
      <c r="A11" s="15" t="s">
        <v>63</v>
      </c>
      <c r="B11" s="15" t="s">
        <v>574</v>
      </c>
      <c r="C11" s="300"/>
      <c r="D11" s="412" t="s">
        <v>571</v>
      </c>
      <c r="E11" s="15" t="s">
        <v>817</v>
      </c>
      <c r="F11" s="16">
        <v>0</v>
      </c>
      <c r="G11" s="16">
        <v>0</v>
      </c>
      <c r="H11" s="16">
        <v>0</v>
      </c>
      <c r="I11" s="309">
        <v>0</v>
      </c>
      <c r="J11" s="16">
        <v>1500</v>
      </c>
    </row>
    <row r="12" spans="1:10" s="305" customFormat="1" x14ac:dyDescent="0.2">
      <c r="A12" s="26" t="s">
        <v>63</v>
      </c>
      <c r="B12" s="26" t="s">
        <v>574</v>
      </c>
      <c r="C12" s="723" t="s">
        <v>583</v>
      </c>
      <c r="D12" s="724"/>
      <c r="E12" s="725"/>
      <c r="F12" s="316">
        <f>SUM(F7:F10)</f>
        <v>2000</v>
      </c>
      <c r="G12" s="27">
        <f>SUM(G7:G10)</f>
        <v>2350</v>
      </c>
      <c r="H12" s="27">
        <f t="shared" ref="H12" si="1">SUM(H10)</f>
        <v>0</v>
      </c>
      <c r="I12" s="304">
        <f t="shared" si="0"/>
        <v>0</v>
      </c>
      <c r="J12" s="27">
        <f t="shared" ref="J12" si="2">SUM(J7:J11)</f>
        <v>31800</v>
      </c>
    </row>
    <row r="13" spans="1:10" s="317" customFormat="1" ht="15" x14ac:dyDescent="0.25">
      <c r="A13" s="23" t="s">
        <v>63</v>
      </c>
      <c r="B13" s="23" t="s">
        <v>62</v>
      </c>
      <c r="C13" s="23"/>
      <c r="D13" s="23"/>
      <c r="E13" s="23"/>
      <c r="F13" s="24">
        <f t="shared" ref="F13" si="3">SUM(F12)</f>
        <v>2000</v>
      </c>
      <c r="G13" s="24">
        <f>SUM(G12)</f>
        <v>2350</v>
      </c>
      <c r="H13" s="24">
        <v>0</v>
      </c>
      <c r="I13" s="307">
        <f t="shared" si="0"/>
        <v>0</v>
      </c>
      <c r="J13" s="24">
        <f t="shared" ref="J13" si="4">SUM(J12)</f>
        <v>31800</v>
      </c>
    </row>
    <row r="14" spans="1:10" s="302" customFormat="1" x14ac:dyDescent="0.2">
      <c r="A14" s="15" t="s">
        <v>623</v>
      </c>
      <c r="B14" s="15" t="s">
        <v>574</v>
      </c>
      <c r="C14" s="15" t="s">
        <v>590</v>
      </c>
      <c r="D14" s="15" t="s">
        <v>624</v>
      </c>
      <c r="E14" s="15" t="s">
        <v>625</v>
      </c>
      <c r="F14" s="16">
        <v>0</v>
      </c>
      <c r="G14" s="16">
        <v>5919</v>
      </c>
      <c r="H14" s="16">
        <v>0</v>
      </c>
      <c r="I14" s="309">
        <f t="shared" si="0"/>
        <v>0</v>
      </c>
      <c r="J14" s="16">
        <v>0</v>
      </c>
    </row>
    <row r="15" spans="1:10" s="302" customFormat="1" x14ac:dyDescent="0.2">
      <c r="A15" s="15" t="s">
        <v>623</v>
      </c>
      <c r="B15" s="15" t="s">
        <v>574</v>
      </c>
      <c r="C15" s="723" t="s">
        <v>583</v>
      </c>
      <c r="D15" s="724"/>
      <c r="E15" s="725"/>
      <c r="F15" s="16">
        <f>SUM(F14)</f>
        <v>0</v>
      </c>
      <c r="G15" s="16">
        <f t="shared" ref="G15:H15" si="5">SUM(G14)</f>
        <v>5919</v>
      </c>
      <c r="H15" s="16">
        <f t="shared" si="5"/>
        <v>0</v>
      </c>
      <c r="I15" s="309">
        <f t="shared" si="0"/>
        <v>0</v>
      </c>
      <c r="J15" s="16">
        <v>0</v>
      </c>
    </row>
    <row r="16" spans="1:10" s="317" customFormat="1" ht="15" x14ac:dyDescent="0.25">
      <c r="A16" s="23" t="s">
        <v>623</v>
      </c>
      <c r="B16" s="720" t="s">
        <v>626</v>
      </c>
      <c r="C16" s="721"/>
      <c r="D16" s="721"/>
      <c r="E16" s="722"/>
      <c r="F16" s="24">
        <f t="shared" ref="F16:G16" si="6">SUM(F15)</f>
        <v>0</v>
      </c>
      <c r="G16" s="24">
        <f t="shared" si="6"/>
        <v>5919</v>
      </c>
      <c r="H16" s="24">
        <v>0</v>
      </c>
      <c r="I16" s="307">
        <f t="shared" si="0"/>
        <v>0</v>
      </c>
      <c r="J16" s="24">
        <f>SUM(J14:J15)</f>
        <v>0</v>
      </c>
    </row>
    <row r="17" spans="1:10" s="107" customFormat="1" ht="13.5" x14ac:dyDescent="0.2">
      <c r="A17" s="462" t="s">
        <v>18</v>
      </c>
      <c r="B17" s="461"/>
      <c r="C17" s="461"/>
      <c r="D17" s="463"/>
      <c r="E17" s="464"/>
      <c r="F17" s="289">
        <f t="shared" ref="F17:G17" si="7">F13+F16</f>
        <v>2000</v>
      </c>
      <c r="G17" s="289">
        <f t="shared" si="7"/>
        <v>8269</v>
      </c>
      <c r="H17" s="289">
        <v>0</v>
      </c>
      <c r="I17" s="290">
        <f t="shared" si="0"/>
        <v>0</v>
      </c>
      <c r="J17" s="289">
        <f t="shared" ref="J17" si="8">J13+J16</f>
        <v>31800</v>
      </c>
    </row>
    <row r="18" spans="1:10" x14ac:dyDescent="0.2">
      <c r="A18" s="319"/>
      <c r="B18" s="319"/>
      <c r="C18" s="319"/>
      <c r="D18" s="319"/>
      <c r="E18" s="319"/>
      <c r="F18" s="319"/>
      <c r="G18" s="319"/>
      <c r="H18" s="319"/>
      <c r="I18" s="320"/>
      <c r="J18" s="319"/>
    </row>
    <row r="23" spans="1:10" x14ac:dyDescent="0.2">
      <c r="D23" s="439"/>
    </row>
    <row r="26" spans="1:10" x14ac:dyDescent="0.2">
      <c r="D26" s="439"/>
    </row>
    <row r="76" spans="1:10" x14ac:dyDescent="0.2">
      <c r="A76" s="714" t="s">
        <v>993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4">
    <mergeCell ref="C12:E12"/>
    <mergeCell ref="C15:E15"/>
    <mergeCell ref="B16:E16"/>
    <mergeCell ref="A76:J76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41"/>
  <sheetViews>
    <sheetView topLeftCell="A73" zoomScaleNormal="100" workbookViewId="0">
      <selection activeCell="A142" sqref="A142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4.8554687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1.4257812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910</v>
      </c>
    </row>
    <row r="2" spans="1:11" ht="16.5" x14ac:dyDescent="0.2">
      <c r="A2" s="43" t="s">
        <v>335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111</v>
      </c>
      <c r="B7" s="15" t="s">
        <v>4</v>
      </c>
      <c r="C7" s="52"/>
      <c r="D7" s="15" t="s">
        <v>454</v>
      </c>
      <c r="E7" s="16">
        <v>1</v>
      </c>
      <c r="F7" s="16">
        <v>1</v>
      </c>
      <c r="G7" s="16">
        <v>0</v>
      </c>
      <c r="H7" s="37">
        <f t="shared" ref="H7:H73" si="0">G7*100/F7</f>
        <v>0</v>
      </c>
      <c r="I7" s="16">
        <v>1</v>
      </c>
    </row>
    <row r="8" spans="1:11" x14ac:dyDescent="0.2">
      <c r="A8" s="15" t="s">
        <v>111</v>
      </c>
      <c r="B8" s="15" t="s">
        <v>7</v>
      </c>
      <c r="C8" s="52"/>
      <c r="D8" s="15" t="s">
        <v>8</v>
      </c>
      <c r="E8" s="16">
        <v>100</v>
      </c>
      <c r="F8" s="16">
        <v>45</v>
      </c>
      <c r="G8" s="16">
        <v>20</v>
      </c>
      <c r="H8" s="37">
        <f t="shared" si="0"/>
        <v>44.444444444444443</v>
      </c>
      <c r="I8" s="16">
        <v>100</v>
      </c>
    </row>
    <row r="9" spans="1:11" x14ac:dyDescent="0.2">
      <c r="A9" s="15" t="s">
        <v>111</v>
      </c>
      <c r="B9" s="15" t="s">
        <v>107</v>
      </c>
      <c r="C9" s="52"/>
      <c r="D9" s="15" t="s">
        <v>106</v>
      </c>
      <c r="E9" s="16">
        <v>8</v>
      </c>
      <c r="F9" s="16">
        <v>238</v>
      </c>
      <c r="G9" s="16">
        <v>114</v>
      </c>
      <c r="H9" s="37">
        <f t="shared" si="0"/>
        <v>47.899159663865547</v>
      </c>
      <c r="I9" s="16">
        <v>8</v>
      </c>
    </row>
    <row r="10" spans="1:11" x14ac:dyDescent="0.2">
      <c r="A10" s="15" t="s">
        <v>111</v>
      </c>
      <c r="B10" s="15" t="s">
        <v>11</v>
      </c>
      <c r="C10" s="52"/>
      <c r="D10" s="15" t="s">
        <v>14</v>
      </c>
      <c r="E10" s="16">
        <v>111</v>
      </c>
      <c r="F10" s="16">
        <v>51</v>
      </c>
      <c r="G10" s="16">
        <v>0</v>
      </c>
      <c r="H10" s="37">
        <f t="shared" si="0"/>
        <v>0</v>
      </c>
      <c r="I10" s="16">
        <v>250</v>
      </c>
    </row>
    <row r="11" spans="1:11" x14ac:dyDescent="0.2">
      <c r="A11" s="15" t="s">
        <v>111</v>
      </c>
      <c r="B11" s="15" t="s">
        <v>15</v>
      </c>
      <c r="C11" s="52"/>
      <c r="D11" s="15" t="s">
        <v>16</v>
      </c>
      <c r="E11" s="16">
        <v>10</v>
      </c>
      <c r="F11" s="16">
        <v>10</v>
      </c>
      <c r="G11" s="16">
        <v>1</v>
      </c>
      <c r="H11" s="37">
        <f t="shared" si="0"/>
        <v>10</v>
      </c>
      <c r="I11" s="16">
        <v>62</v>
      </c>
    </row>
    <row r="12" spans="1:11" x14ac:dyDescent="0.2">
      <c r="A12" s="15" t="s">
        <v>111</v>
      </c>
      <c r="B12" s="15" t="s">
        <v>105</v>
      </c>
      <c r="C12" s="52"/>
      <c r="D12" s="15" t="s">
        <v>104</v>
      </c>
      <c r="E12" s="16">
        <v>65</v>
      </c>
      <c r="F12" s="16">
        <v>65</v>
      </c>
      <c r="G12" s="16">
        <v>4</v>
      </c>
      <c r="H12" s="37">
        <f t="shared" si="0"/>
        <v>6.1538461538461542</v>
      </c>
      <c r="I12" s="16">
        <v>33</v>
      </c>
    </row>
    <row r="13" spans="1:11" x14ac:dyDescent="0.2">
      <c r="A13" s="15" t="s">
        <v>111</v>
      </c>
      <c r="B13" s="15" t="s">
        <v>77</v>
      </c>
      <c r="C13" s="18" t="s">
        <v>366</v>
      </c>
      <c r="D13" s="15" t="s">
        <v>348</v>
      </c>
      <c r="E13" s="16">
        <v>1160</v>
      </c>
      <c r="F13" s="16">
        <v>1160</v>
      </c>
      <c r="G13" s="16">
        <v>870</v>
      </c>
      <c r="H13" s="37">
        <f t="shared" si="0"/>
        <v>75</v>
      </c>
      <c r="I13" s="16">
        <v>1170</v>
      </c>
    </row>
    <row r="14" spans="1:11" x14ac:dyDescent="0.2">
      <c r="A14" s="15" t="s">
        <v>111</v>
      </c>
      <c r="B14" s="15" t="s">
        <v>77</v>
      </c>
      <c r="C14" s="18" t="s">
        <v>367</v>
      </c>
      <c r="D14" s="15" t="s">
        <v>349</v>
      </c>
      <c r="E14" s="16">
        <v>3790</v>
      </c>
      <c r="F14" s="16">
        <v>3790</v>
      </c>
      <c r="G14" s="16">
        <v>2842</v>
      </c>
      <c r="H14" s="37">
        <f t="shared" si="0"/>
        <v>74.986807387862797</v>
      </c>
      <c r="I14" s="16">
        <v>3830</v>
      </c>
    </row>
    <row r="15" spans="1:11" x14ac:dyDescent="0.2">
      <c r="A15" s="15" t="s">
        <v>111</v>
      </c>
      <c r="B15" s="15" t="s">
        <v>77</v>
      </c>
      <c r="C15" s="18" t="s">
        <v>368</v>
      </c>
      <c r="D15" s="15" t="s">
        <v>350</v>
      </c>
      <c r="E15" s="16">
        <v>2090</v>
      </c>
      <c r="F15" s="16">
        <v>2090</v>
      </c>
      <c r="G15" s="16">
        <v>1568</v>
      </c>
      <c r="H15" s="37">
        <f t="shared" si="0"/>
        <v>75.023923444976077</v>
      </c>
      <c r="I15" s="16">
        <v>2110</v>
      </c>
    </row>
    <row r="16" spans="1:11" x14ac:dyDescent="0.2">
      <c r="A16" s="15" t="s">
        <v>111</v>
      </c>
      <c r="B16" s="15" t="s">
        <v>77</v>
      </c>
      <c r="C16" s="18" t="s">
        <v>369</v>
      </c>
      <c r="D16" s="15" t="s">
        <v>351</v>
      </c>
      <c r="E16" s="16">
        <v>3850</v>
      </c>
      <c r="F16" s="16">
        <v>3850</v>
      </c>
      <c r="G16" s="16">
        <v>2887</v>
      </c>
      <c r="H16" s="37">
        <f t="shared" si="0"/>
        <v>74.987012987012989</v>
      </c>
      <c r="I16" s="16">
        <v>3900</v>
      </c>
    </row>
    <row r="17" spans="1:9" x14ac:dyDescent="0.2">
      <c r="A17" s="15" t="s">
        <v>111</v>
      </c>
      <c r="B17" s="15" t="s">
        <v>77</v>
      </c>
      <c r="C17" s="18" t="s">
        <v>370</v>
      </c>
      <c r="D17" s="15" t="s">
        <v>352</v>
      </c>
      <c r="E17" s="16">
        <v>4170</v>
      </c>
      <c r="F17" s="16">
        <v>4170</v>
      </c>
      <c r="G17" s="16">
        <v>3128</v>
      </c>
      <c r="H17" s="37">
        <f t="shared" si="0"/>
        <v>75.011990407673864</v>
      </c>
      <c r="I17" s="16">
        <v>4220</v>
      </c>
    </row>
    <row r="18" spans="1:9" x14ac:dyDescent="0.2">
      <c r="A18" s="53" t="s">
        <v>111</v>
      </c>
      <c r="B18" s="15" t="s">
        <v>77</v>
      </c>
      <c r="C18" s="18" t="s">
        <v>371</v>
      </c>
      <c r="D18" s="15" t="s">
        <v>353</v>
      </c>
      <c r="E18" s="16">
        <v>1820</v>
      </c>
      <c r="F18" s="16">
        <v>1820</v>
      </c>
      <c r="G18" s="16">
        <v>1365</v>
      </c>
      <c r="H18" s="37">
        <f t="shared" si="0"/>
        <v>75</v>
      </c>
      <c r="I18" s="16">
        <v>1840</v>
      </c>
    </row>
    <row r="19" spans="1:9" x14ac:dyDescent="0.2">
      <c r="A19" s="15" t="s">
        <v>111</v>
      </c>
      <c r="B19" s="15" t="s">
        <v>77</v>
      </c>
      <c r="C19" s="18" t="s">
        <v>372</v>
      </c>
      <c r="D19" s="15" t="s">
        <v>337</v>
      </c>
      <c r="E19" s="16">
        <v>2190</v>
      </c>
      <c r="F19" s="16">
        <v>2190</v>
      </c>
      <c r="G19" s="16">
        <v>1642</v>
      </c>
      <c r="H19" s="37">
        <f t="shared" si="0"/>
        <v>74.977168949771695</v>
      </c>
      <c r="I19" s="16">
        <v>2210</v>
      </c>
    </row>
    <row r="20" spans="1:9" x14ac:dyDescent="0.2">
      <c r="A20" s="15" t="s">
        <v>111</v>
      </c>
      <c r="B20" s="15" t="s">
        <v>77</v>
      </c>
      <c r="C20" s="18" t="s">
        <v>373</v>
      </c>
      <c r="D20" s="15" t="s">
        <v>338</v>
      </c>
      <c r="E20" s="16">
        <v>3340</v>
      </c>
      <c r="F20" s="16">
        <v>3340</v>
      </c>
      <c r="G20" s="16">
        <v>2505</v>
      </c>
      <c r="H20" s="37">
        <f t="shared" si="0"/>
        <v>75</v>
      </c>
      <c r="I20" s="16">
        <v>3380</v>
      </c>
    </row>
    <row r="21" spans="1:9" x14ac:dyDescent="0.2">
      <c r="A21" s="15" t="s">
        <v>111</v>
      </c>
      <c r="B21" s="15" t="s">
        <v>77</v>
      </c>
      <c r="C21" s="18" t="s">
        <v>374</v>
      </c>
      <c r="D21" s="15" t="s">
        <v>339</v>
      </c>
      <c r="E21" s="16">
        <v>2430</v>
      </c>
      <c r="F21" s="16">
        <v>2430</v>
      </c>
      <c r="G21" s="16">
        <v>1823</v>
      </c>
      <c r="H21" s="37">
        <f t="shared" si="0"/>
        <v>75.02057613168725</v>
      </c>
      <c r="I21" s="16">
        <v>2460</v>
      </c>
    </row>
    <row r="22" spans="1:9" x14ac:dyDescent="0.2">
      <c r="A22" s="15" t="s">
        <v>111</v>
      </c>
      <c r="B22" s="15" t="s">
        <v>77</v>
      </c>
      <c r="C22" s="18" t="s">
        <v>375</v>
      </c>
      <c r="D22" s="15" t="s">
        <v>340</v>
      </c>
      <c r="E22" s="16">
        <v>3610</v>
      </c>
      <c r="F22" s="16">
        <v>3610</v>
      </c>
      <c r="G22" s="16">
        <v>2707</v>
      </c>
      <c r="H22" s="37">
        <f t="shared" si="0"/>
        <v>74.986149584487535</v>
      </c>
      <c r="I22" s="16">
        <v>3650</v>
      </c>
    </row>
    <row r="23" spans="1:9" x14ac:dyDescent="0.2">
      <c r="A23" s="15" t="s">
        <v>111</v>
      </c>
      <c r="B23" s="15" t="s">
        <v>77</v>
      </c>
      <c r="C23" s="18" t="s">
        <v>376</v>
      </c>
      <c r="D23" s="15" t="s">
        <v>354</v>
      </c>
      <c r="E23" s="16">
        <v>3510</v>
      </c>
      <c r="F23" s="16">
        <v>3510</v>
      </c>
      <c r="G23" s="16">
        <v>2632</v>
      </c>
      <c r="H23" s="37">
        <f t="shared" si="0"/>
        <v>74.98575498575498</v>
      </c>
      <c r="I23" s="16">
        <v>3550</v>
      </c>
    </row>
    <row r="24" spans="1:9" x14ac:dyDescent="0.2">
      <c r="A24" s="15" t="s">
        <v>111</v>
      </c>
      <c r="B24" s="15" t="s">
        <v>77</v>
      </c>
      <c r="C24" s="18" t="s">
        <v>377</v>
      </c>
      <c r="D24" s="15" t="s">
        <v>341</v>
      </c>
      <c r="E24" s="16">
        <v>3000</v>
      </c>
      <c r="F24" s="16">
        <v>3000</v>
      </c>
      <c r="G24" s="16">
        <v>2250</v>
      </c>
      <c r="H24" s="37">
        <f t="shared" si="0"/>
        <v>75</v>
      </c>
      <c r="I24" s="16">
        <v>3030</v>
      </c>
    </row>
    <row r="25" spans="1:9" x14ac:dyDescent="0.2">
      <c r="A25" s="15" t="s">
        <v>111</v>
      </c>
      <c r="B25" s="15" t="s">
        <v>77</v>
      </c>
      <c r="C25" s="18" t="s">
        <v>378</v>
      </c>
      <c r="D25" s="15" t="s">
        <v>342</v>
      </c>
      <c r="E25" s="16">
        <v>1910</v>
      </c>
      <c r="F25" s="16">
        <v>1910</v>
      </c>
      <c r="G25" s="16">
        <v>1433</v>
      </c>
      <c r="H25" s="37">
        <f t="shared" si="0"/>
        <v>75.026178010471199</v>
      </c>
      <c r="I25" s="16">
        <v>1930</v>
      </c>
    </row>
    <row r="26" spans="1:9" x14ac:dyDescent="0.2">
      <c r="A26" s="15" t="s">
        <v>111</v>
      </c>
      <c r="B26" s="15" t="s">
        <v>77</v>
      </c>
      <c r="C26" s="18" t="s">
        <v>379</v>
      </c>
      <c r="D26" s="15" t="s">
        <v>455</v>
      </c>
      <c r="E26" s="16">
        <v>3670</v>
      </c>
      <c r="F26" s="16">
        <v>3670</v>
      </c>
      <c r="G26" s="16">
        <v>2752</v>
      </c>
      <c r="H26" s="37">
        <f t="shared" si="0"/>
        <v>74.986376021798364</v>
      </c>
      <c r="I26" s="16">
        <v>3710</v>
      </c>
    </row>
    <row r="27" spans="1:9" x14ac:dyDescent="0.2">
      <c r="A27" s="15" t="s">
        <v>111</v>
      </c>
      <c r="B27" s="15" t="s">
        <v>77</v>
      </c>
      <c r="C27" s="18" t="s">
        <v>380</v>
      </c>
      <c r="D27" s="15" t="s">
        <v>456</v>
      </c>
      <c r="E27" s="16">
        <v>1590</v>
      </c>
      <c r="F27" s="16">
        <v>1590</v>
      </c>
      <c r="G27" s="16">
        <v>1193</v>
      </c>
      <c r="H27" s="37">
        <f t="shared" si="0"/>
        <v>75.031446540880509</v>
      </c>
      <c r="I27" s="16">
        <v>1610</v>
      </c>
    </row>
    <row r="28" spans="1:9" x14ac:dyDescent="0.2">
      <c r="A28" s="15" t="s">
        <v>111</v>
      </c>
      <c r="B28" s="15" t="s">
        <v>77</v>
      </c>
      <c r="C28" s="18" t="s">
        <v>381</v>
      </c>
      <c r="D28" s="15" t="s">
        <v>343</v>
      </c>
      <c r="E28" s="16">
        <v>1690</v>
      </c>
      <c r="F28" s="16">
        <v>1690</v>
      </c>
      <c r="G28" s="16">
        <v>1267</v>
      </c>
      <c r="H28" s="37">
        <f t="shared" si="0"/>
        <v>74.970414201183431</v>
      </c>
      <c r="I28" s="16">
        <v>1710</v>
      </c>
    </row>
    <row r="29" spans="1:9" x14ac:dyDescent="0.2">
      <c r="A29" s="15" t="s">
        <v>111</v>
      </c>
      <c r="B29" s="15" t="s">
        <v>77</v>
      </c>
      <c r="C29" s="18" t="s">
        <v>382</v>
      </c>
      <c r="D29" s="15" t="s">
        <v>344</v>
      </c>
      <c r="E29" s="16">
        <v>1180</v>
      </c>
      <c r="F29" s="16">
        <v>1180</v>
      </c>
      <c r="G29" s="16">
        <v>885</v>
      </c>
      <c r="H29" s="37">
        <f t="shared" si="0"/>
        <v>75</v>
      </c>
      <c r="I29" s="16">
        <v>1190</v>
      </c>
    </row>
    <row r="30" spans="1:9" x14ac:dyDescent="0.2">
      <c r="A30" s="15" t="s">
        <v>111</v>
      </c>
      <c r="B30" s="15" t="s">
        <v>77</v>
      </c>
      <c r="C30" s="18" t="s">
        <v>383</v>
      </c>
      <c r="D30" s="15" t="s">
        <v>345</v>
      </c>
      <c r="E30" s="16">
        <v>1550</v>
      </c>
      <c r="F30" s="16">
        <v>1550</v>
      </c>
      <c r="G30" s="16">
        <v>1163</v>
      </c>
      <c r="H30" s="37">
        <f t="shared" si="0"/>
        <v>75.032258064516128</v>
      </c>
      <c r="I30" s="16">
        <v>1560</v>
      </c>
    </row>
    <row r="31" spans="1:9" x14ac:dyDescent="0.2">
      <c r="A31" s="15" t="s">
        <v>111</v>
      </c>
      <c r="B31" s="15" t="s">
        <v>77</v>
      </c>
      <c r="C31" s="18" t="s">
        <v>384</v>
      </c>
      <c r="D31" s="15" t="s">
        <v>346</v>
      </c>
      <c r="E31" s="16">
        <v>2390</v>
      </c>
      <c r="F31" s="16">
        <v>2390</v>
      </c>
      <c r="G31" s="16">
        <v>1793</v>
      </c>
      <c r="H31" s="37">
        <f t="shared" si="0"/>
        <v>75.020920502092054</v>
      </c>
      <c r="I31" s="16">
        <v>2420</v>
      </c>
    </row>
    <row r="32" spans="1:9" x14ac:dyDescent="0.2">
      <c r="A32" s="15" t="s">
        <v>111</v>
      </c>
      <c r="B32" s="15" t="s">
        <v>77</v>
      </c>
      <c r="C32" s="18" t="s">
        <v>385</v>
      </c>
      <c r="D32" s="15" t="s">
        <v>347</v>
      </c>
      <c r="E32" s="16">
        <v>1990</v>
      </c>
      <c r="F32" s="16">
        <v>1990</v>
      </c>
      <c r="G32" s="16">
        <v>1492</v>
      </c>
      <c r="H32" s="37">
        <f t="shared" si="0"/>
        <v>74.9748743718593</v>
      </c>
      <c r="I32" s="16">
        <v>2010</v>
      </c>
    </row>
    <row r="33" spans="1:11" x14ac:dyDescent="0.2">
      <c r="A33" s="15" t="s">
        <v>111</v>
      </c>
      <c r="B33" s="15" t="s">
        <v>77</v>
      </c>
      <c r="C33" s="15" t="s">
        <v>113</v>
      </c>
      <c r="D33" s="15" t="s">
        <v>457</v>
      </c>
      <c r="E33" s="16">
        <v>2445</v>
      </c>
      <c r="F33" s="16">
        <v>2445</v>
      </c>
      <c r="G33" s="16">
        <v>1084</v>
      </c>
      <c r="H33" s="37">
        <f t="shared" si="0"/>
        <v>44.335378323108387</v>
      </c>
      <c r="I33" s="16">
        <v>3260</v>
      </c>
    </row>
    <row r="34" spans="1:11" x14ac:dyDescent="0.2">
      <c r="A34" s="15" t="s">
        <v>111</v>
      </c>
      <c r="B34" s="15" t="s">
        <v>77</v>
      </c>
      <c r="C34" s="15" t="s">
        <v>112</v>
      </c>
      <c r="D34" s="88" t="s">
        <v>458</v>
      </c>
      <c r="E34" s="16">
        <v>9653</v>
      </c>
      <c r="F34" s="16">
        <v>10264</v>
      </c>
      <c r="G34" s="16">
        <v>9784</v>
      </c>
      <c r="H34" s="37">
        <f t="shared" si="0"/>
        <v>95.323460639127049</v>
      </c>
      <c r="I34" s="16">
        <v>9543</v>
      </c>
      <c r="K34" s="56"/>
    </row>
    <row r="35" spans="1:11" x14ac:dyDescent="0.2">
      <c r="A35" s="26" t="s">
        <v>111</v>
      </c>
      <c r="B35" s="26" t="s">
        <v>77</v>
      </c>
      <c r="C35" s="26" t="s">
        <v>336</v>
      </c>
      <c r="D35" s="26"/>
      <c r="E35" s="27">
        <f>SUM(E13:E34)</f>
        <v>63028</v>
      </c>
      <c r="F35" s="27">
        <f>SUM(F13:F34)</f>
        <v>63639</v>
      </c>
      <c r="G35" s="27">
        <f t="shared" ref="G35" si="1">SUM(G13:G34)</f>
        <v>49065</v>
      </c>
      <c r="H35" s="42">
        <f t="shared" si="0"/>
        <v>77.098948757837178</v>
      </c>
      <c r="I35" s="27">
        <f t="shared" ref="I35" si="2">SUM(I13:I34)</f>
        <v>64293</v>
      </c>
    </row>
    <row r="36" spans="1:11" x14ac:dyDescent="0.2">
      <c r="A36" s="18" t="s">
        <v>111</v>
      </c>
      <c r="B36" s="18" t="s">
        <v>85</v>
      </c>
      <c r="C36" s="18" t="s">
        <v>86</v>
      </c>
      <c r="D36" s="18" t="s">
        <v>459</v>
      </c>
      <c r="E36" s="20">
        <v>0</v>
      </c>
      <c r="F36" s="20">
        <v>5843.3</v>
      </c>
      <c r="G36" s="20">
        <v>5843</v>
      </c>
      <c r="H36" s="63">
        <f t="shared" si="0"/>
        <v>99.994865914808415</v>
      </c>
      <c r="I36" s="20">
        <v>0</v>
      </c>
    </row>
    <row r="37" spans="1:11" x14ac:dyDescent="0.2">
      <c r="A37" s="18" t="s">
        <v>111</v>
      </c>
      <c r="B37" s="18" t="s">
        <v>85</v>
      </c>
      <c r="C37" s="18" t="s">
        <v>98</v>
      </c>
      <c r="D37" s="18" t="s">
        <v>460</v>
      </c>
      <c r="E37" s="20">
        <v>0</v>
      </c>
      <c r="F37" s="20">
        <v>1361</v>
      </c>
      <c r="G37" s="20">
        <v>1361</v>
      </c>
      <c r="H37" s="63">
        <f t="shared" si="0"/>
        <v>100</v>
      </c>
      <c r="I37" s="20">
        <v>0</v>
      </c>
    </row>
    <row r="38" spans="1:11" x14ac:dyDescent="0.2">
      <c r="A38" s="18" t="s">
        <v>111</v>
      </c>
      <c r="B38" s="18" t="s">
        <v>85</v>
      </c>
      <c r="C38" s="18" t="s">
        <v>97</v>
      </c>
      <c r="D38" s="18" t="s">
        <v>96</v>
      </c>
      <c r="E38" s="20">
        <v>0</v>
      </c>
      <c r="F38" s="20">
        <v>1360</v>
      </c>
      <c r="G38" s="20">
        <v>1361</v>
      </c>
      <c r="H38" s="63">
        <f t="shared" si="0"/>
        <v>100.07352941176471</v>
      </c>
      <c r="I38" s="20">
        <v>0</v>
      </c>
    </row>
    <row r="39" spans="1:11" x14ac:dyDescent="0.2">
      <c r="A39" s="18" t="s">
        <v>111</v>
      </c>
      <c r="B39" s="18" t="s">
        <v>85</v>
      </c>
      <c r="C39" s="18" t="s">
        <v>95</v>
      </c>
      <c r="D39" s="18" t="s">
        <v>461</v>
      </c>
      <c r="E39" s="20">
        <v>0</v>
      </c>
      <c r="F39" s="20">
        <v>760.5</v>
      </c>
      <c r="G39" s="20">
        <v>750</v>
      </c>
      <c r="H39" s="63">
        <f t="shared" si="0"/>
        <v>98.619329388560161</v>
      </c>
      <c r="I39" s="20">
        <v>0</v>
      </c>
    </row>
    <row r="40" spans="1:11" x14ac:dyDescent="0.2">
      <c r="A40" s="18" t="s">
        <v>111</v>
      </c>
      <c r="B40" s="18" t="s">
        <v>85</v>
      </c>
      <c r="C40" s="18" t="s">
        <v>94</v>
      </c>
      <c r="D40" s="18" t="s">
        <v>462</v>
      </c>
      <c r="E40" s="20">
        <v>0</v>
      </c>
      <c r="F40" s="20">
        <v>760.5</v>
      </c>
      <c r="G40" s="20">
        <v>749</v>
      </c>
      <c r="H40" s="63">
        <f t="shared" si="0"/>
        <v>98.487836949375406</v>
      </c>
      <c r="I40" s="20">
        <v>0</v>
      </c>
    </row>
    <row r="41" spans="1:11" x14ac:dyDescent="0.2">
      <c r="A41" s="26" t="s">
        <v>111</v>
      </c>
      <c r="B41" s="26" t="s">
        <v>85</v>
      </c>
      <c r="C41" s="26" t="s">
        <v>365</v>
      </c>
      <c r="D41" s="26"/>
      <c r="E41" s="27">
        <f>SUM(E36:E40)</f>
        <v>0</v>
      </c>
      <c r="F41" s="27">
        <f t="shared" ref="F41" si="3">SUM(F36:F40)</f>
        <v>10085.299999999999</v>
      </c>
      <c r="G41" s="27">
        <f>SUM(G36:G40)</f>
        <v>10064</v>
      </c>
      <c r="H41" s="42">
        <f t="shared" si="0"/>
        <v>99.788801523008743</v>
      </c>
      <c r="I41" s="27">
        <f t="shared" ref="I41" si="4">SUM(I36:I40)</f>
        <v>0</v>
      </c>
    </row>
    <row r="42" spans="1:11" x14ac:dyDescent="0.2">
      <c r="A42" s="23" t="s">
        <v>111</v>
      </c>
      <c r="B42" s="720" t="s">
        <v>110</v>
      </c>
      <c r="C42" s="721"/>
      <c r="D42" s="722"/>
      <c r="E42" s="24">
        <f>E7+E8+E9+E10+E11+E12+E35+E41</f>
        <v>63323</v>
      </c>
      <c r="F42" s="24">
        <f t="shared" ref="F42:G42" si="5">F7+F8+F9+F10+F11+F12+F35+F41</f>
        <v>74134.3</v>
      </c>
      <c r="G42" s="24">
        <f t="shared" si="5"/>
        <v>59268</v>
      </c>
      <c r="H42" s="38">
        <f t="shared" si="0"/>
        <v>79.946799254865823</v>
      </c>
      <c r="I42" s="24">
        <f t="shared" ref="I42" si="6">I7+I8+I9+I10+I11+I12+I35+I41</f>
        <v>64747</v>
      </c>
    </row>
    <row r="43" spans="1:11" x14ac:dyDescent="0.2">
      <c r="A43" s="15" t="s">
        <v>89</v>
      </c>
      <c r="B43" s="15" t="s">
        <v>109</v>
      </c>
      <c r="C43" s="52"/>
      <c r="D43" s="15" t="s">
        <v>108</v>
      </c>
      <c r="E43" s="16">
        <v>0</v>
      </c>
      <c r="F43" s="16">
        <v>300</v>
      </c>
      <c r="G43" s="16">
        <v>0</v>
      </c>
      <c r="H43" s="37">
        <f t="shared" si="0"/>
        <v>0</v>
      </c>
      <c r="I43" s="16">
        <v>0</v>
      </c>
    </row>
    <row r="44" spans="1:11" x14ac:dyDescent="0.2">
      <c r="A44" s="15" t="s">
        <v>89</v>
      </c>
      <c r="B44" s="15" t="s">
        <v>4</v>
      </c>
      <c r="C44" s="52"/>
      <c r="D44" s="15" t="s">
        <v>454</v>
      </c>
      <c r="E44" s="16">
        <v>12</v>
      </c>
      <c r="F44" s="16">
        <v>12</v>
      </c>
      <c r="G44" s="16">
        <v>0</v>
      </c>
      <c r="H44" s="37">
        <f t="shared" si="0"/>
        <v>0</v>
      </c>
      <c r="I44" s="16">
        <v>5</v>
      </c>
    </row>
    <row r="45" spans="1:11" x14ac:dyDescent="0.2">
      <c r="A45" s="15" t="s">
        <v>89</v>
      </c>
      <c r="B45" s="15" t="s">
        <v>7</v>
      </c>
      <c r="C45" s="52"/>
      <c r="D45" s="15" t="s">
        <v>8</v>
      </c>
      <c r="E45" s="16">
        <v>140</v>
      </c>
      <c r="F45" s="16">
        <v>77</v>
      </c>
      <c r="G45" s="16">
        <v>0</v>
      </c>
      <c r="H45" s="37">
        <f t="shared" si="0"/>
        <v>0</v>
      </c>
      <c r="I45" s="16">
        <v>140</v>
      </c>
    </row>
    <row r="46" spans="1:11" x14ac:dyDescent="0.2">
      <c r="A46" s="15" t="s">
        <v>89</v>
      </c>
      <c r="B46" s="15" t="s">
        <v>107</v>
      </c>
      <c r="C46" s="52"/>
      <c r="D46" s="15" t="s">
        <v>106</v>
      </c>
      <c r="E46" s="16">
        <v>0</v>
      </c>
      <c r="F46" s="16">
        <v>126</v>
      </c>
      <c r="G46" s="16">
        <v>63</v>
      </c>
      <c r="H46" s="37">
        <f t="shared" si="0"/>
        <v>50</v>
      </c>
      <c r="I46" s="16">
        <v>0</v>
      </c>
    </row>
    <row r="47" spans="1:11" x14ac:dyDescent="0.2">
      <c r="A47" s="15" t="s">
        <v>89</v>
      </c>
      <c r="B47" s="15" t="s">
        <v>11</v>
      </c>
      <c r="C47" s="52"/>
      <c r="D47" s="15" t="s">
        <v>14</v>
      </c>
      <c r="E47" s="16">
        <v>3638</v>
      </c>
      <c r="F47" s="16">
        <v>2697</v>
      </c>
      <c r="G47" s="16">
        <v>341</v>
      </c>
      <c r="H47" s="37">
        <f t="shared" si="0"/>
        <v>12.64367816091954</v>
      </c>
      <c r="I47" s="16">
        <v>2808</v>
      </c>
    </row>
    <row r="48" spans="1:11" x14ac:dyDescent="0.2">
      <c r="A48" s="15" t="s">
        <v>89</v>
      </c>
      <c r="B48" s="15" t="s">
        <v>15</v>
      </c>
      <c r="C48" s="52"/>
      <c r="D48" s="15" t="s">
        <v>16</v>
      </c>
      <c r="E48" s="16">
        <v>57</v>
      </c>
      <c r="F48" s="16">
        <v>51</v>
      </c>
      <c r="G48" s="16">
        <v>0</v>
      </c>
      <c r="H48" s="37">
        <f t="shared" si="0"/>
        <v>0</v>
      </c>
      <c r="I48" s="16">
        <v>44</v>
      </c>
    </row>
    <row r="49" spans="1:9" x14ac:dyDescent="0.2">
      <c r="A49" s="15" t="s">
        <v>89</v>
      </c>
      <c r="B49" s="15" t="s">
        <v>105</v>
      </c>
      <c r="C49" s="52"/>
      <c r="D49" s="15" t="s">
        <v>104</v>
      </c>
      <c r="E49" s="16">
        <v>35</v>
      </c>
      <c r="F49" s="16">
        <v>35</v>
      </c>
      <c r="G49" s="16">
        <v>0</v>
      </c>
      <c r="H49" s="37">
        <f t="shared" si="0"/>
        <v>0</v>
      </c>
      <c r="I49" s="16">
        <v>22</v>
      </c>
    </row>
    <row r="50" spans="1:9" x14ac:dyDescent="0.2">
      <c r="A50" s="15" t="s">
        <v>89</v>
      </c>
      <c r="B50" s="15" t="s">
        <v>77</v>
      </c>
      <c r="C50" s="19" t="s">
        <v>386</v>
      </c>
      <c r="D50" s="15" t="s">
        <v>838</v>
      </c>
      <c r="E50" s="16">
        <v>5650</v>
      </c>
      <c r="F50" s="16">
        <v>5650</v>
      </c>
      <c r="G50" s="16">
        <v>4237</v>
      </c>
      <c r="H50" s="37">
        <f t="shared" si="0"/>
        <v>74.991150442477874</v>
      </c>
      <c r="I50" s="16">
        <v>5720</v>
      </c>
    </row>
    <row r="51" spans="1:9" x14ac:dyDescent="0.2">
      <c r="A51" s="15" t="s">
        <v>89</v>
      </c>
      <c r="B51" s="15" t="s">
        <v>77</v>
      </c>
      <c r="C51" s="19" t="s">
        <v>387</v>
      </c>
      <c r="D51" s="15" t="s">
        <v>364</v>
      </c>
      <c r="E51" s="16">
        <v>5970</v>
      </c>
      <c r="F51" s="16">
        <v>5970</v>
      </c>
      <c r="G51" s="16">
        <v>4478</v>
      </c>
      <c r="H51" s="37">
        <f t="shared" si="0"/>
        <v>75.008375209380233</v>
      </c>
      <c r="I51" s="16">
        <v>6040</v>
      </c>
    </row>
    <row r="52" spans="1:9" x14ac:dyDescent="0.2">
      <c r="A52" s="15" t="s">
        <v>89</v>
      </c>
      <c r="B52" s="15" t="s">
        <v>77</v>
      </c>
      <c r="C52" s="19" t="s">
        <v>388</v>
      </c>
      <c r="D52" s="15" t="s">
        <v>356</v>
      </c>
      <c r="E52" s="16">
        <v>5570</v>
      </c>
      <c r="F52" s="16">
        <v>5570</v>
      </c>
      <c r="G52" s="16">
        <v>4178</v>
      </c>
      <c r="H52" s="37">
        <f t="shared" si="0"/>
        <v>75.008976660682222</v>
      </c>
      <c r="I52" s="16">
        <v>5640</v>
      </c>
    </row>
    <row r="53" spans="1:9" x14ac:dyDescent="0.2">
      <c r="A53" s="15" t="s">
        <v>89</v>
      </c>
      <c r="B53" s="15" t="s">
        <v>77</v>
      </c>
      <c r="C53" s="19" t="s">
        <v>389</v>
      </c>
      <c r="D53" s="15" t="s">
        <v>357</v>
      </c>
      <c r="E53" s="16">
        <v>6140</v>
      </c>
      <c r="F53" s="16">
        <v>6140</v>
      </c>
      <c r="G53" s="16">
        <v>4605</v>
      </c>
      <c r="H53" s="37">
        <f t="shared" si="0"/>
        <v>75</v>
      </c>
      <c r="I53" s="16">
        <v>6210</v>
      </c>
    </row>
    <row r="54" spans="1:9" x14ac:dyDescent="0.2">
      <c r="A54" s="15" t="s">
        <v>89</v>
      </c>
      <c r="B54" s="15" t="s">
        <v>77</v>
      </c>
      <c r="C54" s="19" t="s">
        <v>390</v>
      </c>
      <c r="D54" s="15" t="s">
        <v>358</v>
      </c>
      <c r="E54" s="16">
        <v>4560</v>
      </c>
      <c r="F54" s="16">
        <v>4560</v>
      </c>
      <c r="G54" s="16">
        <v>3420</v>
      </c>
      <c r="H54" s="37">
        <f t="shared" si="0"/>
        <v>75</v>
      </c>
      <c r="I54" s="16">
        <v>4610</v>
      </c>
    </row>
    <row r="55" spans="1:9" x14ac:dyDescent="0.2">
      <c r="A55" s="15" t="s">
        <v>89</v>
      </c>
      <c r="B55" s="15" t="s">
        <v>77</v>
      </c>
      <c r="C55" s="19" t="s">
        <v>391</v>
      </c>
      <c r="D55" s="15" t="s">
        <v>463</v>
      </c>
      <c r="E55" s="16">
        <v>5590</v>
      </c>
      <c r="F55" s="16">
        <v>5590</v>
      </c>
      <c r="G55" s="16">
        <v>4192</v>
      </c>
      <c r="H55" s="37">
        <f t="shared" si="0"/>
        <v>74.991055456171736</v>
      </c>
      <c r="I55" s="16">
        <v>5660</v>
      </c>
    </row>
    <row r="56" spans="1:9" x14ac:dyDescent="0.2">
      <c r="A56" s="15" t="s">
        <v>89</v>
      </c>
      <c r="B56" s="15" t="s">
        <v>77</v>
      </c>
      <c r="C56" s="19" t="s">
        <v>392</v>
      </c>
      <c r="D56" s="15" t="s">
        <v>359</v>
      </c>
      <c r="E56" s="16">
        <v>5340</v>
      </c>
      <c r="F56" s="16">
        <v>5340</v>
      </c>
      <c r="G56" s="16">
        <v>4005</v>
      </c>
      <c r="H56" s="37">
        <f t="shared" si="0"/>
        <v>75</v>
      </c>
      <c r="I56" s="16">
        <v>5400</v>
      </c>
    </row>
    <row r="57" spans="1:9" x14ac:dyDescent="0.2">
      <c r="A57" s="15" t="s">
        <v>89</v>
      </c>
      <c r="B57" s="15" t="s">
        <v>77</v>
      </c>
      <c r="C57" s="19" t="s">
        <v>393</v>
      </c>
      <c r="D57" s="15" t="s">
        <v>360</v>
      </c>
      <c r="E57" s="16">
        <v>6390</v>
      </c>
      <c r="F57" s="16">
        <v>6390</v>
      </c>
      <c r="G57" s="16">
        <v>4792</v>
      </c>
      <c r="H57" s="37">
        <f t="shared" si="0"/>
        <v>74.992175273865413</v>
      </c>
      <c r="I57" s="16">
        <v>6470</v>
      </c>
    </row>
    <row r="58" spans="1:9" x14ac:dyDescent="0.2">
      <c r="A58" s="15" t="s">
        <v>89</v>
      </c>
      <c r="B58" s="15" t="s">
        <v>77</v>
      </c>
      <c r="C58" s="19" t="s">
        <v>394</v>
      </c>
      <c r="D58" s="15" t="s">
        <v>361</v>
      </c>
      <c r="E58" s="16">
        <v>6390</v>
      </c>
      <c r="F58" s="16">
        <v>6390</v>
      </c>
      <c r="G58" s="16">
        <v>4793</v>
      </c>
      <c r="H58" s="37">
        <f t="shared" si="0"/>
        <v>75.007824726134587</v>
      </c>
      <c r="I58" s="16">
        <v>6470</v>
      </c>
    </row>
    <row r="59" spans="1:9" x14ac:dyDescent="0.2">
      <c r="A59" s="15" t="s">
        <v>89</v>
      </c>
      <c r="B59" s="15" t="s">
        <v>77</v>
      </c>
      <c r="C59" s="19" t="s">
        <v>395</v>
      </c>
      <c r="D59" s="15" t="s">
        <v>362</v>
      </c>
      <c r="E59" s="16">
        <v>5670</v>
      </c>
      <c r="F59" s="16">
        <v>5670</v>
      </c>
      <c r="G59" s="16">
        <v>4252</v>
      </c>
      <c r="H59" s="37">
        <f t="shared" si="0"/>
        <v>74.99118165784833</v>
      </c>
      <c r="I59" s="16">
        <v>5740</v>
      </c>
    </row>
    <row r="60" spans="1:9" x14ac:dyDescent="0.2">
      <c r="A60" s="15" t="s">
        <v>89</v>
      </c>
      <c r="B60" s="15" t="s">
        <v>77</v>
      </c>
      <c r="C60" s="19" t="s">
        <v>396</v>
      </c>
      <c r="D60" s="15" t="s">
        <v>464</v>
      </c>
      <c r="E60" s="16">
        <v>3800</v>
      </c>
      <c r="F60" s="16">
        <v>3800</v>
      </c>
      <c r="G60" s="16">
        <v>2850</v>
      </c>
      <c r="H60" s="37">
        <f t="shared" si="0"/>
        <v>75</v>
      </c>
      <c r="I60" s="16">
        <v>3840</v>
      </c>
    </row>
    <row r="61" spans="1:9" x14ac:dyDescent="0.2">
      <c r="A61" s="15" t="s">
        <v>89</v>
      </c>
      <c r="B61" s="15" t="s">
        <v>77</v>
      </c>
      <c r="C61" s="19" t="s">
        <v>397</v>
      </c>
      <c r="D61" s="15" t="s">
        <v>363</v>
      </c>
      <c r="E61" s="16">
        <v>5630</v>
      </c>
      <c r="F61" s="16">
        <v>5630</v>
      </c>
      <c r="G61" s="16">
        <v>4223</v>
      </c>
      <c r="H61" s="37">
        <f t="shared" si="0"/>
        <v>75.008880994671401</v>
      </c>
      <c r="I61" s="16">
        <v>5700</v>
      </c>
    </row>
    <row r="62" spans="1:9" x14ac:dyDescent="0.2">
      <c r="A62" s="15" t="s">
        <v>89</v>
      </c>
      <c r="B62" s="15" t="s">
        <v>77</v>
      </c>
      <c r="C62" s="19" t="s">
        <v>398</v>
      </c>
      <c r="D62" s="15" t="s">
        <v>465</v>
      </c>
      <c r="E62" s="16">
        <v>5410</v>
      </c>
      <c r="F62" s="16">
        <v>5410</v>
      </c>
      <c r="G62" s="16">
        <v>4057</v>
      </c>
      <c r="H62" s="37">
        <f t="shared" si="0"/>
        <v>74.990757855822551</v>
      </c>
      <c r="I62" s="16">
        <v>5470</v>
      </c>
    </row>
    <row r="63" spans="1:9" x14ac:dyDescent="0.2">
      <c r="A63" s="137" t="s">
        <v>89</v>
      </c>
      <c r="B63" s="15">
        <v>5331</v>
      </c>
      <c r="C63" s="15" t="s">
        <v>103</v>
      </c>
      <c r="D63" s="15" t="s">
        <v>408</v>
      </c>
      <c r="E63" s="16">
        <v>8500</v>
      </c>
      <c r="F63" s="16">
        <v>5763</v>
      </c>
      <c r="G63" s="16">
        <v>1117</v>
      </c>
      <c r="H63" s="37">
        <f>G63*100/F63</f>
        <v>19.382266180808607</v>
      </c>
      <c r="I63" s="16">
        <v>8500</v>
      </c>
    </row>
    <row r="64" spans="1:9" x14ac:dyDescent="0.2">
      <c r="A64" s="137" t="s">
        <v>89</v>
      </c>
      <c r="B64" s="15" t="s">
        <v>77</v>
      </c>
      <c r="C64" s="15" t="s">
        <v>102</v>
      </c>
      <c r="D64" s="15" t="s">
        <v>101</v>
      </c>
      <c r="E64" s="16">
        <v>1590</v>
      </c>
      <c r="F64" s="16">
        <v>1590</v>
      </c>
      <c r="G64" s="16">
        <v>668</v>
      </c>
      <c r="H64" s="37">
        <f>G64*100/F64</f>
        <v>42.012578616352201</v>
      </c>
      <c r="I64" s="16">
        <v>2249</v>
      </c>
    </row>
    <row r="65" spans="1:9" x14ac:dyDescent="0.2">
      <c r="A65" s="137" t="s">
        <v>89</v>
      </c>
      <c r="B65" s="15" t="s">
        <v>77</v>
      </c>
      <c r="C65" s="15" t="s">
        <v>100</v>
      </c>
      <c r="D65" s="15" t="s">
        <v>466</v>
      </c>
      <c r="E65" s="16">
        <v>8610</v>
      </c>
      <c r="F65" s="16">
        <v>8610</v>
      </c>
      <c r="G65" s="16">
        <v>8610</v>
      </c>
      <c r="H65" s="37">
        <f>G65*100/F65</f>
        <v>100</v>
      </c>
      <c r="I65" s="16">
        <v>8820</v>
      </c>
    </row>
    <row r="66" spans="1:9" x14ac:dyDescent="0.2">
      <c r="A66" s="137" t="s">
        <v>89</v>
      </c>
      <c r="B66" s="15" t="s">
        <v>77</v>
      </c>
      <c r="C66" s="15" t="s">
        <v>99</v>
      </c>
      <c r="D66" s="15" t="s">
        <v>425</v>
      </c>
      <c r="E66" s="16">
        <v>0</v>
      </c>
      <c r="F66" s="16">
        <v>184.7</v>
      </c>
      <c r="G66" s="16">
        <v>79</v>
      </c>
      <c r="H66" s="37">
        <f>G66*100/F66</f>
        <v>42.772062804547922</v>
      </c>
      <c r="I66" s="16">
        <v>0</v>
      </c>
    </row>
    <row r="67" spans="1:9" s="97" customFormat="1" x14ac:dyDescent="0.2">
      <c r="A67" s="26" t="s">
        <v>89</v>
      </c>
      <c r="B67" s="26" t="s">
        <v>77</v>
      </c>
      <c r="C67" s="26" t="s">
        <v>336</v>
      </c>
      <c r="D67" s="660"/>
      <c r="E67" s="27">
        <f>SUM(E50:E66)</f>
        <v>90810</v>
      </c>
      <c r="F67" s="27">
        <f>SUM(F50:F66)</f>
        <v>88257.7</v>
      </c>
      <c r="G67" s="27">
        <f>SUM(G50:G66)</f>
        <v>64556</v>
      </c>
      <c r="H67" s="42">
        <f t="shared" si="0"/>
        <v>73.144892740236827</v>
      </c>
      <c r="I67" s="27">
        <f>SUM(I50:I66)</f>
        <v>92539</v>
      </c>
    </row>
    <row r="70" spans="1:9" x14ac:dyDescent="0.2">
      <c r="A70" s="714" t="s">
        <v>994</v>
      </c>
      <c r="B70" s="714"/>
      <c r="C70" s="714"/>
      <c r="D70" s="714"/>
      <c r="E70" s="714"/>
      <c r="F70" s="714"/>
      <c r="G70" s="714"/>
      <c r="H70" s="714"/>
      <c r="I70" s="714"/>
    </row>
    <row r="71" spans="1:9" x14ac:dyDescent="0.2">
      <c r="A71" s="15" t="s">
        <v>89</v>
      </c>
      <c r="B71" s="15" t="s">
        <v>85</v>
      </c>
      <c r="C71" s="15" t="s">
        <v>86</v>
      </c>
      <c r="D71" s="65" t="s">
        <v>459</v>
      </c>
      <c r="E71" s="16">
        <v>0</v>
      </c>
      <c r="F71" s="16">
        <v>10201.299999999999</v>
      </c>
      <c r="G71" s="16">
        <v>10201</v>
      </c>
      <c r="H71" s="37">
        <f t="shared" si="0"/>
        <v>99.997059198337467</v>
      </c>
      <c r="I71" s="16">
        <v>0</v>
      </c>
    </row>
    <row r="72" spans="1:9" x14ac:dyDescent="0.2">
      <c r="A72" s="15" t="s">
        <v>89</v>
      </c>
      <c r="B72" s="15" t="s">
        <v>85</v>
      </c>
      <c r="C72" s="15" t="s">
        <v>74</v>
      </c>
      <c r="D72" s="65" t="s">
        <v>400</v>
      </c>
      <c r="E72" s="16">
        <v>0</v>
      </c>
      <c r="F72" s="16">
        <v>603.4</v>
      </c>
      <c r="G72" s="16">
        <v>603</v>
      </c>
      <c r="H72" s="37">
        <f t="shared" si="0"/>
        <v>99.93370898243289</v>
      </c>
      <c r="I72" s="16">
        <v>0</v>
      </c>
    </row>
    <row r="73" spans="1:9" x14ac:dyDescent="0.2">
      <c r="A73" s="15" t="s">
        <v>89</v>
      </c>
      <c r="B73" s="15" t="s">
        <v>85</v>
      </c>
      <c r="C73" s="15" t="s">
        <v>98</v>
      </c>
      <c r="D73" s="65" t="s">
        <v>460</v>
      </c>
      <c r="E73" s="16">
        <v>0</v>
      </c>
      <c r="F73" s="16">
        <v>2821</v>
      </c>
      <c r="G73" s="16">
        <v>2821</v>
      </c>
      <c r="H73" s="37">
        <f t="shared" si="0"/>
        <v>100</v>
      </c>
      <c r="I73" s="16">
        <v>0</v>
      </c>
    </row>
    <row r="74" spans="1:9" x14ac:dyDescent="0.2">
      <c r="A74" s="15" t="s">
        <v>89</v>
      </c>
      <c r="B74" s="15" t="s">
        <v>85</v>
      </c>
      <c r="C74" s="15" t="s">
        <v>97</v>
      </c>
      <c r="D74" s="65" t="s">
        <v>96</v>
      </c>
      <c r="E74" s="16">
        <v>0</v>
      </c>
      <c r="F74" s="16">
        <v>2821</v>
      </c>
      <c r="G74" s="16">
        <v>2821</v>
      </c>
      <c r="H74" s="37">
        <f t="shared" ref="H74:H101" si="7">G74*100/F74</f>
        <v>100</v>
      </c>
      <c r="I74" s="16">
        <v>0</v>
      </c>
    </row>
    <row r="75" spans="1:9" x14ac:dyDescent="0.2">
      <c r="A75" s="15" t="s">
        <v>89</v>
      </c>
      <c r="B75" s="15" t="s">
        <v>85</v>
      </c>
      <c r="C75" s="15" t="s">
        <v>95</v>
      </c>
      <c r="D75" s="65" t="s">
        <v>461</v>
      </c>
      <c r="E75" s="16">
        <v>0</v>
      </c>
      <c r="F75" s="16">
        <v>2413.4</v>
      </c>
      <c r="G75" s="16">
        <v>1978</v>
      </c>
      <c r="H75" s="37">
        <f t="shared" si="7"/>
        <v>81.959061904367275</v>
      </c>
      <c r="I75" s="16">
        <v>0</v>
      </c>
    </row>
    <row r="76" spans="1:9" x14ac:dyDescent="0.2">
      <c r="A76" s="15" t="s">
        <v>89</v>
      </c>
      <c r="B76" s="15" t="s">
        <v>85</v>
      </c>
      <c r="C76" s="15" t="s">
        <v>94</v>
      </c>
      <c r="D76" s="65" t="s">
        <v>462</v>
      </c>
      <c r="E76" s="16">
        <v>0</v>
      </c>
      <c r="F76" s="16">
        <v>2598.1</v>
      </c>
      <c r="G76" s="16">
        <v>2059</v>
      </c>
      <c r="H76" s="37">
        <f t="shared" si="7"/>
        <v>79.250221315576766</v>
      </c>
      <c r="I76" s="16">
        <v>0</v>
      </c>
    </row>
    <row r="77" spans="1:9" s="97" customFormat="1" x14ac:dyDescent="0.2">
      <c r="A77" s="26" t="s">
        <v>89</v>
      </c>
      <c r="B77" s="26" t="s">
        <v>85</v>
      </c>
      <c r="C77" s="26" t="s">
        <v>365</v>
      </c>
      <c r="E77" s="27">
        <f>SUM(E71:E76)</f>
        <v>0</v>
      </c>
      <c r="F77" s="27">
        <f>SUM(F71:F76)</f>
        <v>21458.199999999997</v>
      </c>
      <c r="G77" s="27">
        <f t="shared" ref="G77" si="8">SUM(G71:G76)</f>
        <v>20483</v>
      </c>
      <c r="H77" s="42">
        <f t="shared" si="7"/>
        <v>95.455350402177274</v>
      </c>
      <c r="I77" s="27">
        <f t="shared" ref="I77" si="9">SUM(I71:I76)</f>
        <v>0</v>
      </c>
    </row>
    <row r="78" spans="1:9" x14ac:dyDescent="0.2">
      <c r="A78" s="15" t="s">
        <v>89</v>
      </c>
      <c r="B78" s="15" t="s">
        <v>93</v>
      </c>
      <c r="C78" s="52"/>
      <c r="D78" s="15" t="s">
        <v>92</v>
      </c>
      <c r="E78" s="16">
        <v>0</v>
      </c>
      <c r="F78" s="16">
        <v>6</v>
      </c>
      <c r="G78" s="16">
        <v>0</v>
      </c>
      <c r="H78" s="37">
        <f t="shared" si="7"/>
        <v>0</v>
      </c>
      <c r="I78" s="16">
        <v>0</v>
      </c>
    </row>
    <row r="79" spans="1:9" x14ac:dyDescent="0.2">
      <c r="A79" s="15" t="s">
        <v>89</v>
      </c>
      <c r="B79" s="15" t="s">
        <v>91</v>
      </c>
      <c r="C79" s="52"/>
      <c r="D79" s="15" t="s">
        <v>90</v>
      </c>
      <c r="E79" s="16">
        <v>0</v>
      </c>
      <c r="F79" s="16">
        <v>11</v>
      </c>
      <c r="G79" s="16">
        <v>11</v>
      </c>
      <c r="H79" s="37">
        <f t="shared" si="7"/>
        <v>100</v>
      </c>
      <c r="I79" s="16">
        <v>0</v>
      </c>
    </row>
    <row r="80" spans="1:9" x14ac:dyDescent="0.2">
      <c r="A80" s="23" t="s">
        <v>89</v>
      </c>
      <c r="B80" s="720" t="s">
        <v>88</v>
      </c>
      <c r="C80" s="721"/>
      <c r="D80" s="722"/>
      <c r="E80" s="24">
        <f>E43+E44+E45+E46+E47+E48+E49+E67+E77+E78+E79</f>
        <v>94692</v>
      </c>
      <c r="F80" s="24">
        <f>F43+F44+F45+F46+F47+F48+F49+F67+F77+F78+F79</f>
        <v>113030.9</v>
      </c>
      <c r="G80" s="24">
        <f>G43+G44+G45+G46+G47+G48+G49+G67+G77+G78+G79</f>
        <v>85454</v>
      </c>
      <c r="H80" s="38">
        <f t="shared" si="7"/>
        <v>75.60233529061523</v>
      </c>
      <c r="I80" s="24">
        <f>I43+I44+I45+I46+I47+I48+I49+I67+I77+I78+I79</f>
        <v>95558</v>
      </c>
    </row>
    <row r="81" spans="1:9" x14ac:dyDescent="0.2">
      <c r="A81" s="18" t="s">
        <v>84</v>
      </c>
      <c r="B81" s="18" t="s">
        <v>77</v>
      </c>
      <c r="C81" s="424" t="s">
        <v>839</v>
      </c>
      <c r="D81" s="18" t="s">
        <v>399</v>
      </c>
      <c r="E81" s="20">
        <v>27000</v>
      </c>
      <c r="F81" s="20">
        <v>27000</v>
      </c>
      <c r="G81" s="20">
        <v>20250</v>
      </c>
      <c r="H81" s="63">
        <f t="shared" si="7"/>
        <v>75</v>
      </c>
      <c r="I81" s="20">
        <v>28200</v>
      </c>
    </row>
    <row r="82" spans="1:9" x14ac:dyDescent="0.2">
      <c r="A82" s="18" t="s">
        <v>84</v>
      </c>
      <c r="B82" s="18" t="s">
        <v>77</v>
      </c>
      <c r="C82" s="18" t="s">
        <v>87</v>
      </c>
      <c r="D82" s="18" t="s">
        <v>467</v>
      </c>
      <c r="E82" s="20">
        <v>123</v>
      </c>
      <c r="F82" s="20">
        <v>123</v>
      </c>
      <c r="G82" s="20">
        <v>49</v>
      </c>
      <c r="H82" s="63">
        <f t="shared" si="7"/>
        <v>39.837398373983739</v>
      </c>
      <c r="I82" s="20">
        <v>163</v>
      </c>
    </row>
    <row r="83" spans="1:9" x14ac:dyDescent="0.2">
      <c r="A83" s="138" t="s">
        <v>84</v>
      </c>
      <c r="B83" s="139">
        <v>5331</v>
      </c>
      <c r="C83" s="139" t="s">
        <v>336</v>
      </c>
      <c r="D83" s="139"/>
      <c r="E83" s="140">
        <f>SUM(E81:E82)</f>
        <v>27123</v>
      </c>
      <c r="F83" s="140">
        <f>SUM(F81:F82)</f>
        <v>27123</v>
      </c>
      <c r="G83" s="140">
        <f>SUM(G81:G82)</f>
        <v>20299</v>
      </c>
      <c r="H83" s="141">
        <f t="shared" si="7"/>
        <v>74.840541238063636</v>
      </c>
      <c r="I83" s="140">
        <f>SUM(I81:I82)</f>
        <v>28363</v>
      </c>
    </row>
    <row r="84" spans="1:9" x14ac:dyDescent="0.2">
      <c r="A84" s="18" t="s">
        <v>84</v>
      </c>
      <c r="B84" s="18" t="s">
        <v>85</v>
      </c>
      <c r="C84" s="18" t="s">
        <v>86</v>
      </c>
      <c r="D84" s="18" t="s">
        <v>459</v>
      </c>
      <c r="E84" s="20">
        <v>0</v>
      </c>
      <c r="F84" s="20">
        <v>882</v>
      </c>
      <c r="G84" s="20">
        <v>882</v>
      </c>
      <c r="H84" s="63">
        <f t="shared" si="7"/>
        <v>100</v>
      </c>
      <c r="I84" s="20">
        <v>0</v>
      </c>
    </row>
    <row r="85" spans="1:9" x14ac:dyDescent="0.2">
      <c r="A85" s="138" t="s">
        <v>84</v>
      </c>
      <c r="B85" s="139">
        <v>5336</v>
      </c>
      <c r="C85" s="139" t="s">
        <v>365</v>
      </c>
      <c r="D85" s="139"/>
      <c r="E85" s="140">
        <f>SUM(E84)</f>
        <v>0</v>
      </c>
      <c r="F85" s="140">
        <f>SUM(F84)</f>
        <v>882</v>
      </c>
      <c r="G85" s="140">
        <f>SUM(G84)</f>
        <v>882</v>
      </c>
      <c r="H85" s="63">
        <f t="shared" si="7"/>
        <v>100</v>
      </c>
      <c r="I85" s="140">
        <f>SUM(I84)</f>
        <v>0</v>
      </c>
    </row>
    <row r="86" spans="1:9" s="59" customFormat="1" ht="15" x14ac:dyDescent="0.25">
      <c r="A86" s="11" t="s">
        <v>84</v>
      </c>
      <c r="B86" s="726" t="s">
        <v>83</v>
      </c>
      <c r="C86" s="727"/>
      <c r="D86" s="728"/>
      <c r="E86" s="12">
        <f>E83+E85</f>
        <v>27123</v>
      </c>
      <c r="F86" s="12">
        <f>F83+F85</f>
        <v>28005</v>
      </c>
      <c r="G86" s="12">
        <f>G83+G85</f>
        <v>21181</v>
      </c>
      <c r="H86" s="64">
        <f t="shared" si="7"/>
        <v>75.632922692376368</v>
      </c>
      <c r="I86" s="12">
        <f>I83+I85</f>
        <v>28363</v>
      </c>
    </row>
    <row r="87" spans="1:9" x14ac:dyDescent="0.2">
      <c r="A87" s="15" t="s">
        <v>80</v>
      </c>
      <c r="B87" s="15" t="s">
        <v>7</v>
      </c>
      <c r="C87" s="50"/>
      <c r="D87" s="15" t="s">
        <v>8</v>
      </c>
      <c r="E87" s="16">
        <v>100</v>
      </c>
      <c r="F87" s="16">
        <v>39</v>
      </c>
      <c r="G87" s="16">
        <v>0</v>
      </c>
      <c r="H87" s="37">
        <f t="shared" ref="H87" si="10">G87*100/F87</f>
        <v>0</v>
      </c>
      <c r="I87" s="16">
        <v>100</v>
      </c>
    </row>
    <row r="88" spans="1:9" x14ac:dyDescent="0.2">
      <c r="A88" s="15" t="s">
        <v>80</v>
      </c>
      <c r="B88" s="15">
        <v>5168</v>
      </c>
      <c r="C88" s="50"/>
      <c r="D88" s="15" t="s">
        <v>106</v>
      </c>
      <c r="E88" s="16">
        <v>0</v>
      </c>
      <c r="F88" s="16">
        <v>0</v>
      </c>
      <c r="G88" s="16">
        <v>0</v>
      </c>
      <c r="H88" s="37">
        <v>0</v>
      </c>
      <c r="I88" s="16">
        <v>243</v>
      </c>
    </row>
    <row r="89" spans="1:9" x14ac:dyDescent="0.2">
      <c r="A89" s="15" t="s">
        <v>80</v>
      </c>
      <c r="B89" s="15">
        <v>5169</v>
      </c>
      <c r="C89" s="50"/>
      <c r="D89" s="15" t="s">
        <v>8</v>
      </c>
      <c r="E89" s="16">
        <v>0</v>
      </c>
      <c r="F89" s="16">
        <v>0</v>
      </c>
      <c r="G89" s="16">
        <v>0</v>
      </c>
      <c r="H89" s="37">
        <v>0</v>
      </c>
      <c r="I89" s="16">
        <v>391</v>
      </c>
    </row>
    <row r="90" spans="1:9" x14ac:dyDescent="0.2">
      <c r="A90" s="15" t="s">
        <v>80</v>
      </c>
      <c r="B90" s="15" t="s">
        <v>82</v>
      </c>
      <c r="C90" s="50"/>
      <c r="D90" s="15" t="s">
        <v>81</v>
      </c>
      <c r="E90" s="16">
        <v>190</v>
      </c>
      <c r="F90" s="16">
        <v>190</v>
      </c>
      <c r="G90" s="16">
        <v>0</v>
      </c>
      <c r="H90" s="37">
        <f t="shared" si="7"/>
        <v>0</v>
      </c>
      <c r="I90" s="16">
        <v>60</v>
      </c>
    </row>
    <row r="91" spans="1:9" x14ac:dyDescent="0.2">
      <c r="A91" s="23" t="s">
        <v>80</v>
      </c>
      <c r="B91" s="23" t="s">
        <v>79</v>
      </c>
      <c r="C91" s="23"/>
      <c r="D91" s="23"/>
      <c r="E91" s="24">
        <f t="shared" ref="E91:G91" si="11">SUM(E87:E90)</f>
        <v>290</v>
      </c>
      <c r="F91" s="24">
        <f t="shared" si="11"/>
        <v>229</v>
      </c>
      <c r="G91" s="24">
        <f t="shared" si="11"/>
        <v>0</v>
      </c>
      <c r="H91" s="38">
        <f t="shared" si="7"/>
        <v>0</v>
      </c>
      <c r="I91" s="24">
        <f>SUM(I87:I90)</f>
        <v>794</v>
      </c>
    </row>
    <row r="92" spans="1:9" x14ac:dyDescent="0.2">
      <c r="A92" s="15" t="s">
        <v>76</v>
      </c>
      <c r="B92" s="15" t="s">
        <v>11</v>
      </c>
      <c r="D92" s="15" t="s">
        <v>14</v>
      </c>
      <c r="E92" s="16">
        <v>5</v>
      </c>
      <c r="F92" s="16">
        <v>5</v>
      </c>
      <c r="G92" s="16">
        <v>0</v>
      </c>
      <c r="H92" s="37">
        <f t="shared" si="7"/>
        <v>0</v>
      </c>
      <c r="I92" s="16">
        <v>0</v>
      </c>
    </row>
    <row r="93" spans="1:9" x14ac:dyDescent="0.2">
      <c r="A93" s="18" t="s">
        <v>76</v>
      </c>
      <c r="B93" s="18" t="s">
        <v>77</v>
      </c>
      <c r="C93" s="13"/>
      <c r="D93" s="18" t="s">
        <v>468</v>
      </c>
      <c r="E93" s="20">
        <v>4000</v>
      </c>
      <c r="F93" s="20">
        <v>4000</v>
      </c>
      <c r="G93" s="20">
        <v>3001</v>
      </c>
      <c r="H93" s="63">
        <f t="shared" si="7"/>
        <v>75.025000000000006</v>
      </c>
      <c r="I93" s="20">
        <v>4000</v>
      </c>
    </row>
    <row r="94" spans="1:9" x14ac:dyDescent="0.2">
      <c r="A94" s="18" t="s">
        <v>76</v>
      </c>
      <c r="B94" s="18" t="s">
        <v>77</v>
      </c>
      <c r="C94" s="18" t="s">
        <v>78</v>
      </c>
      <c r="D94" s="18" t="s">
        <v>469</v>
      </c>
      <c r="E94" s="20">
        <v>123</v>
      </c>
      <c r="F94" s="20">
        <v>123</v>
      </c>
      <c r="G94" s="20">
        <v>35</v>
      </c>
      <c r="H94" s="63">
        <f t="shared" si="7"/>
        <v>28.45528455284553</v>
      </c>
      <c r="I94" s="20">
        <v>163</v>
      </c>
    </row>
    <row r="95" spans="1:9" x14ac:dyDescent="0.2">
      <c r="A95" s="23" t="s">
        <v>76</v>
      </c>
      <c r="B95" s="720" t="s">
        <v>75</v>
      </c>
      <c r="C95" s="721"/>
      <c r="D95" s="722"/>
      <c r="E95" s="12">
        <f>SUM(E92:E94)</f>
        <v>4128</v>
      </c>
      <c r="F95" s="12">
        <f t="shared" ref="F95:G95" si="12">SUM(F92:F94)</f>
        <v>4128</v>
      </c>
      <c r="G95" s="12">
        <f t="shared" si="12"/>
        <v>3036</v>
      </c>
      <c r="H95" s="38">
        <f t="shared" si="7"/>
        <v>73.54651162790698</v>
      </c>
      <c r="I95" s="24">
        <f t="shared" ref="I95" si="13">SUM(I92:I94)</f>
        <v>4163</v>
      </c>
    </row>
    <row r="96" spans="1:9" x14ac:dyDescent="0.2">
      <c r="A96" s="18" t="s">
        <v>69</v>
      </c>
      <c r="B96" s="18" t="s">
        <v>71</v>
      </c>
      <c r="C96" s="18" t="s">
        <v>74</v>
      </c>
      <c r="D96" s="65" t="s">
        <v>400</v>
      </c>
      <c r="E96" s="20">
        <v>0</v>
      </c>
      <c r="F96" s="20">
        <v>0</v>
      </c>
      <c r="G96" s="20">
        <v>151</v>
      </c>
      <c r="H96" s="63">
        <v>0</v>
      </c>
      <c r="I96" s="20">
        <v>0</v>
      </c>
    </row>
    <row r="97" spans="1:9" x14ac:dyDescent="0.2">
      <c r="A97" s="18" t="s">
        <v>69</v>
      </c>
      <c r="B97" s="18" t="s">
        <v>71</v>
      </c>
      <c r="C97" s="18" t="s">
        <v>72</v>
      </c>
      <c r="D97" s="65" t="s">
        <v>470</v>
      </c>
      <c r="E97" s="20">
        <v>0</v>
      </c>
      <c r="F97" s="20">
        <v>602</v>
      </c>
      <c r="G97" s="20">
        <v>602</v>
      </c>
      <c r="H97" s="63">
        <f t="shared" si="7"/>
        <v>100</v>
      </c>
      <c r="I97" s="20">
        <v>0</v>
      </c>
    </row>
    <row r="98" spans="1:9" x14ac:dyDescent="0.2">
      <c r="A98" s="18" t="s">
        <v>69</v>
      </c>
      <c r="B98" s="18" t="s">
        <v>71</v>
      </c>
      <c r="C98" s="15" t="s">
        <v>95</v>
      </c>
      <c r="D98" s="65" t="s">
        <v>461</v>
      </c>
      <c r="E98" s="20">
        <v>0</v>
      </c>
      <c r="F98" s="20">
        <v>0</v>
      </c>
      <c r="G98" s="20">
        <v>57</v>
      </c>
      <c r="H98" s="63" t="s">
        <v>508</v>
      </c>
      <c r="I98" s="20">
        <v>0</v>
      </c>
    </row>
    <row r="99" spans="1:9" x14ac:dyDescent="0.2">
      <c r="A99" s="18" t="s">
        <v>69</v>
      </c>
      <c r="B99" s="18" t="s">
        <v>71</v>
      </c>
      <c r="C99" s="15" t="s">
        <v>94</v>
      </c>
      <c r="D99" s="65" t="s">
        <v>462</v>
      </c>
      <c r="E99" s="20">
        <v>0</v>
      </c>
      <c r="F99" s="20">
        <v>0</v>
      </c>
      <c r="G99" s="20">
        <v>57</v>
      </c>
      <c r="H99" s="63" t="s">
        <v>508</v>
      </c>
      <c r="I99" s="20">
        <v>0</v>
      </c>
    </row>
    <row r="100" spans="1:9" x14ac:dyDescent="0.2">
      <c r="A100" s="23" t="s">
        <v>69</v>
      </c>
      <c r="B100" s="23" t="s">
        <v>68</v>
      </c>
      <c r="C100" s="23"/>
      <c r="D100" s="23"/>
      <c r="E100" s="24">
        <f>SUM(E96:E99)</f>
        <v>0</v>
      </c>
      <c r="F100" s="24">
        <f>SUM(F96:F99)</f>
        <v>602</v>
      </c>
      <c r="G100" s="24">
        <f>SUM(G96:G99)</f>
        <v>867</v>
      </c>
      <c r="H100" s="38">
        <f>G100*100/F100</f>
        <v>144.01993355481727</v>
      </c>
      <c r="I100" s="24">
        <f t="shared" ref="I100" si="14">SUM(I96:I99)</f>
        <v>0</v>
      </c>
    </row>
    <row r="101" spans="1:9" s="111" customFormat="1" ht="13.5" x14ac:dyDescent="0.2">
      <c r="A101" s="126" t="s">
        <v>18</v>
      </c>
      <c r="B101" s="127"/>
      <c r="C101" s="127"/>
      <c r="D101" s="127"/>
      <c r="E101" s="128">
        <f>E42+E80+E86+E91+E95+E100</f>
        <v>189556</v>
      </c>
      <c r="F101" s="128">
        <f>F42+F80+F86+F91+F95+F100</f>
        <v>220129.2</v>
      </c>
      <c r="G101" s="128">
        <f>G42+G80+G86+G91+G95+G100</f>
        <v>169806</v>
      </c>
      <c r="H101" s="129">
        <f t="shared" si="7"/>
        <v>77.139243680529432</v>
      </c>
      <c r="I101" s="128">
        <f t="shared" ref="I101" si="15">I42+I80+I86+I91+I95+I100</f>
        <v>193625</v>
      </c>
    </row>
    <row r="103" spans="1:9" x14ac:dyDescent="0.2">
      <c r="D103" s="56"/>
      <c r="G103" s="57"/>
      <c r="H103" s="56"/>
    </row>
    <row r="141" spans="1:9" x14ac:dyDescent="0.2">
      <c r="A141" s="714" t="s">
        <v>995</v>
      </c>
      <c r="B141" s="714"/>
      <c r="C141" s="714"/>
      <c r="D141" s="714"/>
      <c r="E141" s="714"/>
      <c r="F141" s="714"/>
      <c r="G141" s="714"/>
      <c r="H141" s="714"/>
      <c r="I141" s="714"/>
    </row>
  </sheetData>
  <mergeCells count="6">
    <mergeCell ref="B80:D80"/>
    <mergeCell ref="B86:D86"/>
    <mergeCell ref="B95:D95"/>
    <mergeCell ref="B42:D42"/>
    <mergeCell ref="A141:I141"/>
    <mergeCell ref="A70:I70"/>
  </mergeCells>
  <pageMargins left="0.39305600000000002" right="0.39444400000000002" top="0.39305600000000002" bottom="0.59097200000000005" header="0.39305600000000002" footer="0.59097200000000005"/>
  <pageSetup paperSize="9" scale="7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I27" sqref="I27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J1" s="294" t="s">
        <v>911</v>
      </c>
    </row>
    <row r="2" spans="1:10" ht="16.5" x14ac:dyDescent="0.2">
      <c r="A2" s="43" t="s">
        <v>335</v>
      </c>
      <c r="B2" s="43"/>
      <c r="C2" s="43"/>
      <c r="D2" s="43"/>
      <c r="E2" s="43"/>
      <c r="F2" s="43"/>
      <c r="G2" s="43"/>
      <c r="H2" s="43"/>
      <c r="I2" s="295"/>
      <c r="J2" s="296" t="s">
        <v>331</v>
      </c>
    </row>
    <row r="3" spans="1:10" ht="16.5" x14ac:dyDescent="0.2">
      <c r="A3" s="43"/>
      <c r="B3" s="43"/>
      <c r="C3" s="43"/>
      <c r="D3" s="43"/>
      <c r="E3" s="43"/>
      <c r="F3" s="294"/>
      <c r="G3" s="294"/>
      <c r="H3" s="294"/>
      <c r="J3" s="294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89</v>
      </c>
      <c r="B7" s="300" t="s">
        <v>627</v>
      </c>
      <c r="C7" s="300" t="s">
        <v>99</v>
      </c>
      <c r="D7" s="300" t="s">
        <v>628</v>
      </c>
      <c r="E7" s="300" t="s">
        <v>629</v>
      </c>
      <c r="F7" s="301">
        <v>0</v>
      </c>
      <c r="G7" s="301">
        <v>56</v>
      </c>
      <c r="H7" s="301">
        <v>45</v>
      </c>
      <c r="I7" s="315">
        <f t="shared" ref="I7:I18" si="0">H7*100/G7</f>
        <v>80.357142857142861</v>
      </c>
      <c r="J7" s="301">
        <v>0</v>
      </c>
    </row>
    <row r="8" spans="1:10" s="302" customFormat="1" x14ac:dyDescent="0.2">
      <c r="A8" s="15" t="s">
        <v>89</v>
      </c>
      <c r="B8" s="15" t="s">
        <v>627</v>
      </c>
      <c r="C8" s="15" t="s">
        <v>99</v>
      </c>
      <c r="D8" s="15" t="s">
        <v>630</v>
      </c>
      <c r="E8" s="15" t="s">
        <v>631</v>
      </c>
      <c r="F8" s="16">
        <v>0</v>
      </c>
      <c r="G8" s="16">
        <v>23</v>
      </c>
      <c r="H8" s="16">
        <v>0</v>
      </c>
      <c r="I8" s="309">
        <f t="shared" si="0"/>
        <v>0</v>
      </c>
      <c r="J8" s="16">
        <v>0</v>
      </c>
    </row>
    <row r="9" spans="1:10" s="302" customFormat="1" x14ac:dyDescent="0.2">
      <c r="A9" s="15" t="s">
        <v>89</v>
      </c>
      <c r="B9" s="15" t="s">
        <v>627</v>
      </c>
      <c r="C9" s="15" t="s">
        <v>99</v>
      </c>
      <c r="D9" s="15" t="s">
        <v>632</v>
      </c>
      <c r="E9" s="15" t="s">
        <v>633</v>
      </c>
      <c r="F9" s="16">
        <v>0</v>
      </c>
      <c r="G9" s="16">
        <v>25</v>
      </c>
      <c r="H9" s="16">
        <v>25</v>
      </c>
      <c r="I9" s="309">
        <f t="shared" si="0"/>
        <v>100</v>
      </c>
      <c r="J9" s="16">
        <v>0</v>
      </c>
    </row>
    <row r="10" spans="1:10" s="317" customFormat="1" ht="15" x14ac:dyDescent="0.25">
      <c r="A10" s="23" t="s">
        <v>89</v>
      </c>
      <c r="B10" s="23" t="s">
        <v>627</v>
      </c>
      <c r="C10" s="23" t="s">
        <v>634</v>
      </c>
      <c r="D10" s="23"/>
      <c r="E10" s="23"/>
      <c r="F10" s="306">
        <f t="shared" ref="F10:H10" si="1">SUM(F7:F9)</f>
        <v>0</v>
      </c>
      <c r="G10" s="306">
        <f t="shared" si="1"/>
        <v>104</v>
      </c>
      <c r="H10" s="306">
        <f t="shared" si="1"/>
        <v>70</v>
      </c>
      <c r="I10" s="307">
        <f t="shared" si="0"/>
        <v>67.307692307692307</v>
      </c>
      <c r="J10" s="24">
        <f t="shared" ref="J10" si="2">SUM(J7:J9)</f>
        <v>0</v>
      </c>
    </row>
    <row r="11" spans="1:10" s="302" customFormat="1" x14ac:dyDescent="0.2">
      <c r="A11" s="15" t="s">
        <v>89</v>
      </c>
      <c r="B11" s="15" t="s">
        <v>635</v>
      </c>
      <c r="C11" s="15" t="s">
        <v>636</v>
      </c>
      <c r="D11" s="15" t="s">
        <v>628</v>
      </c>
      <c r="E11" s="15" t="s">
        <v>629</v>
      </c>
      <c r="F11" s="16">
        <v>0</v>
      </c>
      <c r="G11" s="16">
        <v>224</v>
      </c>
      <c r="H11" s="16">
        <v>180</v>
      </c>
      <c r="I11" s="309">
        <f t="shared" si="0"/>
        <v>80.357142857142861</v>
      </c>
      <c r="J11" s="16">
        <v>0</v>
      </c>
    </row>
    <row r="12" spans="1:10" s="302" customFormat="1" x14ac:dyDescent="0.2">
      <c r="A12" s="15" t="s">
        <v>89</v>
      </c>
      <c r="B12" s="15" t="s">
        <v>635</v>
      </c>
      <c r="C12" s="15" t="s">
        <v>636</v>
      </c>
      <c r="D12" s="15" t="s">
        <v>630</v>
      </c>
      <c r="E12" s="15" t="s">
        <v>631</v>
      </c>
      <c r="F12" s="16">
        <v>0</v>
      </c>
      <c r="G12" s="16">
        <v>94</v>
      </c>
      <c r="H12" s="16">
        <v>0</v>
      </c>
      <c r="I12" s="309">
        <f t="shared" si="0"/>
        <v>0</v>
      </c>
      <c r="J12" s="16">
        <v>0</v>
      </c>
    </row>
    <row r="13" spans="1:10" s="302" customFormat="1" x14ac:dyDescent="0.2">
      <c r="A13" s="15" t="s">
        <v>89</v>
      </c>
      <c r="B13" s="15" t="s">
        <v>635</v>
      </c>
      <c r="C13" s="15" t="s">
        <v>636</v>
      </c>
      <c r="D13" s="15" t="s">
        <v>632</v>
      </c>
      <c r="E13" s="15" t="s">
        <v>633</v>
      </c>
      <c r="F13" s="16">
        <v>0</v>
      </c>
      <c r="G13" s="16">
        <v>99</v>
      </c>
      <c r="H13" s="16">
        <v>99</v>
      </c>
      <c r="I13" s="309">
        <f t="shared" si="0"/>
        <v>100</v>
      </c>
      <c r="J13" s="16">
        <v>0</v>
      </c>
    </row>
    <row r="14" spans="1:10" s="302" customFormat="1" x14ac:dyDescent="0.2">
      <c r="A14" s="15" t="s">
        <v>89</v>
      </c>
      <c r="B14" s="15" t="s">
        <v>635</v>
      </c>
      <c r="C14" s="15" t="s">
        <v>637</v>
      </c>
      <c r="D14" s="15" t="s">
        <v>628</v>
      </c>
      <c r="E14" s="15" t="s">
        <v>629</v>
      </c>
      <c r="F14" s="16">
        <v>0</v>
      </c>
      <c r="G14" s="16">
        <v>279</v>
      </c>
      <c r="H14" s="16">
        <v>225</v>
      </c>
      <c r="I14" s="309">
        <f t="shared" si="0"/>
        <v>80.645161290322577</v>
      </c>
      <c r="J14" s="16">
        <v>0</v>
      </c>
    </row>
    <row r="15" spans="1:10" s="302" customFormat="1" x14ac:dyDescent="0.2">
      <c r="A15" s="15" t="s">
        <v>89</v>
      </c>
      <c r="B15" s="15" t="s">
        <v>635</v>
      </c>
      <c r="C15" s="15" t="s">
        <v>637</v>
      </c>
      <c r="D15" s="15" t="s">
        <v>630</v>
      </c>
      <c r="E15" s="15" t="s">
        <v>631</v>
      </c>
      <c r="F15" s="16">
        <v>0</v>
      </c>
      <c r="G15" s="16">
        <v>117</v>
      </c>
      <c r="H15" s="16">
        <v>0</v>
      </c>
      <c r="I15" s="309">
        <f t="shared" si="0"/>
        <v>0</v>
      </c>
      <c r="J15" s="16">
        <v>0</v>
      </c>
    </row>
    <row r="16" spans="1:10" s="302" customFormat="1" x14ac:dyDescent="0.2">
      <c r="A16" s="15" t="s">
        <v>89</v>
      </c>
      <c r="B16" s="15" t="s">
        <v>635</v>
      </c>
      <c r="C16" s="15" t="s">
        <v>637</v>
      </c>
      <c r="D16" s="15" t="s">
        <v>632</v>
      </c>
      <c r="E16" s="15" t="s">
        <v>633</v>
      </c>
      <c r="F16" s="16">
        <v>0</v>
      </c>
      <c r="G16" s="16">
        <v>124</v>
      </c>
      <c r="H16" s="16">
        <v>124</v>
      </c>
      <c r="I16" s="309">
        <f t="shared" si="0"/>
        <v>100</v>
      </c>
      <c r="J16" s="16">
        <v>0</v>
      </c>
    </row>
    <row r="17" spans="1:10" s="317" customFormat="1" ht="15" x14ac:dyDescent="0.25">
      <c r="A17" s="23" t="s">
        <v>89</v>
      </c>
      <c r="B17" s="23" t="s">
        <v>635</v>
      </c>
      <c r="C17" s="23" t="s">
        <v>638</v>
      </c>
      <c r="D17" s="23"/>
      <c r="E17" s="23"/>
      <c r="F17" s="306">
        <f t="shared" ref="F17:H17" si="3">SUM(F11:F16)</f>
        <v>0</v>
      </c>
      <c r="G17" s="306">
        <f t="shared" si="3"/>
        <v>937</v>
      </c>
      <c r="H17" s="306">
        <f t="shared" si="3"/>
        <v>628</v>
      </c>
      <c r="I17" s="307">
        <f t="shared" si="0"/>
        <v>67.022411953041626</v>
      </c>
      <c r="J17" s="24">
        <f t="shared" ref="J17" si="4">SUM(J11:J16)</f>
        <v>0</v>
      </c>
    </row>
    <row r="18" spans="1:10" s="107" customFormat="1" ht="13.5" x14ac:dyDescent="0.2">
      <c r="A18" s="322" t="s">
        <v>18</v>
      </c>
      <c r="B18" s="287"/>
      <c r="C18" s="287"/>
      <c r="D18" s="288"/>
      <c r="E18" s="287"/>
      <c r="F18" s="323">
        <f t="shared" ref="F18:H18" si="5">F10+F17</f>
        <v>0</v>
      </c>
      <c r="G18" s="318">
        <f t="shared" si="5"/>
        <v>1041</v>
      </c>
      <c r="H18" s="318">
        <f t="shared" si="5"/>
        <v>698</v>
      </c>
      <c r="I18" s="290">
        <f t="shared" si="0"/>
        <v>67.050912584053791</v>
      </c>
      <c r="J18" s="289">
        <f t="shared" ref="J18" si="6">J10+J17</f>
        <v>0</v>
      </c>
    </row>
    <row r="19" spans="1:10" x14ac:dyDescent="0.2">
      <c r="A19" s="319"/>
      <c r="B19" s="319"/>
      <c r="C19" s="319"/>
      <c r="D19" s="319"/>
      <c r="E19" s="319"/>
      <c r="F19" s="319"/>
      <c r="G19" s="319"/>
      <c r="H19" s="319"/>
      <c r="I19" s="324"/>
      <c r="J19" s="319"/>
    </row>
    <row r="20" spans="1:10" x14ac:dyDescent="0.2">
      <c r="A20" s="325"/>
      <c r="B20" s="325"/>
      <c r="C20" s="325"/>
      <c r="D20" s="325"/>
      <c r="E20" s="325"/>
      <c r="F20" s="325"/>
      <c r="G20" s="325"/>
      <c r="H20" s="325"/>
      <c r="I20" s="324"/>
      <c r="J20" s="325"/>
    </row>
    <row r="21" spans="1:10" x14ac:dyDescent="0.2">
      <c r="A21" s="302"/>
      <c r="B21" s="302"/>
      <c r="C21" s="302"/>
      <c r="D21" s="302"/>
      <c r="E21" s="302"/>
      <c r="F21" s="302"/>
      <c r="G21" s="302"/>
      <c r="H21" s="302"/>
      <c r="I21" s="326"/>
      <c r="J21" s="302"/>
    </row>
    <row r="22" spans="1:10" x14ac:dyDescent="0.2">
      <c r="A22" s="302"/>
      <c r="B22" s="302"/>
      <c r="C22" s="302"/>
      <c r="D22" s="302"/>
      <c r="E22" s="302"/>
      <c r="F22" s="302"/>
      <c r="G22" s="302"/>
      <c r="H22" s="302"/>
      <c r="I22" s="326"/>
      <c r="J22" s="302"/>
    </row>
    <row r="76" spans="1:10" x14ac:dyDescent="0.2">
      <c r="A76" s="714" t="s">
        <v>996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1">
    <mergeCell ref="A76:J76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topLeftCell="A43" zoomScaleNormal="100" workbookViewId="0">
      <selection activeCell="A65" sqref="A65:I65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912</v>
      </c>
    </row>
    <row r="2" spans="1:11" s="55" customFormat="1" ht="16.5" x14ac:dyDescent="0.2">
      <c r="A2" s="43" t="s">
        <v>401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80</v>
      </c>
      <c r="B7" s="15" t="s">
        <v>243</v>
      </c>
      <c r="D7" s="15" t="s">
        <v>242</v>
      </c>
      <c r="E7" s="16">
        <v>0</v>
      </c>
      <c r="F7" s="16">
        <v>189</v>
      </c>
      <c r="G7" s="16">
        <v>71</v>
      </c>
      <c r="H7" s="17">
        <f t="shared" ref="H7:H35" si="0">G7*100/F7</f>
        <v>37.566137566137563</v>
      </c>
      <c r="I7" s="16">
        <v>0</v>
      </c>
    </row>
    <row r="8" spans="1:11" x14ac:dyDescent="0.25">
      <c r="A8" s="15" t="s">
        <v>80</v>
      </c>
      <c r="B8" s="15" t="s">
        <v>243</v>
      </c>
      <c r="C8" s="22" t="s">
        <v>98</v>
      </c>
      <c r="D8" s="15" t="s">
        <v>242</v>
      </c>
      <c r="E8" s="16">
        <v>0</v>
      </c>
      <c r="F8" s="16">
        <v>1702</v>
      </c>
      <c r="G8" s="16">
        <v>640</v>
      </c>
      <c r="H8" s="17">
        <f t="shared" si="0"/>
        <v>37.602820211515862</v>
      </c>
      <c r="I8" s="16">
        <v>0</v>
      </c>
    </row>
    <row r="9" spans="1:11" x14ac:dyDescent="0.25">
      <c r="A9" s="15" t="s">
        <v>80</v>
      </c>
      <c r="B9" s="15" t="s">
        <v>243</v>
      </c>
      <c r="C9" s="22" t="s">
        <v>97</v>
      </c>
      <c r="D9" s="15" t="s">
        <v>242</v>
      </c>
      <c r="E9" s="16">
        <v>0</v>
      </c>
      <c r="F9" s="16">
        <v>1891</v>
      </c>
      <c r="G9" s="16">
        <v>711</v>
      </c>
      <c r="H9" s="17">
        <f t="shared" si="0"/>
        <v>37.599153886832362</v>
      </c>
      <c r="I9" s="16">
        <v>0</v>
      </c>
    </row>
    <row r="10" spans="1:11" x14ac:dyDescent="0.25">
      <c r="A10" s="15" t="s">
        <v>80</v>
      </c>
      <c r="B10" s="15" t="s">
        <v>241</v>
      </c>
      <c r="D10" s="15" t="s">
        <v>240</v>
      </c>
      <c r="E10" s="16">
        <v>0</v>
      </c>
      <c r="F10" s="16">
        <v>42.1</v>
      </c>
      <c r="G10" s="16">
        <v>13</v>
      </c>
      <c r="H10" s="17">
        <f t="shared" si="0"/>
        <v>30.878859857482183</v>
      </c>
      <c r="I10" s="16">
        <v>0</v>
      </c>
    </row>
    <row r="11" spans="1:11" x14ac:dyDescent="0.25">
      <c r="A11" s="15" t="s">
        <v>80</v>
      </c>
      <c r="B11" s="15" t="s">
        <v>241</v>
      </c>
      <c r="C11" s="22" t="s">
        <v>98</v>
      </c>
      <c r="D11" s="15" t="s">
        <v>240</v>
      </c>
      <c r="E11" s="16">
        <v>0</v>
      </c>
      <c r="F11" s="16">
        <v>378.5</v>
      </c>
      <c r="G11" s="16">
        <v>115</v>
      </c>
      <c r="H11" s="17">
        <f t="shared" si="0"/>
        <v>30.383091149273447</v>
      </c>
      <c r="I11" s="16">
        <v>0</v>
      </c>
    </row>
    <row r="12" spans="1:11" x14ac:dyDescent="0.25">
      <c r="A12" s="15" t="s">
        <v>80</v>
      </c>
      <c r="B12" s="15" t="s">
        <v>241</v>
      </c>
      <c r="C12" s="22" t="s">
        <v>97</v>
      </c>
      <c r="D12" s="15" t="s">
        <v>240</v>
      </c>
      <c r="E12" s="16">
        <v>0</v>
      </c>
      <c r="F12" s="16">
        <v>420.5</v>
      </c>
      <c r="G12" s="16">
        <v>127</v>
      </c>
      <c r="H12" s="17">
        <f t="shared" si="0"/>
        <v>30.202140309155766</v>
      </c>
      <c r="I12" s="16">
        <v>0</v>
      </c>
    </row>
    <row r="13" spans="1:11" x14ac:dyDescent="0.25">
      <c r="A13" s="15" t="s">
        <v>80</v>
      </c>
      <c r="B13" s="15" t="s">
        <v>239</v>
      </c>
      <c r="D13" s="15" t="s">
        <v>238</v>
      </c>
      <c r="E13" s="16">
        <v>0</v>
      </c>
      <c r="F13" s="16">
        <v>16.399999999999999</v>
      </c>
      <c r="G13" s="16">
        <v>5</v>
      </c>
      <c r="H13" s="17">
        <f t="shared" si="0"/>
        <v>30.487804878048784</v>
      </c>
      <c r="I13" s="16">
        <v>0</v>
      </c>
    </row>
    <row r="14" spans="1:11" x14ac:dyDescent="0.25">
      <c r="A14" s="15" t="s">
        <v>80</v>
      </c>
      <c r="B14" s="15" t="s">
        <v>239</v>
      </c>
      <c r="C14" s="22" t="s">
        <v>98</v>
      </c>
      <c r="D14" s="15" t="s">
        <v>238</v>
      </c>
      <c r="E14" s="16">
        <v>0</v>
      </c>
      <c r="F14" s="16">
        <v>147.1</v>
      </c>
      <c r="G14" s="16">
        <v>41</v>
      </c>
      <c r="H14" s="17">
        <f t="shared" si="0"/>
        <v>27.87219578518015</v>
      </c>
      <c r="I14" s="16">
        <v>0</v>
      </c>
    </row>
    <row r="15" spans="1:11" x14ac:dyDescent="0.25">
      <c r="A15" s="15" t="s">
        <v>80</v>
      </c>
      <c r="B15" s="15" t="s">
        <v>239</v>
      </c>
      <c r="C15" s="22" t="s">
        <v>97</v>
      </c>
      <c r="D15" s="15" t="s">
        <v>238</v>
      </c>
      <c r="E15" s="16">
        <v>0</v>
      </c>
      <c r="F15" s="16">
        <v>163.30000000000001</v>
      </c>
      <c r="G15" s="16">
        <v>46</v>
      </c>
      <c r="H15" s="17">
        <f t="shared" si="0"/>
        <v>28.16901408450704</v>
      </c>
      <c r="I15" s="16">
        <v>0</v>
      </c>
    </row>
    <row r="16" spans="1:11" x14ac:dyDescent="0.25">
      <c r="A16" s="15" t="s">
        <v>80</v>
      </c>
      <c r="B16" s="15" t="s">
        <v>41</v>
      </c>
      <c r="D16" s="15" t="s">
        <v>40</v>
      </c>
      <c r="E16" s="16">
        <v>0</v>
      </c>
      <c r="F16" s="16">
        <v>0.6</v>
      </c>
      <c r="G16" s="16">
        <v>0</v>
      </c>
      <c r="H16" s="17">
        <f t="shared" si="0"/>
        <v>0</v>
      </c>
      <c r="I16" s="16">
        <v>0</v>
      </c>
    </row>
    <row r="17" spans="1:9" x14ac:dyDescent="0.25">
      <c r="A17" s="15" t="s">
        <v>80</v>
      </c>
      <c r="B17" s="15" t="s">
        <v>41</v>
      </c>
      <c r="C17" s="22" t="s">
        <v>98</v>
      </c>
      <c r="D17" s="15" t="s">
        <v>40</v>
      </c>
      <c r="E17" s="16">
        <v>0</v>
      </c>
      <c r="F17" s="16">
        <v>5.0999999999999996</v>
      </c>
      <c r="G17" s="16">
        <v>0</v>
      </c>
      <c r="H17" s="17">
        <f t="shared" si="0"/>
        <v>0</v>
      </c>
      <c r="I17" s="16">
        <v>0</v>
      </c>
    </row>
    <row r="18" spans="1:9" x14ac:dyDescent="0.25">
      <c r="A18" s="15" t="s">
        <v>80</v>
      </c>
      <c r="B18" s="15" t="s">
        <v>41</v>
      </c>
      <c r="C18" s="22" t="s">
        <v>97</v>
      </c>
      <c r="D18" s="15" t="s">
        <v>40</v>
      </c>
      <c r="E18" s="16">
        <v>0</v>
      </c>
      <c r="F18" s="16">
        <v>5.7</v>
      </c>
      <c r="G18" s="16">
        <v>0</v>
      </c>
      <c r="H18" s="17">
        <f t="shared" si="0"/>
        <v>0</v>
      </c>
      <c r="I18" s="16">
        <v>0</v>
      </c>
    </row>
    <row r="19" spans="1:9" x14ac:dyDescent="0.25">
      <c r="A19" s="15" t="s">
        <v>80</v>
      </c>
      <c r="B19" s="15" t="s">
        <v>4</v>
      </c>
      <c r="D19" s="15" t="s">
        <v>6</v>
      </c>
      <c r="E19" s="16">
        <v>0</v>
      </c>
      <c r="F19" s="16">
        <v>1.9</v>
      </c>
      <c r="G19" s="16">
        <v>0</v>
      </c>
      <c r="H19" s="17">
        <f t="shared" si="0"/>
        <v>0</v>
      </c>
      <c r="I19" s="16">
        <v>0</v>
      </c>
    </row>
    <row r="20" spans="1:9" x14ac:dyDescent="0.25">
      <c r="A20" s="15" t="s">
        <v>80</v>
      </c>
      <c r="B20" s="15" t="s">
        <v>4</v>
      </c>
      <c r="C20" s="22" t="s">
        <v>98</v>
      </c>
      <c r="D20" s="15" t="s">
        <v>6</v>
      </c>
      <c r="E20" s="16">
        <v>0</v>
      </c>
      <c r="F20" s="16">
        <v>16.5</v>
      </c>
      <c r="G20" s="16">
        <v>0</v>
      </c>
      <c r="H20" s="17">
        <f t="shared" si="0"/>
        <v>0</v>
      </c>
      <c r="I20" s="16">
        <v>0</v>
      </c>
    </row>
    <row r="21" spans="1:9" x14ac:dyDescent="0.25">
      <c r="A21" s="15" t="s">
        <v>80</v>
      </c>
      <c r="B21" s="15" t="s">
        <v>4</v>
      </c>
      <c r="C21" s="22" t="s">
        <v>97</v>
      </c>
      <c r="D21" s="15" t="s">
        <v>6</v>
      </c>
      <c r="E21" s="16">
        <v>0</v>
      </c>
      <c r="F21" s="16">
        <v>18.3</v>
      </c>
      <c r="G21" s="16">
        <v>0</v>
      </c>
      <c r="H21" s="17">
        <f t="shared" si="0"/>
        <v>0</v>
      </c>
      <c r="I21" s="16">
        <v>0</v>
      </c>
    </row>
    <row r="22" spans="1:9" x14ac:dyDescent="0.25">
      <c r="A22" s="15" t="s">
        <v>80</v>
      </c>
      <c r="B22" s="15" t="s">
        <v>7</v>
      </c>
      <c r="D22" s="15" t="s">
        <v>8</v>
      </c>
      <c r="E22" s="16">
        <v>0</v>
      </c>
      <c r="F22" s="16">
        <v>6.2</v>
      </c>
      <c r="G22" s="16">
        <v>0</v>
      </c>
      <c r="H22" s="17">
        <f t="shared" si="0"/>
        <v>0</v>
      </c>
      <c r="I22" s="16">
        <v>0</v>
      </c>
    </row>
    <row r="23" spans="1:9" x14ac:dyDescent="0.25">
      <c r="A23" s="15" t="s">
        <v>80</v>
      </c>
      <c r="B23" s="15" t="s">
        <v>7</v>
      </c>
      <c r="C23" s="22" t="s">
        <v>98</v>
      </c>
      <c r="D23" s="15" t="s">
        <v>8</v>
      </c>
      <c r="E23" s="16">
        <v>0</v>
      </c>
      <c r="F23" s="16">
        <v>55.5</v>
      </c>
      <c r="G23" s="16">
        <v>0</v>
      </c>
      <c r="H23" s="17">
        <f t="shared" si="0"/>
        <v>0</v>
      </c>
      <c r="I23" s="16">
        <v>0</v>
      </c>
    </row>
    <row r="24" spans="1:9" x14ac:dyDescent="0.25">
      <c r="A24" s="15" t="s">
        <v>80</v>
      </c>
      <c r="B24" s="15" t="s">
        <v>7</v>
      </c>
      <c r="C24" s="22" t="s">
        <v>97</v>
      </c>
      <c r="D24" s="15" t="s">
        <v>8</v>
      </c>
      <c r="E24" s="16">
        <v>0</v>
      </c>
      <c r="F24" s="16">
        <v>61.7</v>
      </c>
      <c r="G24" s="16">
        <v>0</v>
      </c>
      <c r="H24" s="17">
        <f t="shared" si="0"/>
        <v>0</v>
      </c>
      <c r="I24" s="16">
        <v>0</v>
      </c>
    </row>
    <row r="25" spans="1:9" x14ac:dyDescent="0.25">
      <c r="A25" s="15" t="s">
        <v>80</v>
      </c>
      <c r="B25" s="15" t="s">
        <v>11</v>
      </c>
      <c r="D25" s="15" t="s">
        <v>14</v>
      </c>
      <c r="E25" s="16">
        <v>0</v>
      </c>
      <c r="F25" s="16">
        <v>28</v>
      </c>
      <c r="G25" s="16">
        <v>0</v>
      </c>
      <c r="H25" s="17">
        <f t="shared" si="0"/>
        <v>0</v>
      </c>
      <c r="I25" s="16">
        <v>0</v>
      </c>
    </row>
    <row r="26" spans="1:9" x14ac:dyDescent="0.25">
      <c r="A26" s="15" t="s">
        <v>80</v>
      </c>
      <c r="B26" s="15" t="s">
        <v>11</v>
      </c>
      <c r="C26" s="22" t="s">
        <v>98</v>
      </c>
      <c r="D26" s="15" t="s">
        <v>14</v>
      </c>
      <c r="E26" s="16">
        <v>0</v>
      </c>
      <c r="F26" s="16">
        <v>251</v>
      </c>
      <c r="G26" s="16">
        <v>0</v>
      </c>
      <c r="H26" s="17">
        <f t="shared" si="0"/>
        <v>0</v>
      </c>
      <c r="I26" s="16">
        <v>0</v>
      </c>
    </row>
    <row r="27" spans="1:9" x14ac:dyDescent="0.25">
      <c r="A27" s="15" t="s">
        <v>80</v>
      </c>
      <c r="B27" s="15" t="s">
        <v>11</v>
      </c>
      <c r="C27" s="22" t="s">
        <v>97</v>
      </c>
      <c r="D27" s="15" t="s">
        <v>14</v>
      </c>
      <c r="E27" s="16">
        <v>0</v>
      </c>
      <c r="F27" s="16">
        <v>279</v>
      </c>
      <c r="G27" s="16">
        <v>0</v>
      </c>
      <c r="H27" s="17">
        <f t="shared" si="0"/>
        <v>0</v>
      </c>
      <c r="I27" s="16">
        <v>0</v>
      </c>
    </row>
    <row r="28" spans="1:9" x14ac:dyDescent="0.25">
      <c r="A28" s="15" t="s">
        <v>80</v>
      </c>
      <c r="B28" s="15" t="s">
        <v>237</v>
      </c>
      <c r="D28" s="15" t="s">
        <v>236</v>
      </c>
      <c r="E28" s="16">
        <v>0</v>
      </c>
      <c r="F28" s="16">
        <v>1</v>
      </c>
      <c r="G28" s="16">
        <v>1</v>
      </c>
      <c r="H28" s="17">
        <f t="shared" si="0"/>
        <v>100</v>
      </c>
      <c r="I28" s="16">
        <v>0</v>
      </c>
    </row>
    <row r="29" spans="1:9" x14ac:dyDescent="0.25">
      <c r="A29" s="15" t="s">
        <v>80</v>
      </c>
      <c r="B29" s="15" t="s">
        <v>237</v>
      </c>
      <c r="C29" s="22" t="s">
        <v>98</v>
      </c>
      <c r="D29" s="15" t="s">
        <v>236</v>
      </c>
      <c r="E29" s="16">
        <v>0</v>
      </c>
      <c r="F29" s="16">
        <v>9</v>
      </c>
      <c r="G29" s="16">
        <v>7</v>
      </c>
      <c r="H29" s="17">
        <f t="shared" si="0"/>
        <v>77.777777777777771</v>
      </c>
      <c r="I29" s="16">
        <v>0</v>
      </c>
    </row>
    <row r="30" spans="1:9" x14ac:dyDescent="0.25">
      <c r="A30" s="15" t="s">
        <v>80</v>
      </c>
      <c r="B30" s="15" t="s">
        <v>237</v>
      </c>
      <c r="C30" s="22" t="s">
        <v>97</v>
      </c>
      <c r="D30" s="15" t="s">
        <v>236</v>
      </c>
      <c r="E30" s="16">
        <v>0</v>
      </c>
      <c r="F30" s="16">
        <v>10</v>
      </c>
      <c r="G30" s="16">
        <v>8</v>
      </c>
      <c r="H30" s="17">
        <f t="shared" si="0"/>
        <v>80</v>
      </c>
      <c r="I30" s="16">
        <v>0</v>
      </c>
    </row>
    <row r="31" spans="1:9" x14ac:dyDescent="0.25">
      <c r="A31" s="15" t="s">
        <v>80</v>
      </c>
      <c r="B31" s="15" t="s">
        <v>15</v>
      </c>
      <c r="D31" s="15" t="s">
        <v>16</v>
      </c>
      <c r="E31" s="16">
        <v>0</v>
      </c>
      <c r="F31" s="16">
        <v>14</v>
      </c>
      <c r="G31" s="16">
        <v>0</v>
      </c>
      <c r="H31" s="17">
        <f t="shared" si="0"/>
        <v>0</v>
      </c>
      <c r="I31" s="16">
        <v>0</v>
      </c>
    </row>
    <row r="32" spans="1:9" x14ac:dyDescent="0.25">
      <c r="A32" s="15" t="s">
        <v>80</v>
      </c>
      <c r="B32" s="15" t="s">
        <v>15</v>
      </c>
      <c r="C32" s="22" t="s">
        <v>98</v>
      </c>
      <c r="D32" s="15" t="s">
        <v>16</v>
      </c>
      <c r="E32" s="16">
        <v>0</v>
      </c>
      <c r="F32" s="16">
        <v>125</v>
      </c>
      <c r="G32" s="16">
        <v>0</v>
      </c>
      <c r="H32" s="17">
        <f t="shared" si="0"/>
        <v>0</v>
      </c>
      <c r="I32" s="16">
        <v>0</v>
      </c>
    </row>
    <row r="33" spans="1:9" x14ac:dyDescent="0.25">
      <c r="A33" s="15" t="s">
        <v>80</v>
      </c>
      <c r="B33" s="15" t="s">
        <v>15</v>
      </c>
      <c r="C33" s="22" t="s">
        <v>97</v>
      </c>
      <c r="D33" s="15" t="s">
        <v>16</v>
      </c>
      <c r="E33" s="16">
        <v>0</v>
      </c>
      <c r="F33" s="16">
        <v>139</v>
      </c>
      <c r="G33" s="16">
        <v>0</v>
      </c>
      <c r="H33" s="17">
        <f t="shared" si="0"/>
        <v>0</v>
      </c>
      <c r="I33" s="16">
        <v>0</v>
      </c>
    </row>
    <row r="34" spans="1:9" s="30" customFormat="1" x14ac:dyDescent="0.25">
      <c r="A34" s="35" t="s">
        <v>80</v>
      </c>
      <c r="B34" s="35" t="s">
        <v>79</v>
      </c>
      <c r="C34" s="35"/>
      <c r="D34" s="89"/>
      <c r="E34" s="28">
        <f>SUM(E7:E33)</f>
        <v>0</v>
      </c>
      <c r="F34" s="28">
        <f>SUM(F7:F33)</f>
        <v>5977.4000000000005</v>
      </c>
      <c r="G34" s="24">
        <f>SUM(G7:G33)</f>
        <v>1785</v>
      </c>
      <c r="H34" s="29">
        <f t="shared" si="0"/>
        <v>29.862482015592061</v>
      </c>
      <c r="I34" s="28">
        <f t="shared" ref="I34" si="1">SUM(I7:I33)</f>
        <v>0</v>
      </c>
    </row>
    <row r="35" spans="1:9" s="112" customFormat="1" ht="14.25" x14ac:dyDescent="0.25">
      <c r="A35" s="123" t="s">
        <v>18</v>
      </c>
      <c r="B35" s="124"/>
      <c r="C35" s="124"/>
      <c r="D35" s="124"/>
      <c r="E35" s="125">
        <f>SUM(E34)</f>
        <v>0</v>
      </c>
      <c r="F35" s="125">
        <f>SUM(F34)</f>
        <v>5977.4000000000005</v>
      </c>
      <c r="G35" s="128">
        <f t="shared" ref="G35" si="2">SUM(G34)</f>
        <v>1785</v>
      </c>
      <c r="H35" s="118">
        <f t="shared" si="0"/>
        <v>29.862482015592061</v>
      </c>
      <c r="I35" s="125">
        <f t="shared" ref="I35" si="3">SUM(I34)</f>
        <v>0</v>
      </c>
    </row>
    <row r="65" spans="1:9" x14ac:dyDescent="0.25">
      <c r="A65" s="714" t="s">
        <v>997</v>
      </c>
      <c r="B65" s="714"/>
      <c r="C65" s="714"/>
      <c r="D65" s="714"/>
      <c r="E65" s="714"/>
      <c r="F65" s="714"/>
      <c r="G65" s="714"/>
      <c r="H65" s="714"/>
      <c r="I65" s="714"/>
    </row>
  </sheetData>
  <mergeCells count="1"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31"/>
  <sheetViews>
    <sheetView topLeftCell="A64" zoomScaleNormal="100" workbookViewId="0">
      <selection activeCell="N80" sqref="N80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913</v>
      </c>
    </row>
    <row r="2" spans="1:11" ht="16.5" x14ac:dyDescent="0.2">
      <c r="A2" s="43" t="s">
        <v>402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426" t="s">
        <v>840</v>
      </c>
      <c r="B7" s="427" t="s">
        <v>203</v>
      </c>
      <c r="C7" s="425"/>
      <c r="D7" s="428" t="s">
        <v>841</v>
      </c>
      <c r="E7" s="429">
        <v>0</v>
      </c>
      <c r="F7" s="429">
        <v>40</v>
      </c>
      <c r="G7" s="429">
        <v>40</v>
      </c>
      <c r="H7" s="17">
        <f t="shared" ref="H7:H78" si="0">G7*100/F7</f>
        <v>100</v>
      </c>
      <c r="I7" s="429">
        <v>0</v>
      </c>
    </row>
    <row r="8" spans="1:11" x14ac:dyDescent="0.2">
      <c r="A8" s="430" t="s">
        <v>840</v>
      </c>
      <c r="B8" s="114" t="s">
        <v>842</v>
      </c>
      <c r="C8" s="431"/>
      <c r="D8" s="432"/>
      <c r="E8" s="433">
        <v>0</v>
      </c>
      <c r="F8" s="433">
        <v>40</v>
      </c>
      <c r="G8" s="433">
        <v>40</v>
      </c>
      <c r="H8" s="25">
        <f t="shared" si="0"/>
        <v>100</v>
      </c>
      <c r="I8" s="433">
        <v>0</v>
      </c>
    </row>
    <row r="9" spans="1:11" customFormat="1" ht="15" x14ac:dyDescent="0.25">
      <c r="A9" s="15" t="s">
        <v>183</v>
      </c>
      <c r="B9" s="300" t="s">
        <v>61</v>
      </c>
      <c r="C9" s="62"/>
      <c r="D9" s="15" t="s">
        <v>60</v>
      </c>
      <c r="E9" s="16">
        <v>128</v>
      </c>
      <c r="F9" s="16">
        <v>128</v>
      </c>
      <c r="G9" s="16">
        <v>63</v>
      </c>
      <c r="H9" s="17">
        <f t="shared" si="0"/>
        <v>49.21875</v>
      </c>
      <c r="I9" s="16">
        <v>0</v>
      </c>
    </row>
    <row r="10" spans="1:11" customFormat="1" ht="15" x14ac:dyDescent="0.25">
      <c r="A10" s="15" t="s">
        <v>183</v>
      </c>
      <c r="B10" s="15" t="s">
        <v>129</v>
      </c>
      <c r="C10" s="81"/>
      <c r="D10" s="15" t="s">
        <v>128</v>
      </c>
      <c r="E10" s="16">
        <v>45</v>
      </c>
      <c r="F10" s="16">
        <v>45</v>
      </c>
      <c r="G10" s="16">
        <v>45</v>
      </c>
      <c r="H10" s="17">
        <f t="shared" si="0"/>
        <v>100</v>
      </c>
      <c r="I10" s="16">
        <v>0</v>
      </c>
    </row>
    <row r="11" spans="1:11" customFormat="1" ht="15" x14ac:dyDescent="0.25">
      <c r="A11" s="15" t="s">
        <v>183</v>
      </c>
      <c r="B11" s="15" t="s">
        <v>185</v>
      </c>
      <c r="C11" s="81"/>
      <c r="D11" s="15" t="s">
        <v>184</v>
      </c>
      <c r="E11" s="16">
        <v>18</v>
      </c>
      <c r="F11" s="16">
        <v>18</v>
      </c>
      <c r="G11" s="16">
        <v>0</v>
      </c>
      <c r="H11" s="17">
        <f t="shared" si="0"/>
        <v>0</v>
      </c>
      <c r="I11" s="16">
        <v>0</v>
      </c>
    </row>
    <row r="12" spans="1:11" s="30" customFormat="1" ht="15" x14ac:dyDescent="0.25">
      <c r="A12" s="23" t="s">
        <v>183</v>
      </c>
      <c r="B12" s="720" t="s">
        <v>182</v>
      </c>
      <c r="C12" s="721"/>
      <c r="D12" s="722"/>
      <c r="E12" s="24">
        <f>SUM(E9:E11)</f>
        <v>191</v>
      </c>
      <c r="F12" s="24">
        <f t="shared" ref="F12:G12" si="1">SUM(F9:F11)</f>
        <v>191</v>
      </c>
      <c r="G12" s="24">
        <f t="shared" si="1"/>
        <v>108</v>
      </c>
      <c r="H12" s="25">
        <f t="shared" si="0"/>
        <v>56.544502617801044</v>
      </c>
      <c r="I12" s="24">
        <f t="shared" ref="I12" si="2">SUM(I9:I11)</f>
        <v>0</v>
      </c>
    </row>
    <row r="13" spans="1:11" customFormat="1" ht="15" x14ac:dyDescent="0.25">
      <c r="A13" s="15" t="s">
        <v>181</v>
      </c>
      <c r="B13" s="15" t="s">
        <v>11</v>
      </c>
      <c r="C13" s="62"/>
      <c r="D13" s="15" t="s">
        <v>14</v>
      </c>
      <c r="E13" s="16">
        <v>4</v>
      </c>
      <c r="F13" s="16">
        <v>4</v>
      </c>
      <c r="G13" s="16">
        <v>0</v>
      </c>
      <c r="H13" s="17">
        <f t="shared" si="0"/>
        <v>0</v>
      </c>
      <c r="I13" s="16">
        <v>4</v>
      </c>
    </row>
    <row r="14" spans="1:11" s="30" customFormat="1" ht="15" x14ac:dyDescent="0.25">
      <c r="A14" s="23" t="s">
        <v>181</v>
      </c>
      <c r="B14" s="23" t="s">
        <v>180</v>
      </c>
      <c r="C14" s="68"/>
      <c r="D14" s="23"/>
      <c r="E14" s="24">
        <f>SUM(E13)</f>
        <v>4</v>
      </c>
      <c r="F14" s="24">
        <f t="shared" ref="F14:G14" si="3">SUM(F13)</f>
        <v>4</v>
      </c>
      <c r="G14" s="24">
        <f t="shared" si="3"/>
        <v>0</v>
      </c>
      <c r="H14" s="25">
        <f t="shared" si="0"/>
        <v>0</v>
      </c>
      <c r="I14" s="24">
        <f t="shared" ref="I14" si="4">SUM(I13)</f>
        <v>4</v>
      </c>
    </row>
    <row r="15" spans="1:11" customFormat="1" ht="15" x14ac:dyDescent="0.25">
      <c r="A15" s="15" t="s">
        <v>179</v>
      </c>
      <c r="B15" s="15" t="s">
        <v>11</v>
      </c>
      <c r="C15" s="62"/>
      <c r="D15" s="15" t="s">
        <v>14</v>
      </c>
      <c r="E15" s="16">
        <v>2</v>
      </c>
      <c r="F15" s="16">
        <v>2</v>
      </c>
      <c r="G15" s="16">
        <v>0</v>
      </c>
      <c r="H15" s="17">
        <f t="shared" si="0"/>
        <v>0</v>
      </c>
      <c r="I15" s="16">
        <v>2</v>
      </c>
    </row>
    <row r="16" spans="1:11" s="30" customFormat="1" ht="15" x14ac:dyDescent="0.25">
      <c r="A16" s="23" t="s">
        <v>179</v>
      </c>
      <c r="B16" s="23" t="s">
        <v>178</v>
      </c>
      <c r="C16" s="68"/>
      <c r="D16" s="23"/>
      <c r="E16" s="24">
        <f t="shared" ref="E16:G16" si="5">SUM(E15)</f>
        <v>2</v>
      </c>
      <c r="F16" s="24">
        <f t="shared" si="5"/>
        <v>2</v>
      </c>
      <c r="G16" s="24">
        <f t="shared" si="5"/>
        <v>0</v>
      </c>
      <c r="H16" s="25">
        <f t="shared" si="0"/>
        <v>0</v>
      </c>
      <c r="I16" s="24">
        <f t="shared" ref="I16" si="6">SUM(I15)</f>
        <v>2</v>
      </c>
    </row>
    <row r="17" spans="1:9" customFormat="1" ht="15" x14ac:dyDescent="0.25">
      <c r="A17" s="15" t="s">
        <v>173</v>
      </c>
      <c r="B17" s="15" t="s">
        <v>77</v>
      </c>
      <c r="C17" s="82"/>
      <c r="D17" s="15" t="s">
        <v>799</v>
      </c>
      <c r="E17" s="16">
        <v>2000</v>
      </c>
      <c r="F17" s="16">
        <v>2000</v>
      </c>
      <c r="G17" s="16">
        <v>0</v>
      </c>
      <c r="H17" s="17">
        <f t="shared" si="0"/>
        <v>0</v>
      </c>
      <c r="I17" s="16">
        <v>2000</v>
      </c>
    </row>
    <row r="18" spans="1:9" customFormat="1" ht="15" x14ac:dyDescent="0.25">
      <c r="A18" s="15" t="s">
        <v>173</v>
      </c>
      <c r="B18" s="15" t="s">
        <v>77</v>
      </c>
      <c r="C18" s="113" t="s">
        <v>436</v>
      </c>
      <c r="D18" s="15" t="s">
        <v>799</v>
      </c>
      <c r="E18" s="16">
        <v>0</v>
      </c>
      <c r="F18" s="16">
        <v>50</v>
      </c>
      <c r="G18" s="16">
        <v>50</v>
      </c>
      <c r="H18" s="17">
        <f t="shared" si="0"/>
        <v>100</v>
      </c>
      <c r="I18" s="16">
        <v>50</v>
      </c>
    </row>
    <row r="19" spans="1:9" customFormat="1" ht="15" x14ac:dyDescent="0.25">
      <c r="A19" s="15" t="s">
        <v>173</v>
      </c>
      <c r="B19" s="15" t="s">
        <v>85</v>
      </c>
      <c r="C19" s="82" t="s">
        <v>177</v>
      </c>
      <c r="D19" s="15" t="s">
        <v>355</v>
      </c>
      <c r="E19" s="16">
        <v>0</v>
      </c>
      <c r="F19" s="16">
        <v>5276</v>
      </c>
      <c r="G19" s="16">
        <v>5276</v>
      </c>
      <c r="H19" s="17">
        <f t="shared" si="0"/>
        <v>100</v>
      </c>
      <c r="I19" s="16">
        <v>0</v>
      </c>
    </row>
    <row r="20" spans="1:9" customFormat="1" ht="15" x14ac:dyDescent="0.25">
      <c r="A20" s="15" t="s">
        <v>173</v>
      </c>
      <c r="B20" s="15" t="s">
        <v>175</v>
      </c>
      <c r="C20" s="82"/>
      <c r="D20" s="15" t="s">
        <v>174</v>
      </c>
      <c r="E20" s="16">
        <v>50</v>
      </c>
      <c r="F20" s="16">
        <v>0</v>
      </c>
      <c r="G20" s="16">
        <v>0</v>
      </c>
      <c r="H20" s="17">
        <v>0</v>
      </c>
      <c r="I20" s="16">
        <v>0</v>
      </c>
    </row>
    <row r="21" spans="1:9" s="30" customFormat="1" ht="15" x14ac:dyDescent="0.25">
      <c r="A21" s="23" t="s">
        <v>173</v>
      </c>
      <c r="B21" s="23" t="s">
        <v>172</v>
      </c>
      <c r="C21" s="68"/>
      <c r="D21" s="23"/>
      <c r="E21" s="24">
        <f>SUM(E17:E20)</f>
        <v>2050</v>
      </c>
      <c r="F21" s="24">
        <f t="shared" ref="F21:G21" si="7">SUM(F17:F20)</f>
        <v>7326</v>
      </c>
      <c r="G21" s="24">
        <f t="shared" si="7"/>
        <v>5326</v>
      </c>
      <c r="H21" s="25">
        <f t="shared" si="0"/>
        <v>72.699972699972705</v>
      </c>
      <c r="I21" s="24">
        <f t="shared" ref="I21" si="8">SUM(I17:I20)</f>
        <v>2050</v>
      </c>
    </row>
    <row r="22" spans="1:9" customFormat="1" ht="15" x14ac:dyDescent="0.25">
      <c r="A22" s="15" t="s">
        <v>171</v>
      </c>
      <c r="B22" s="15" t="s">
        <v>154</v>
      </c>
      <c r="C22" s="82"/>
      <c r="D22" s="15" t="s">
        <v>403</v>
      </c>
      <c r="E22" s="16">
        <v>1200</v>
      </c>
      <c r="F22" s="16">
        <v>900</v>
      </c>
      <c r="G22" s="16">
        <v>437</v>
      </c>
      <c r="H22" s="17">
        <f t="shared" si="0"/>
        <v>48.555555555555557</v>
      </c>
      <c r="I22" s="16">
        <v>1200</v>
      </c>
    </row>
    <row r="23" spans="1:9" customFormat="1" ht="15" x14ac:dyDescent="0.25">
      <c r="A23" s="15" t="s">
        <v>171</v>
      </c>
      <c r="B23" s="15" t="s">
        <v>137</v>
      </c>
      <c r="C23" s="82"/>
      <c r="D23" s="15" t="s">
        <v>136</v>
      </c>
      <c r="E23" s="16">
        <v>0</v>
      </c>
      <c r="F23" s="16">
        <v>300</v>
      </c>
      <c r="G23" s="16">
        <v>238</v>
      </c>
      <c r="H23" s="17">
        <f t="shared" si="0"/>
        <v>79.333333333333329</v>
      </c>
      <c r="I23" s="16">
        <v>0</v>
      </c>
    </row>
    <row r="24" spans="1:9" s="30" customFormat="1" ht="15" x14ac:dyDescent="0.25">
      <c r="A24" s="23" t="s">
        <v>171</v>
      </c>
      <c r="B24" s="720" t="s">
        <v>170</v>
      </c>
      <c r="C24" s="721"/>
      <c r="D24" s="722"/>
      <c r="E24" s="24">
        <f>SUM(E22:E23)</f>
        <v>1200</v>
      </c>
      <c r="F24" s="24">
        <f t="shared" ref="F24:G24" si="9">SUM(F22:F23)</f>
        <v>1200</v>
      </c>
      <c r="G24" s="24">
        <f t="shared" si="9"/>
        <v>675</v>
      </c>
      <c r="H24" s="25">
        <f t="shared" si="0"/>
        <v>56.25</v>
      </c>
      <c r="I24" s="24">
        <f t="shared" ref="I24" si="10">SUM(I22:I23)</f>
        <v>1200</v>
      </c>
    </row>
    <row r="25" spans="1:9" customFormat="1" ht="15" x14ac:dyDescent="0.25">
      <c r="A25" s="15" t="s">
        <v>169</v>
      </c>
      <c r="B25" s="15" t="s">
        <v>7</v>
      </c>
      <c r="C25" s="62"/>
      <c r="D25" s="15" t="s">
        <v>8</v>
      </c>
      <c r="E25" s="16">
        <v>50</v>
      </c>
      <c r="F25" s="16">
        <v>50</v>
      </c>
      <c r="G25" s="16">
        <v>0</v>
      </c>
      <c r="H25" s="17">
        <f t="shared" si="0"/>
        <v>0</v>
      </c>
      <c r="I25" s="16">
        <v>50</v>
      </c>
    </row>
    <row r="26" spans="1:9" s="30" customFormat="1" ht="15" x14ac:dyDescent="0.25">
      <c r="A26" s="23" t="s">
        <v>169</v>
      </c>
      <c r="B26" s="23" t="s">
        <v>168</v>
      </c>
      <c r="C26" s="68"/>
      <c r="D26" s="23"/>
      <c r="E26" s="24">
        <f t="shared" ref="E26:G26" si="11">SUM(E25)</f>
        <v>50</v>
      </c>
      <c r="F26" s="24">
        <f t="shared" si="11"/>
        <v>50</v>
      </c>
      <c r="G26" s="24">
        <f t="shared" si="11"/>
        <v>0</v>
      </c>
      <c r="H26" s="25">
        <f t="shared" si="0"/>
        <v>0</v>
      </c>
      <c r="I26" s="24">
        <f t="shared" ref="I26" si="12">SUM(I25)</f>
        <v>50</v>
      </c>
    </row>
    <row r="27" spans="1:9" customFormat="1" ht="15" x14ac:dyDescent="0.25">
      <c r="A27" s="15" t="s">
        <v>167</v>
      </c>
      <c r="B27" s="15" t="s">
        <v>11</v>
      </c>
      <c r="C27" s="82"/>
      <c r="D27" s="15" t="s">
        <v>14</v>
      </c>
      <c r="E27" s="16">
        <v>25</v>
      </c>
      <c r="F27" s="16">
        <v>45</v>
      </c>
      <c r="G27" s="16">
        <v>0</v>
      </c>
      <c r="H27" s="17">
        <f>G27*100/F27</f>
        <v>0</v>
      </c>
      <c r="I27" s="16">
        <v>90</v>
      </c>
    </row>
    <row r="28" spans="1:9" customFormat="1" ht="15" x14ac:dyDescent="0.25">
      <c r="A28" s="15" t="s">
        <v>167</v>
      </c>
      <c r="B28" s="15" t="s">
        <v>11</v>
      </c>
      <c r="C28" s="82" t="s">
        <v>74</v>
      </c>
      <c r="D28" s="15" t="s">
        <v>14</v>
      </c>
      <c r="E28" s="16">
        <v>0</v>
      </c>
      <c r="F28" s="16">
        <v>45</v>
      </c>
      <c r="G28" s="16">
        <v>0</v>
      </c>
      <c r="H28" s="17">
        <f>G28*100/F28</f>
        <v>0</v>
      </c>
      <c r="I28" s="16">
        <v>0</v>
      </c>
    </row>
    <row r="29" spans="1:9" customFormat="1" ht="15" x14ac:dyDescent="0.25">
      <c r="A29" s="15" t="s">
        <v>167</v>
      </c>
      <c r="B29" s="15" t="s">
        <v>105</v>
      </c>
      <c r="C29" s="82"/>
      <c r="D29" s="15" t="s">
        <v>104</v>
      </c>
      <c r="E29" s="16">
        <v>13</v>
      </c>
      <c r="F29" s="16">
        <v>0</v>
      </c>
      <c r="G29" s="16">
        <v>0</v>
      </c>
      <c r="H29" s="17">
        <v>0</v>
      </c>
      <c r="I29" s="16">
        <v>0</v>
      </c>
    </row>
    <row r="30" spans="1:9" customFormat="1" ht="15" x14ac:dyDescent="0.25">
      <c r="A30" s="15" t="s">
        <v>167</v>
      </c>
      <c r="B30" s="15" t="s">
        <v>105</v>
      </c>
      <c r="C30" s="82" t="s">
        <v>74</v>
      </c>
      <c r="D30" s="15" t="s">
        <v>104</v>
      </c>
      <c r="E30" s="16">
        <v>0</v>
      </c>
      <c r="F30" s="16">
        <v>15</v>
      </c>
      <c r="G30" s="16">
        <v>0</v>
      </c>
      <c r="H30" s="17">
        <f t="shared" si="0"/>
        <v>0</v>
      </c>
      <c r="I30" s="16">
        <v>0</v>
      </c>
    </row>
    <row r="31" spans="1:9" s="30" customFormat="1" ht="15" x14ac:dyDescent="0.25">
      <c r="A31" s="23" t="s">
        <v>167</v>
      </c>
      <c r="B31" s="23" t="s">
        <v>166</v>
      </c>
      <c r="C31" s="68"/>
      <c r="D31" s="23"/>
      <c r="E31" s="24">
        <f>SUM(E27:E30)</f>
        <v>38</v>
      </c>
      <c r="F31" s="24">
        <f t="shared" ref="F31:G31" si="13">SUM(F27:F30)</f>
        <v>105</v>
      </c>
      <c r="G31" s="24">
        <f t="shared" si="13"/>
        <v>0</v>
      </c>
      <c r="H31" s="25">
        <f t="shared" si="0"/>
        <v>0</v>
      </c>
      <c r="I31" s="24">
        <f>SUM(I27:I30)</f>
        <v>90</v>
      </c>
    </row>
    <row r="32" spans="1:9" s="30" customFormat="1" ht="15" x14ac:dyDescent="0.25">
      <c r="A32" s="137" t="s">
        <v>165</v>
      </c>
      <c r="B32" s="137" t="s">
        <v>197</v>
      </c>
      <c r="C32" s="434"/>
      <c r="D32" s="15" t="s">
        <v>196</v>
      </c>
      <c r="E32" s="16">
        <v>0</v>
      </c>
      <c r="F32" s="16">
        <v>2</v>
      </c>
      <c r="G32" s="16">
        <v>2</v>
      </c>
      <c r="H32" s="17">
        <v>2</v>
      </c>
      <c r="I32" s="16">
        <v>0</v>
      </c>
    </row>
    <row r="33" spans="1:9" customFormat="1" ht="15" x14ac:dyDescent="0.25">
      <c r="A33" s="137" t="s">
        <v>165</v>
      </c>
      <c r="B33" s="15" t="s">
        <v>61</v>
      </c>
      <c r="C33" s="82"/>
      <c r="D33" s="15" t="s">
        <v>60</v>
      </c>
      <c r="E33" s="16">
        <v>0</v>
      </c>
      <c r="F33" s="16">
        <v>9</v>
      </c>
      <c r="G33" s="16">
        <v>0</v>
      </c>
      <c r="H33" s="17">
        <v>0</v>
      </c>
      <c r="I33" s="16">
        <v>10</v>
      </c>
    </row>
    <row r="34" spans="1:9" customFormat="1" ht="15" x14ac:dyDescent="0.25">
      <c r="A34" s="15" t="s">
        <v>165</v>
      </c>
      <c r="B34" s="15" t="s">
        <v>15</v>
      </c>
      <c r="C34" s="82"/>
      <c r="D34" s="15" t="s">
        <v>16</v>
      </c>
      <c r="E34" s="16">
        <v>20</v>
      </c>
      <c r="F34" s="16">
        <v>20</v>
      </c>
      <c r="G34" s="16">
        <v>17</v>
      </c>
      <c r="H34" s="17">
        <f t="shared" si="0"/>
        <v>85</v>
      </c>
      <c r="I34" s="16">
        <v>20</v>
      </c>
    </row>
    <row r="35" spans="1:9" customFormat="1" ht="15" x14ac:dyDescent="0.25">
      <c r="A35" s="15" t="s">
        <v>165</v>
      </c>
      <c r="B35" s="15" t="s">
        <v>105</v>
      </c>
      <c r="C35" s="82"/>
      <c r="D35" s="15" t="s">
        <v>104</v>
      </c>
      <c r="E35" s="16">
        <v>100</v>
      </c>
      <c r="F35" s="16">
        <v>60</v>
      </c>
      <c r="G35" s="16">
        <v>40</v>
      </c>
      <c r="H35" s="17">
        <f t="shared" si="0"/>
        <v>66.666666666666671</v>
      </c>
      <c r="I35" s="16">
        <v>90</v>
      </c>
    </row>
    <row r="36" spans="1:9" s="30" customFormat="1" ht="15" x14ac:dyDescent="0.25">
      <c r="A36" s="23" t="s">
        <v>165</v>
      </c>
      <c r="B36" s="23" t="s">
        <v>164</v>
      </c>
      <c r="C36" s="68"/>
      <c r="D36" s="23"/>
      <c r="E36" s="24">
        <f t="shared" ref="E36" si="14">SUM(E34:E35)</f>
        <v>120</v>
      </c>
      <c r="F36" s="24">
        <f>SUM(F32:F35)</f>
        <v>91</v>
      </c>
      <c r="G36" s="24">
        <f>SUM(G32:G35)</f>
        <v>59</v>
      </c>
      <c r="H36" s="25">
        <f t="shared" si="0"/>
        <v>64.835164835164832</v>
      </c>
      <c r="I36" s="24">
        <f>SUM(I33:I35)</f>
        <v>120</v>
      </c>
    </row>
    <row r="37" spans="1:9" customFormat="1" ht="15" x14ac:dyDescent="0.25">
      <c r="A37" s="15" t="s">
        <v>161</v>
      </c>
      <c r="B37" s="15" t="s">
        <v>61</v>
      </c>
      <c r="C37" s="82"/>
      <c r="D37" s="15" t="s">
        <v>60</v>
      </c>
      <c r="E37" s="16">
        <v>100</v>
      </c>
      <c r="F37" s="16">
        <v>100</v>
      </c>
      <c r="G37" s="16">
        <v>13</v>
      </c>
      <c r="H37" s="17">
        <f t="shared" si="0"/>
        <v>13</v>
      </c>
      <c r="I37" s="16">
        <v>100</v>
      </c>
    </row>
    <row r="38" spans="1:9" customFormat="1" ht="15" x14ac:dyDescent="0.25">
      <c r="A38" s="15" t="s">
        <v>161</v>
      </c>
      <c r="B38" s="15" t="s">
        <v>163</v>
      </c>
      <c r="C38" s="82"/>
      <c r="D38" s="15" t="s">
        <v>162</v>
      </c>
      <c r="E38" s="16">
        <v>500</v>
      </c>
      <c r="F38" s="16">
        <v>418</v>
      </c>
      <c r="G38" s="16">
        <v>225</v>
      </c>
      <c r="H38" s="17">
        <f>G38*100/F38</f>
        <v>53.827751196172251</v>
      </c>
      <c r="I38" s="16">
        <v>500</v>
      </c>
    </row>
    <row r="39" spans="1:9" customFormat="1" ht="15" x14ac:dyDescent="0.25">
      <c r="A39" s="15" t="s">
        <v>161</v>
      </c>
      <c r="B39" s="15" t="s">
        <v>163</v>
      </c>
      <c r="C39" s="82" t="s">
        <v>103</v>
      </c>
      <c r="D39" s="15" t="s">
        <v>162</v>
      </c>
      <c r="E39" s="16">
        <v>0</v>
      </c>
      <c r="F39" s="16">
        <v>221</v>
      </c>
      <c r="G39" s="16">
        <v>0</v>
      </c>
      <c r="H39" s="17">
        <f t="shared" si="0"/>
        <v>0</v>
      </c>
      <c r="I39" s="16">
        <v>0</v>
      </c>
    </row>
    <row r="40" spans="1:9" s="30" customFormat="1" ht="15" x14ac:dyDescent="0.25">
      <c r="A40" s="23" t="s">
        <v>161</v>
      </c>
      <c r="B40" s="720" t="s">
        <v>160</v>
      </c>
      <c r="C40" s="721"/>
      <c r="D40" s="722"/>
      <c r="E40" s="24">
        <f>SUM(E37:E39)</f>
        <v>600</v>
      </c>
      <c r="F40" s="24">
        <f>SUM(F37:F39)</f>
        <v>739</v>
      </c>
      <c r="G40" s="24">
        <f>SUM(G37:G39)</f>
        <v>238</v>
      </c>
      <c r="H40" s="25">
        <f t="shared" si="0"/>
        <v>32.205683355886336</v>
      </c>
      <c r="I40" s="24">
        <f t="shared" ref="I40" si="15">SUM(I37:I39)</f>
        <v>600</v>
      </c>
    </row>
    <row r="41" spans="1:9" customFormat="1" ht="15" x14ac:dyDescent="0.25">
      <c r="A41" s="15" t="s">
        <v>159</v>
      </c>
      <c r="B41" s="15" t="s">
        <v>7</v>
      </c>
      <c r="C41" s="62"/>
      <c r="D41" s="15" t="s">
        <v>8</v>
      </c>
      <c r="E41" s="16">
        <v>300</v>
      </c>
      <c r="F41" s="16">
        <v>300</v>
      </c>
      <c r="G41" s="16">
        <v>54</v>
      </c>
      <c r="H41" s="17">
        <f t="shared" si="0"/>
        <v>18</v>
      </c>
      <c r="I41" s="16">
        <v>300</v>
      </c>
    </row>
    <row r="42" spans="1:9" s="30" customFormat="1" ht="15" x14ac:dyDescent="0.25">
      <c r="A42" s="23" t="s">
        <v>159</v>
      </c>
      <c r="B42" s="23" t="s">
        <v>158</v>
      </c>
      <c r="C42" s="68"/>
      <c r="D42" s="23"/>
      <c r="E42" s="24">
        <f t="shared" ref="E42:G42" si="16">SUM(E41)</f>
        <v>300</v>
      </c>
      <c r="F42" s="24">
        <f t="shared" si="16"/>
        <v>300</v>
      </c>
      <c r="G42" s="24">
        <f t="shared" si="16"/>
        <v>54</v>
      </c>
      <c r="H42" s="25">
        <f t="shared" si="0"/>
        <v>18</v>
      </c>
      <c r="I42" s="24">
        <f t="shared" ref="I42" si="17">SUM(I41)</f>
        <v>300</v>
      </c>
    </row>
    <row r="43" spans="1:9" s="30" customFormat="1" ht="15" x14ac:dyDescent="0.25">
      <c r="A43" s="137" t="s">
        <v>157</v>
      </c>
      <c r="B43" s="137" t="s">
        <v>191</v>
      </c>
      <c r="C43" s="69"/>
      <c r="D43" s="15" t="s">
        <v>190</v>
      </c>
      <c r="E43" s="16">
        <v>0</v>
      </c>
      <c r="F43" s="16">
        <v>2</v>
      </c>
      <c r="G43" s="16">
        <v>0</v>
      </c>
      <c r="H43" s="17">
        <v>2</v>
      </c>
      <c r="I43" s="16">
        <v>0</v>
      </c>
    </row>
    <row r="44" spans="1:9" customFormat="1" ht="15" x14ac:dyDescent="0.25">
      <c r="A44" s="15" t="s">
        <v>157</v>
      </c>
      <c r="B44" s="15" t="s">
        <v>11</v>
      </c>
      <c r="C44" s="82"/>
      <c r="D44" s="15" t="s">
        <v>14</v>
      </c>
      <c r="E44" s="16">
        <v>70</v>
      </c>
      <c r="F44" s="16">
        <v>55</v>
      </c>
      <c r="G44" s="16">
        <v>0</v>
      </c>
      <c r="H44" s="17">
        <f t="shared" si="0"/>
        <v>0</v>
      </c>
      <c r="I44" s="16">
        <v>70</v>
      </c>
    </row>
    <row r="45" spans="1:9" customFormat="1" ht="15" x14ac:dyDescent="0.25">
      <c r="A45" s="15" t="s">
        <v>157</v>
      </c>
      <c r="B45" s="15" t="s">
        <v>105</v>
      </c>
      <c r="C45" s="82"/>
      <c r="D45" s="15" t="s">
        <v>104</v>
      </c>
      <c r="E45" s="16">
        <v>120</v>
      </c>
      <c r="F45" s="16">
        <v>126</v>
      </c>
      <c r="G45" s="16">
        <v>14</v>
      </c>
      <c r="H45" s="17">
        <f t="shared" si="0"/>
        <v>11.111111111111111</v>
      </c>
      <c r="I45" s="16">
        <v>120</v>
      </c>
    </row>
    <row r="46" spans="1:9" s="30" customFormat="1" ht="15" x14ac:dyDescent="0.25">
      <c r="A46" s="23" t="s">
        <v>157</v>
      </c>
      <c r="B46" s="23" t="s">
        <v>156</v>
      </c>
      <c r="C46" s="68"/>
      <c r="D46" s="23"/>
      <c r="E46" s="24">
        <f t="shared" ref="E46" si="18">SUM(E44:E45)</f>
        <v>190</v>
      </c>
      <c r="F46" s="24">
        <f>SUM(F43:F45)</f>
        <v>183</v>
      </c>
      <c r="G46" s="24">
        <f>SUM(G43:G45)</f>
        <v>14</v>
      </c>
      <c r="H46" s="25">
        <f t="shared" si="0"/>
        <v>7.6502732240437155</v>
      </c>
      <c r="I46" s="24">
        <f t="shared" ref="I46" si="19">SUM(I44:I45)</f>
        <v>190</v>
      </c>
    </row>
    <row r="47" spans="1:9" customFormat="1" ht="15" x14ac:dyDescent="0.25">
      <c r="A47" s="15" t="s">
        <v>150</v>
      </c>
      <c r="B47" s="15" t="s">
        <v>125</v>
      </c>
      <c r="C47" s="82" t="s">
        <v>155</v>
      </c>
      <c r="D47" s="15" t="s">
        <v>124</v>
      </c>
      <c r="E47" s="16">
        <v>87</v>
      </c>
      <c r="F47" s="16">
        <v>87</v>
      </c>
      <c r="G47" s="16">
        <v>0</v>
      </c>
      <c r="H47" s="17">
        <f t="shared" si="0"/>
        <v>0</v>
      </c>
      <c r="I47" s="16">
        <v>87</v>
      </c>
    </row>
    <row r="48" spans="1:9" customFormat="1" ht="15" x14ac:dyDescent="0.25">
      <c r="A48" s="15" t="s">
        <v>150</v>
      </c>
      <c r="B48" s="15" t="s">
        <v>125</v>
      </c>
      <c r="C48" s="82"/>
      <c r="D48" s="15" t="s">
        <v>124</v>
      </c>
      <c r="E48" s="16">
        <v>0</v>
      </c>
      <c r="F48" s="16">
        <v>0</v>
      </c>
      <c r="G48" s="16">
        <v>0</v>
      </c>
      <c r="H48" s="17">
        <v>0</v>
      </c>
      <c r="I48" s="16">
        <v>40</v>
      </c>
    </row>
    <row r="49" spans="1:10" customFormat="1" ht="15" x14ac:dyDescent="0.25">
      <c r="A49" s="15" t="s">
        <v>150</v>
      </c>
      <c r="B49" s="15" t="s">
        <v>7</v>
      </c>
      <c r="C49" s="82" t="s">
        <v>155</v>
      </c>
      <c r="D49" s="15" t="s">
        <v>8</v>
      </c>
      <c r="E49" s="16">
        <v>357</v>
      </c>
      <c r="F49" s="16">
        <v>357</v>
      </c>
      <c r="G49" s="16">
        <v>36</v>
      </c>
      <c r="H49" s="17">
        <f t="shared" si="0"/>
        <v>10.084033613445378</v>
      </c>
      <c r="I49" s="16">
        <v>333</v>
      </c>
    </row>
    <row r="50" spans="1:10" customFormat="1" ht="15" x14ac:dyDescent="0.25">
      <c r="A50" s="15" t="s">
        <v>150</v>
      </c>
      <c r="B50" s="15" t="s">
        <v>129</v>
      </c>
      <c r="C50" s="82"/>
      <c r="D50" s="15" t="s">
        <v>128</v>
      </c>
      <c r="E50" s="16">
        <v>5</v>
      </c>
      <c r="F50" s="16">
        <v>5</v>
      </c>
      <c r="G50" s="16">
        <v>0</v>
      </c>
      <c r="H50" s="17">
        <f t="shared" si="0"/>
        <v>0</v>
      </c>
      <c r="I50" s="16">
        <v>5</v>
      </c>
    </row>
    <row r="51" spans="1:10" customFormat="1" ht="15" x14ac:dyDescent="0.25">
      <c r="A51" s="15" t="s">
        <v>150</v>
      </c>
      <c r="B51" s="15" t="s">
        <v>129</v>
      </c>
      <c r="C51" s="82" t="s">
        <v>155</v>
      </c>
      <c r="D51" s="15" t="s">
        <v>128</v>
      </c>
      <c r="E51" s="16">
        <v>677</v>
      </c>
      <c r="F51" s="16">
        <v>677</v>
      </c>
      <c r="G51" s="16">
        <v>8</v>
      </c>
      <c r="H51" s="17">
        <f t="shared" si="0"/>
        <v>1.1816838995568686</v>
      </c>
      <c r="I51" s="16">
        <v>669</v>
      </c>
    </row>
    <row r="52" spans="1:10" customFormat="1" ht="15" x14ac:dyDescent="0.25">
      <c r="A52" s="15" t="s">
        <v>150</v>
      </c>
      <c r="B52" s="15" t="s">
        <v>11</v>
      </c>
      <c r="C52" s="82"/>
      <c r="D52" s="15" t="s">
        <v>14</v>
      </c>
      <c r="E52" s="16">
        <v>18</v>
      </c>
      <c r="F52" s="16">
        <v>18</v>
      </c>
      <c r="G52" s="16">
        <v>0</v>
      </c>
      <c r="H52" s="17">
        <f t="shared" si="0"/>
        <v>0</v>
      </c>
      <c r="I52" s="16">
        <v>70</v>
      </c>
    </row>
    <row r="53" spans="1:10" customFormat="1" ht="15" x14ac:dyDescent="0.25">
      <c r="A53" s="15" t="s">
        <v>150</v>
      </c>
      <c r="B53" s="15" t="s">
        <v>11</v>
      </c>
      <c r="C53" s="82" t="s">
        <v>155</v>
      </c>
      <c r="D53" s="15" t="s">
        <v>14</v>
      </c>
      <c r="E53" s="16">
        <v>804</v>
      </c>
      <c r="F53" s="16">
        <v>990.3</v>
      </c>
      <c r="G53" s="16">
        <v>0</v>
      </c>
      <c r="H53" s="17">
        <f t="shared" si="0"/>
        <v>0</v>
      </c>
      <c r="I53" s="16">
        <v>990</v>
      </c>
    </row>
    <row r="54" spans="1:10" customFormat="1" ht="15" x14ac:dyDescent="0.25">
      <c r="A54" s="15" t="s">
        <v>150</v>
      </c>
      <c r="B54" s="15" t="s">
        <v>15</v>
      </c>
      <c r="C54" s="82"/>
      <c r="D54" s="15" t="s">
        <v>16</v>
      </c>
      <c r="E54" s="16">
        <v>20</v>
      </c>
      <c r="F54" s="16">
        <v>20</v>
      </c>
      <c r="G54" s="16">
        <v>0</v>
      </c>
      <c r="H54" s="17">
        <f t="shared" si="0"/>
        <v>0</v>
      </c>
      <c r="I54" s="16">
        <v>20</v>
      </c>
    </row>
    <row r="55" spans="1:10" customFormat="1" ht="15" x14ac:dyDescent="0.25">
      <c r="A55" s="15" t="s">
        <v>150</v>
      </c>
      <c r="B55" s="15" t="s">
        <v>105</v>
      </c>
      <c r="C55" s="82"/>
      <c r="D55" s="15" t="s">
        <v>104</v>
      </c>
      <c r="E55" s="16">
        <v>6</v>
      </c>
      <c r="F55" s="16">
        <v>6</v>
      </c>
      <c r="G55" s="16">
        <v>0</v>
      </c>
      <c r="H55" s="17">
        <f t="shared" si="0"/>
        <v>0</v>
      </c>
      <c r="I55" s="16">
        <v>0</v>
      </c>
    </row>
    <row r="56" spans="1:10" customFormat="1" ht="15" x14ac:dyDescent="0.25">
      <c r="A56" s="15" t="s">
        <v>150</v>
      </c>
      <c r="B56" s="15" t="s">
        <v>154</v>
      </c>
      <c r="C56" s="82"/>
      <c r="D56" s="15" t="s">
        <v>153</v>
      </c>
      <c r="E56" s="16">
        <v>200</v>
      </c>
      <c r="F56" s="16">
        <v>160</v>
      </c>
      <c r="G56" s="16">
        <v>160</v>
      </c>
      <c r="H56" s="17">
        <f t="shared" si="0"/>
        <v>100</v>
      </c>
      <c r="I56" s="16">
        <v>200</v>
      </c>
    </row>
    <row r="57" spans="1:10" customFormat="1" ht="15" x14ac:dyDescent="0.25">
      <c r="A57" s="15" t="s">
        <v>150</v>
      </c>
      <c r="B57" s="15" t="s">
        <v>85</v>
      </c>
      <c r="C57" s="82" t="s">
        <v>95</v>
      </c>
      <c r="D57" s="15" t="s">
        <v>365</v>
      </c>
      <c r="E57" s="16">
        <v>0</v>
      </c>
      <c r="F57" s="16">
        <v>2235.6</v>
      </c>
      <c r="G57" s="16">
        <v>1058</v>
      </c>
      <c r="H57" s="17">
        <f t="shared" si="0"/>
        <v>47.325102880658442</v>
      </c>
      <c r="I57" s="16">
        <v>0</v>
      </c>
    </row>
    <row r="58" spans="1:10" customFormat="1" ht="15" x14ac:dyDescent="0.25">
      <c r="A58" s="15" t="s">
        <v>150</v>
      </c>
      <c r="B58" s="15" t="s">
        <v>85</v>
      </c>
      <c r="C58" s="82" t="s">
        <v>94</v>
      </c>
      <c r="D58" s="15" t="s">
        <v>365</v>
      </c>
      <c r="E58" s="16">
        <v>0</v>
      </c>
      <c r="F58" s="16">
        <v>2484</v>
      </c>
      <c r="G58" s="16">
        <v>1176</v>
      </c>
      <c r="H58" s="17">
        <f t="shared" si="0"/>
        <v>47.342995169082123</v>
      </c>
      <c r="I58" s="16">
        <v>0</v>
      </c>
    </row>
    <row r="59" spans="1:10" customFormat="1" ht="15" x14ac:dyDescent="0.25">
      <c r="A59" s="15" t="s">
        <v>150</v>
      </c>
      <c r="B59" s="15" t="s">
        <v>152</v>
      </c>
      <c r="C59" s="82"/>
      <c r="D59" s="15" t="s">
        <v>151</v>
      </c>
      <c r="E59" s="16">
        <v>1200</v>
      </c>
      <c r="F59" s="16">
        <v>1200</v>
      </c>
      <c r="G59" s="16">
        <v>410</v>
      </c>
      <c r="H59" s="17">
        <f t="shared" si="0"/>
        <v>34.166666666666664</v>
      </c>
      <c r="I59" s="16">
        <v>1200</v>
      </c>
      <c r="J59" s="1"/>
    </row>
    <row r="60" spans="1:10" s="30" customFormat="1" ht="15" x14ac:dyDescent="0.25">
      <c r="A60" s="23" t="s">
        <v>150</v>
      </c>
      <c r="B60" s="23" t="s">
        <v>149</v>
      </c>
      <c r="C60" s="68"/>
      <c r="D60" s="23"/>
      <c r="E60" s="24">
        <f>SUM(E47:E59)</f>
        <v>3374</v>
      </c>
      <c r="F60" s="24">
        <f t="shared" ref="F60:G60" si="20">SUM(F47:F59)</f>
        <v>8239.9</v>
      </c>
      <c r="G60" s="24">
        <f t="shared" si="20"/>
        <v>2848</v>
      </c>
      <c r="H60" s="25">
        <f t="shared" si="0"/>
        <v>34.563526256386609</v>
      </c>
      <c r="I60" s="24">
        <f t="shared" ref="I60" si="21">SUM(I47:I59)</f>
        <v>3614</v>
      </c>
    </row>
    <row r="61" spans="1:10" customFormat="1" ht="15" x14ac:dyDescent="0.25">
      <c r="A61" s="15" t="s">
        <v>148</v>
      </c>
      <c r="B61" s="15" t="s">
        <v>85</v>
      </c>
      <c r="C61" s="82" t="s">
        <v>74</v>
      </c>
      <c r="D61" s="15" t="s">
        <v>365</v>
      </c>
      <c r="E61" s="16">
        <v>0</v>
      </c>
      <c r="F61" s="16">
        <v>8157</v>
      </c>
      <c r="G61" s="16">
        <v>6289</v>
      </c>
      <c r="H61" s="17">
        <f t="shared" si="0"/>
        <v>77.099423807772467</v>
      </c>
      <c r="I61" s="16">
        <v>0</v>
      </c>
    </row>
    <row r="62" spans="1:10" customFormat="1" ht="15" x14ac:dyDescent="0.25">
      <c r="A62" s="15" t="s">
        <v>148</v>
      </c>
      <c r="B62" s="15" t="s">
        <v>85</v>
      </c>
      <c r="C62" s="82" t="s">
        <v>142</v>
      </c>
      <c r="D62" s="15" t="s">
        <v>365</v>
      </c>
      <c r="E62" s="16">
        <v>0</v>
      </c>
      <c r="F62" s="16">
        <v>14675</v>
      </c>
      <c r="G62" s="16">
        <v>8805</v>
      </c>
      <c r="H62" s="17">
        <f t="shared" si="0"/>
        <v>60</v>
      </c>
      <c r="I62" s="16">
        <v>0</v>
      </c>
    </row>
    <row r="63" spans="1:10" customFormat="1" ht="15" x14ac:dyDescent="0.25">
      <c r="A63" s="15" t="s">
        <v>148</v>
      </c>
      <c r="B63" s="15" t="s">
        <v>85</v>
      </c>
      <c r="C63" s="82" t="s">
        <v>141</v>
      </c>
      <c r="D63" s="15" t="s">
        <v>365</v>
      </c>
      <c r="E63" s="16">
        <v>0</v>
      </c>
      <c r="F63" s="16">
        <v>4933</v>
      </c>
      <c r="G63" s="16">
        <v>4497</v>
      </c>
      <c r="H63" s="17">
        <f t="shared" si="0"/>
        <v>91.161564970606122</v>
      </c>
      <c r="I63" s="16">
        <v>0</v>
      </c>
    </row>
    <row r="64" spans="1:10" s="30" customFormat="1" ht="15" x14ac:dyDescent="0.25">
      <c r="A64" s="23" t="s">
        <v>148</v>
      </c>
      <c r="B64" s="720" t="s">
        <v>147</v>
      </c>
      <c r="C64" s="721"/>
      <c r="D64" s="722"/>
      <c r="E64" s="24">
        <f>SUM(E61:E63)</f>
        <v>0</v>
      </c>
      <c r="F64" s="24">
        <f t="shared" ref="F64:G64" si="22">SUM(F61:F63)</f>
        <v>27765</v>
      </c>
      <c r="G64" s="24">
        <f t="shared" si="22"/>
        <v>19591</v>
      </c>
      <c r="H64" s="25">
        <f t="shared" si="0"/>
        <v>70.560057626508197</v>
      </c>
      <c r="I64" s="24">
        <f t="shared" ref="I64" si="23">SUM(I61:I63)</f>
        <v>0</v>
      </c>
    </row>
    <row r="65" spans="1:9" x14ac:dyDescent="0.2">
      <c r="A65" s="714" t="s">
        <v>999</v>
      </c>
      <c r="B65" s="714"/>
      <c r="C65" s="714"/>
      <c r="D65" s="714"/>
      <c r="E65" s="714"/>
      <c r="F65" s="714"/>
      <c r="G65" s="714"/>
      <c r="H65" s="714"/>
      <c r="I65" s="714"/>
    </row>
    <row r="66" spans="1:9" customFormat="1" ht="15" x14ac:dyDescent="0.25">
      <c r="A66" s="15" t="s">
        <v>146</v>
      </c>
      <c r="B66" s="15" t="s">
        <v>77</v>
      </c>
      <c r="C66" s="82"/>
      <c r="D66" s="15" t="s">
        <v>404</v>
      </c>
      <c r="E66" s="16">
        <v>85720</v>
      </c>
      <c r="F66" s="16">
        <v>85720</v>
      </c>
      <c r="G66" s="16">
        <v>64290</v>
      </c>
      <c r="H66" s="17">
        <f t="shared" si="0"/>
        <v>75</v>
      </c>
      <c r="I66" s="16">
        <v>83785</v>
      </c>
    </row>
    <row r="67" spans="1:9" customFormat="1" ht="15" x14ac:dyDescent="0.25">
      <c r="A67" s="15" t="s">
        <v>146</v>
      </c>
      <c r="B67" s="15" t="s">
        <v>77</v>
      </c>
      <c r="C67" s="113" t="s">
        <v>32</v>
      </c>
      <c r="D67" s="15" t="s">
        <v>404</v>
      </c>
      <c r="E67" s="16">
        <v>100</v>
      </c>
      <c r="F67" s="16">
        <v>100</v>
      </c>
      <c r="G67" s="16">
        <v>100</v>
      </c>
      <c r="H67" s="17">
        <f t="shared" ref="H67" si="24">G67*100/F67</f>
        <v>100</v>
      </c>
      <c r="I67" s="16">
        <v>100</v>
      </c>
    </row>
    <row r="68" spans="1:9" customFormat="1" ht="15" x14ac:dyDescent="0.25">
      <c r="A68" s="15" t="s">
        <v>146</v>
      </c>
      <c r="B68" s="15" t="s">
        <v>85</v>
      </c>
      <c r="C68" s="82" t="s">
        <v>74</v>
      </c>
      <c r="D68" s="15" t="s">
        <v>365</v>
      </c>
      <c r="E68" s="16">
        <v>0</v>
      </c>
      <c r="F68" s="16">
        <v>6722</v>
      </c>
      <c r="G68" s="16">
        <v>5960</v>
      </c>
      <c r="H68" s="17">
        <f t="shared" si="0"/>
        <v>88.664088069027073</v>
      </c>
      <c r="I68" s="16">
        <v>0</v>
      </c>
    </row>
    <row r="69" spans="1:9" customFormat="1" ht="15" x14ac:dyDescent="0.25">
      <c r="A69" s="15" t="s">
        <v>146</v>
      </c>
      <c r="B69" s="15" t="s">
        <v>85</v>
      </c>
      <c r="C69" s="82" t="s">
        <v>142</v>
      </c>
      <c r="D69" s="15" t="s">
        <v>365</v>
      </c>
      <c r="E69" s="16">
        <v>0</v>
      </c>
      <c r="F69" s="16">
        <v>13907</v>
      </c>
      <c r="G69" s="16">
        <v>8344</v>
      </c>
      <c r="H69" s="17">
        <f t="shared" si="0"/>
        <v>59.998561875314593</v>
      </c>
      <c r="I69" s="16">
        <v>0</v>
      </c>
    </row>
    <row r="70" spans="1:9" customFormat="1" ht="15" x14ac:dyDescent="0.25">
      <c r="A70" s="15" t="s">
        <v>146</v>
      </c>
      <c r="B70" s="15" t="s">
        <v>85</v>
      </c>
      <c r="C70" s="82" t="s">
        <v>141</v>
      </c>
      <c r="D70" s="15" t="s">
        <v>365</v>
      </c>
      <c r="E70" s="16">
        <v>0</v>
      </c>
      <c r="F70" s="16">
        <v>3758</v>
      </c>
      <c r="G70" s="16">
        <v>3638</v>
      </c>
      <c r="H70" s="17">
        <f t="shared" si="0"/>
        <v>96.806812134113883</v>
      </c>
      <c r="I70" s="16">
        <v>0</v>
      </c>
    </row>
    <row r="71" spans="1:9" s="30" customFormat="1" ht="15" x14ac:dyDescent="0.25">
      <c r="A71" s="23" t="s">
        <v>146</v>
      </c>
      <c r="B71" s="23" t="s">
        <v>145</v>
      </c>
      <c r="C71" s="68"/>
      <c r="D71" s="23"/>
      <c r="E71" s="24">
        <f>SUM(E66:E70)</f>
        <v>85820</v>
      </c>
      <c r="F71" s="24">
        <f t="shared" ref="F71:G71" si="25">SUM(F66:F70)</f>
        <v>110207</v>
      </c>
      <c r="G71" s="24">
        <f t="shared" si="25"/>
        <v>82332</v>
      </c>
      <c r="H71" s="38">
        <f t="shared" si="0"/>
        <v>74.706688322883295</v>
      </c>
      <c r="I71" s="24">
        <f>SUM(I66:I70)</f>
        <v>83885</v>
      </c>
    </row>
    <row r="72" spans="1:9" customFormat="1" ht="15" x14ac:dyDescent="0.25">
      <c r="A72" s="15" t="s">
        <v>144</v>
      </c>
      <c r="B72" s="15" t="s">
        <v>85</v>
      </c>
      <c r="C72" s="82" t="s">
        <v>74</v>
      </c>
      <c r="D72" s="15" t="s">
        <v>365</v>
      </c>
      <c r="E72" s="16">
        <v>0</v>
      </c>
      <c r="F72" s="16">
        <v>7641</v>
      </c>
      <c r="G72" s="16">
        <v>6738</v>
      </c>
      <c r="H72" s="17">
        <f t="shared" si="0"/>
        <v>88.182175107970167</v>
      </c>
      <c r="I72" s="16">
        <v>0</v>
      </c>
    </row>
    <row r="73" spans="1:9" customFormat="1" ht="15" x14ac:dyDescent="0.25">
      <c r="A73" s="15" t="s">
        <v>144</v>
      </c>
      <c r="B73" s="15" t="s">
        <v>85</v>
      </c>
      <c r="C73" s="82" t="s">
        <v>142</v>
      </c>
      <c r="D73" s="15" t="s">
        <v>365</v>
      </c>
      <c r="E73" s="16">
        <v>0</v>
      </c>
      <c r="F73" s="16">
        <v>15381</v>
      </c>
      <c r="G73" s="16">
        <v>9228</v>
      </c>
      <c r="H73" s="17">
        <f t="shared" si="0"/>
        <v>59.99609908328457</v>
      </c>
      <c r="I73" s="16">
        <v>0</v>
      </c>
    </row>
    <row r="74" spans="1:9" customFormat="1" ht="15" x14ac:dyDescent="0.25">
      <c r="A74" s="15" t="s">
        <v>144</v>
      </c>
      <c r="B74" s="15" t="s">
        <v>85</v>
      </c>
      <c r="C74" s="82" t="s">
        <v>141</v>
      </c>
      <c r="D74" s="15" t="s">
        <v>365</v>
      </c>
      <c r="E74" s="16">
        <v>0</v>
      </c>
      <c r="F74" s="16">
        <v>3851</v>
      </c>
      <c r="G74" s="16">
        <v>3360</v>
      </c>
      <c r="H74" s="17">
        <f t="shared" si="0"/>
        <v>87.250064918203066</v>
      </c>
      <c r="I74" s="16">
        <v>0</v>
      </c>
    </row>
    <row r="75" spans="1:9" s="30" customFormat="1" ht="15" x14ac:dyDescent="0.25">
      <c r="A75" s="23" t="s">
        <v>144</v>
      </c>
      <c r="B75" s="23" t="s">
        <v>143</v>
      </c>
      <c r="C75" s="68"/>
      <c r="D75" s="23"/>
      <c r="E75" s="24">
        <f t="shared" ref="E75:G75" si="26">SUM(E72:E74)</f>
        <v>0</v>
      </c>
      <c r="F75" s="24">
        <f t="shared" si="26"/>
        <v>26873</v>
      </c>
      <c r="G75" s="24">
        <f t="shared" si="26"/>
        <v>19326</v>
      </c>
      <c r="H75" s="25">
        <f t="shared" si="0"/>
        <v>71.916049566479373</v>
      </c>
      <c r="I75" s="24">
        <f t="shared" ref="I75" si="27">SUM(I72:I74)</f>
        <v>0</v>
      </c>
    </row>
    <row r="76" spans="1:9" customFormat="1" ht="15" x14ac:dyDescent="0.25">
      <c r="A76" s="15" t="s">
        <v>139</v>
      </c>
      <c r="B76" s="15" t="s">
        <v>85</v>
      </c>
      <c r="C76" s="82" t="s">
        <v>74</v>
      </c>
      <c r="D76" s="15" t="s">
        <v>365</v>
      </c>
      <c r="E76" s="16">
        <v>0</v>
      </c>
      <c r="F76" s="16">
        <v>2281</v>
      </c>
      <c r="G76" s="16">
        <v>1577</v>
      </c>
      <c r="H76" s="17">
        <f t="shared" si="0"/>
        <v>69.136343708899602</v>
      </c>
      <c r="I76" s="16">
        <v>0</v>
      </c>
    </row>
    <row r="77" spans="1:9" customFormat="1" ht="15" x14ac:dyDescent="0.25">
      <c r="A77" s="15" t="s">
        <v>139</v>
      </c>
      <c r="B77" s="15" t="s">
        <v>85</v>
      </c>
      <c r="C77" s="82" t="s">
        <v>142</v>
      </c>
      <c r="D77" s="15" t="s">
        <v>365</v>
      </c>
      <c r="E77" s="16">
        <v>0</v>
      </c>
      <c r="F77" s="16">
        <v>3659</v>
      </c>
      <c r="G77" s="16">
        <v>2195</v>
      </c>
      <c r="H77" s="17">
        <f t="shared" si="0"/>
        <v>59.989068051380158</v>
      </c>
      <c r="I77" s="16">
        <v>0</v>
      </c>
    </row>
    <row r="78" spans="1:9" customFormat="1" ht="15" x14ac:dyDescent="0.25">
      <c r="A78" s="15" t="s">
        <v>139</v>
      </c>
      <c r="B78" s="15" t="s">
        <v>85</v>
      </c>
      <c r="C78" s="82" t="s">
        <v>141</v>
      </c>
      <c r="D78" s="15" t="s">
        <v>365</v>
      </c>
      <c r="E78" s="16">
        <v>0</v>
      </c>
      <c r="F78" s="16">
        <v>1848</v>
      </c>
      <c r="G78" s="16">
        <v>1464</v>
      </c>
      <c r="H78" s="17">
        <f t="shared" si="0"/>
        <v>79.220779220779221</v>
      </c>
      <c r="I78" s="16">
        <v>0</v>
      </c>
    </row>
    <row r="79" spans="1:9" s="30" customFormat="1" ht="15" x14ac:dyDescent="0.25">
      <c r="A79" s="23" t="s">
        <v>139</v>
      </c>
      <c r="B79" s="23" t="s">
        <v>138</v>
      </c>
      <c r="C79" s="68"/>
      <c r="D79" s="23"/>
      <c r="E79" s="24">
        <f t="shared" ref="E79:G79" si="28">SUM(E76:E78)</f>
        <v>0</v>
      </c>
      <c r="F79" s="24">
        <f t="shared" si="28"/>
        <v>7788</v>
      </c>
      <c r="G79" s="24">
        <f t="shared" si="28"/>
        <v>5236</v>
      </c>
      <c r="H79" s="25">
        <f t="shared" ref="H79:H110" si="29">G79*100/F79</f>
        <v>67.2316384180791</v>
      </c>
      <c r="I79" s="24">
        <f t="shared" ref="I79" si="30">SUM(I76:I78)</f>
        <v>0</v>
      </c>
    </row>
    <row r="80" spans="1:9" customFormat="1" ht="15" x14ac:dyDescent="0.25">
      <c r="A80" s="15" t="s">
        <v>133</v>
      </c>
      <c r="B80" s="15" t="s">
        <v>41</v>
      </c>
      <c r="C80" s="82"/>
      <c r="D80" s="15" t="s">
        <v>40</v>
      </c>
      <c r="E80" s="16">
        <v>350</v>
      </c>
      <c r="F80" s="16">
        <v>350</v>
      </c>
      <c r="G80" s="16">
        <v>0</v>
      </c>
      <c r="H80" s="17">
        <f t="shared" si="29"/>
        <v>0</v>
      </c>
      <c r="I80" s="16">
        <v>0</v>
      </c>
    </row>
    <row r="81" spans="1:9" customFormat="1" ht="15" x14ac:dyDescent="0.25">
      <c r="A81" s="15" t="s">
        <v>133</v>
      </c>
      <c r="B81" s="15" t="s">
        <v>4</v>
      </c>
      <c r="C81" s="82"/>
      <c r="D81" s="15" t="s">
        <v>6</v>
      </c>
      <c r="E81" s="16">
        <v>150</v>
      </c>
      <c r="F81" s="16">
        <v>150</v>
      </c>
      <c r="G81" s="16">
        <v>0</v>
      </c>
      <c r="H81" s="17">
        <f t="shared" si="29"/>
        <v>0</v>
      </c>
      <c r="I81" s="16">
        <v>0</v>
      </c>
    </row>
    <row r="82" spans="1:9" customFormat="1" ht="15" x14ac:dyDescent="0.25">
      <c r="A82" s="15" t="s">
        <v>133</v>
      </c>
      <c r="B82" s="15" t="s">
        <v>137</v>
      </c>
      <c r="C82" s="82"/>
      <c r="D82" s="15" t="s">
        <v>136</v>
      </c>
      <c r="E82" s="16">
        <v>0</v>
      </c>
      <c r="F82" s="16">
        <v>2397</v>
      </c>
      <c r="G82" s="16">
        <v>2397</v>
      </c>
      <c r="H82" s="17">
        <f t="shared" si="29"/>
        <v>100</v>
      </c>
      <c r="I82" s="16">
        <v>2500</v>
      </c>
    </row>
    <row r="83" spans="1:9" customFormat="1" ht="15" x14ac:dyDescent="0.25">
      <c r="A83" s="15" t="s">
        <v>133</v>
      </c>
      <c r="B83" s="15" t="s">
        <v>135</v>
      </c>
      <c r="C83" s="82"/>
      <c r="D83" s="15" t="s">
        <v>134</v>
      </c>
      <c r="E83" s="16">
        <v>2500</v>
      </c>
      <c r="F83" s="16">
        <v>103</v>
      </c>
      <c r="G83" s="16">
        <v>0</v>
      </c>
      <c r="H83" s="17">
        <f t="shared" si="29"/>
        <v>0</v>
      </c>
      <c r="I83" s="16">
        <v>0</v>
      </c>
    </row>
    <row r="84" spans="1:9" s="30" customFormat="1" ht="15" x14ac:dyDescent="0.25">
      <c r="A84" s="23" t="s">
        <v>133</v>
      </c>
      <c r="B84" s="23" t="s">
        <v>132</v>
      </c>
      <c r="C84" s="68"/>
      <c r="D84" s="23"/>
      <c r="E84" s="24">
        <f>SUM(E80:E83)</f>
        <v>3000</v>
      </c>
      <c r="F84" s="24">
        <f t="shared" ref="F84:G84" si="31">SUM(F80:F83)</f>
        <v>3000</v>
      </c>
      <c r="G84" s="24">
        <f t="shared" si="31"/>
        <v>2397</v>
      </c>
      <c r="H84" s="25">
        <f t="shared" si="29"/>
        <v>79.900000000000006</v>
      </c>
      <c r="I84" s="24">
        <f t="shared" ref="I84" si="32">SUM(I80:I83)</f>
        <v>2500</v>
      </c>
    </row>
    <row r="85" spans="1:9" customFormat="1" ht="15" x14ac:dyDescent="0.25">
      <c r="A85" s="15" t="s">
        <v>131</v>
      </c>
      <c r="B85" s="15" t="s">
        <v>11</v>
      </c>
      <c r="C85" s="62"/>
      <c r="D85" s="15" t="s">
        <v>14</v>
      </c>
      <c r="E85" s="16">
        <v>240</v>
      </c>
      <c r="F85" s="16">
        <v>322</v>
      </c>
      <c r="G85" s="16">
        <v>203</v>
      </c>
      <c r="H85" s="17">
        <f t="shared" si="29"/>
        <v>63.043478260869563</v>
      </c>
      <c r="I85" s="16">
        <v>240</v>
      </c>
    </row>
    <row r="86" spans="1:9" customFormat="1" ht="15" x14ac:dyDescent="0.25">
      <c r="A86" s="137" t="s">
        <v>131</v>
      </c>
      <c r="B86" s="137" t="s">
        <v>11</v>
      </c>
      <c r="C86" s="113" t="s">
        <v>39</v>
      </c>
      <c r="D86" s="15" t="s">
        <v>14</v>
      </c>
      <c r="E86" s="16">
        <v>0</v>
      </c>
      <c r="F86" s="16">
        <v>200</v>
      </c>
      <c r="G86" s="16">
        <v>0</v>
      </c>
      <c r="H86" s="17">
        <f t="shared" si="29"/>
        <v>0</v>
      </c>
      <c r="I86" s="16">
        <v>0</v>
      </c>
    </row>
    <row r="87" spans="1:9" customFormat="1" ht="15" x14ac:dyDescent="0.25">
      <c r="A87" s="137" t="s">
        <v>131</v>
      </c>
      <c r="B87" s="137" t="s">
        <v>203</v>
      </c>
      <c r="C87" s="113"/>
      <c r="D87" s="428" t="s">
        <v>841</v>
      </c>
      <c r="E87" s="16">
        <v>0</v>
      </c>
      <c r="F87" s="16">
        <v>0</v>
      </c>
      <c r="G87" s="16">
        <v>0</v>
      </c>
      <c r="H87" s="17">
        <v>0</v>
      </c>
      <c r="I87" s="16">
        <v>700</v>
      </c>
    </row>
    <row r="88" spans="1:9" s="30" customFormat="1" ht="15" x14ac:dyDescent="0.25">
      <c r="A88" s="23" t="s">
        <v>131</v>
      </c>
      <c r="B88" s="720" t="s">
        <v>130</v>
      </c>
      <c r="C88" s="721"/>
      <c r="D88" s="722"/>
      <c r="E88" s="24">
        <f t="shared" ref="E88" si="33">SUM(E85)</f>
        <v>240</v>
      </c>
      <c r="F88" s="24">
        <f>SUM(F85:F87)</f>
        <v>522</v>
      </c>
      <c r="G88" s="24">
        <f>SUM(G85:G87)</f>
        <v>203</v>
      </c>
      <c r="H88" s="25">
        <f t="shared" si="29"/>
        <v>38.888888888888886</v>
      </c>
      <c r="I88" s="24">
        <f>SUM(I85:I87)</f>
        <v>940</v>
      </c>
    </row>
    <row r="89" spans="1:9" customFormat="1" ht="15" x14ac:dyDescent="0.25">
      <c r="A89" s="137" t="s">
        <v>127</v>
      </c>
      <c r="B89" s="15" t="s">
        <v>125</v>
      </c>
      <c r="C89" s="82"/>
      <c r="D89" s="15" t="s">
        <v>124</v>
      </c>
      <c r="E89" s="16">
        <v>0</v>
      </c>
      <c r="F89" s="16">
        <v>0</v>
      </c>
      <c r="G89" s="16">
        <v>0</v>
      </c>
      <c r="H89" s="17">
        <v>0</v>
      </c>
      <c r="I89" s="16">
        <v>60</v>
      </c>
    </row>
    <row r="90" spans="1:9" customFormat="1" ht="15" x14ac:dyDescent="0.25">
      <c r="A90" s="15" t="s">
        <v>127</v>
      </c>
      <c r="B90" s="15" t="s">
        <v>129</v>
      </c>
      <c r="C90" s="82"/>
      <c r="D90" s="15" t="s">
        <v>128</v>
      </c>
      <c r="E90" s="16">
        <v>35</v>
      </c>
      <c r="F90" s="16">
        <v>35</v>
      </c>
      <c r="G90" s="16">
        <v>0</v>
      </c>
      <c r="H90" s="17">
        <f t="shared" si="29"/>
        <v>0</v>
      </c>
      <c r="I90" s="16">
        <v>35</v>
      </c>
    </row>
    <row r="91" spans="1:9" customFormat="1" ht="15" x14ac:dyDescent="0.25">
      <c r="A91" s="15" t="s">
        <v>127</v>
      </c>
      <c r="B91" s="15" t="s">
        <v>11</v>
      </c>
      <c r="C91" s="82"/>
      <c r="D91" s="15" t="s">
        <v>14</v>
      </c>
      <c r="E91" s="16">
        <v>170</v>
      </c>
      <c r="F91" s="16">
        <v>170</v>
      </c>
      <c r="G91" s="16">
        <v>121</v>
      </c>
      <c r="H91" s="17">
        <f>G91*100/F91</f>
        <v>71.17647058823529</v>
      </c>
      <c r="I91" s="16">
        <v>170</v>
      </c>
    </row>
    <row r="92" spans="1:9" customFormat="1" ht="15" x14ac:dyDescent="0.25">
      <c r="A92" s="15" t="s">
        <v>127</v>
      </c>
      <c r="B92" s="15" t="s">
        <v>11</v>
      </c>
      <c r="C92" s="82" t="s">
        <v>74</v>
      </c>
      <c r="D92" s="15" t="s">
        <v>14</v>
      </c>
      <c r="E92" s="16">
        <v>0</v>
      </c>
      <c r="F92" s="16">
        <v>60</v>
      </c>
      <c r="G92" s="16">
        <v>55</v>
      </c>
      <c r="H92" s="17">
        <f t="shared" si="29"/>
        <v>91.666666666666671</v>
      </c>
      <c r="I92" s="16">
        <v>0</v>
      </c>
    </row>
    <row r="93" spans="1:9" customFormat="1" ht="15" x14ac:dyDescent="0.25">
      <c r="A93" s="15" t="s">
        <v>127</v>
      </c>
      <c r="B93" s="15" t="s">
        <v>15</v>
      </c>
      <c r="C93" s="82"/>
      <c r="D93" s="15" t="s">
        <v>16</v>
      </c>
      <c r="E93" s="16">
        <v>15</v>
      </c>
      <c r="F93" s="16">
        <v>15</v>
      </c>
      <c r="G93" s="16">
        <v>0</v>
      </c>
      <c r="H93" s="17">
        <f t="shared" si="29"/>
        <v>0</v>
      </c>
      <c r="I93" s="16">
        <v>15</v>
      </c>
    </row>
    <row r="94" spans="1:9" customFormat="1" ht="15" x14ac:dyDescent="0.25">
      <c r="A94" s="15" t="s">
        <v>127</v>
      </c>
      <c r="B94" s="15" t="s">
        <v>82</v>
      </c>
      <c r="C94" s="82"/>
      <c r="D94" s="15" t="s">
        <v>81</v>
      </c>
      <c r="E94" s="16">
        <v>250</v>
      </c>
      <c r="F94" s="16">
        <v>250</v>
      </c>
      <c r="G94" s="16">
        <v>0</v>
      </c>
      <c r="H94" s="17">
        <f t="shared" si="29"/>
        <v>0</v>
      </c>
      <c r="I94" s="16">
        <v>300</v>
      </c>
    </row>
    <row r="95" spans="1:9" s="30" customFormat="1" ht="15" x14ac:dyDescent="0.25">
      <c r="A95" s="23" t="s">
        <v>127</v>
      </c>
      <c r="B95" s="23" t="s">
        <v>126</v>
      </c>
      <c r="C95" s="68"/>
      <c r="D95" s="23"/>
      <c r="E95" s="24">
        <f>SUM(E90:E94)</f>
        <v>470</v>
      </c>
      <c r="F95" s="24">
        <f>SUM(F90:F94)</f>
        <v>530</v>
      </c>
      <c r="G95" s="24">
        <f>SUM(G90:G94)</f>
        <v>176</v>
      </c>
      <c r="H95" s="25">
        <f t="shared" si="29"/>
        <v>33.20754716981132</v>
      </c>
      <c r="I95" s="24">
        <f>SUM(I89:I94)</f>
        <v>580</v>
      </c>
    </row>
    <row r="96" spans="1:9" customFormat="1" ht="15" x14ac:dyDescent="0.25">
      <c r="A96" s="15" t="s">
        <v>122</v>
      </c>
      <c r="B96" s="15" t="s">
        <v>125</v>
      </c>
      <c r="C96" s="82"/>
      <c r="D96" s="15" t="s">
        <v>124</v>
      </c>
      <c r="E96" s="16">
        <v>100</v>
      </c>
      <c r="F96" s="16">
        <v>100</v>
      </c>
      <c r="G96" s="16">
        <v>0</v>
      </c>
      <c r="H96" s="17">
        <f t="shared" si="29"/>
        <v>0</v>
      </c>
      <c r="I96" s="16">
        <v>100</v>
      </c>
    </row>
    <row r="97" spans="1:9" customFormat="1" ht="15" x14ac:dyDescent="0.25">
      <c r="A97" s="15" t="s">
        <v>122</v>
      </c>
      <c r="B97" s="15" t="s">
        <v>7</v>
      </c>
      <c r="C97" s="82"/>
      <c r="D97" s="15" t="s">
        <v>8</v>
      </c>
      <c r="E97" s="16">
        <v>200</v>
      </c>
      <c r="F97" s="16">
        <v>200</v>
      </c>
      <c r="G97" s="16">
        <v>27</v>
      </c>
      <c r="H97" s="17">
        <f t="shared" si="29"/>
        <v>13.5</v>
      </c>
      <c r="I97" s="16">
        <v>200</v>
      </c>
    </row>
    <row r="98" spans="1:9" customFormat="1" ht="15" x14ac:dyDescent="0.25">
      <c r="A98" s="15" t="s">
        <v>122</v>
      </c>
      <c r="B98" s="15" t="s">
        <v>11</v>
      </c>
      <c r="C98" s="82"/>
      <c r="D98" s="15" t="s">
        <v>14</v>
      </c>
      <c r="E98" s="16">
        <v>130</v>
      </c>
      <c r="F98" s="16">
        <v>122</v>
      </c>
      <c r="G98" s="16">
        <v>26</v>
      </c>
      <c r="H98" s="17">
        <f t="shared" si="29"/>
        <v>21.311475409836067</v>
      </c>
      <c r="I98" s="16">
        <v>130</v>
      </c>
    </row>
    <row r="99" spans="1:9" customFormat="1" ht="15" x14ac:dyDescent="0.25">
      <c r="A99" s="15" t="s">
        <v>122</v>
      </c>
      <c r="B99" s="15" t="s">
        <v>15</v>
      </c>
      <c r="C99" s="82"/>
      <c r="D99" s="15" t="s">
        <v>16</v>
      </c>
      <c r="E99" s="16">
        <v>30</v>
      </c>
      <c r="F99" s="16">
        <v>30</v>
      </c>
      <c r="G99" s="16">
        <v>0</v>
      </c>
      <c r="H99" s="17">
        <f t="shared" si="29"/>
        <v>0</v>
      </c>
      <c r="I99" s="16">
        <v>30</v>
      </c>
    </row>
    <row r="100" spans="1:9" customFormat="1" ht="15" x14ac:dyDescent="0.25">
      <c r="A100" s="15" t="s">
        <v>122</v>
      </c>
      <c r="B100" s="15" t="s">
        <v>105</v>
      </c>
      <c r="C100" s="82"/>
      <c r="D100" s="15" t="s">
        <v>104</v>
      </c>
      <c r="E100" s="16">
        <v>139</v>
      </c>
      <c r="F100" s="16">
        <v>177</v>
      </c>
      <c r="G100" s="16">
        <v>44</v>
      </c>
      <c r="H100" s="17">
        <f>G100*100/F100</f>
        <v>24.858757062146893</v>
      </c>
      <c r="I100" s="16">
        <v>139</v>
      </c>
    </row>
    <row r="101" spans="1:9" customFormat="1" ht="15" x14ac:dyDescent="0.25">
      <c r="A101" s="15" t="s">
        <v>122</v>
      </c>
      <c r="B101" s="15" t="s">
        <v>105</v>
      </c>
      <c r="C101" s="82" t="s">
        <v>33</v>
      </c>
      <c r="D101" s="15" t="s">
        <v>104</v>
      </c>
      <c r="E101" s="16">
        <v>0</v>
      </c>
      <c r="F101" s="16">
        <v>212</v>
      </c>
      <c r="G101" s="16">
        <v>42</v>
      </c>
      <c r="H101" s="17">
        <f t="shared" si="29"/>
        <v>19.811320754716981</v>
      </c>
      <c r="I101" s="16">
        <v>0</v>
      </c>
    </row>
    <row r="102" spans="1:9" s="85" customFormat="1" ht="15" x14ac:dyDescent="0.25">
      <c r="A102" s="88" t="s">
        <v>122</v>
      </c>
      <c r="B102" s="88" t="s">
        <v>123</v>
      </c>
      <c r="C102" s="90" t="s">
        <v>33</v>
      </c>
      <c r="D102" s="88" t="s">
        <v>426</v>
      </c>
      <c r="E102" s="91">
        <v>0</v>
      </c>
      <c r="F102" s="91">
        <v>2778</v>
      </c>
      <c r="G102" s="91">
        <v>1684</v>
      </c>
      <c r="H102" s="92">
        <f t="shared" si="29"/>
        <v>60.619150467962562</v>
      </c>
      <c r="I102" s="91">
        <v>0</v>
      </c>
    </row>
    <row r="103" spans="1:9" s="30" customFormat="1" ht="15" x14ac:dyDescent="0.25">
      <c r="A103" s="23" t="s">
        <v>122</v>
      </c>
      <c r="B103" s="23" t="s">
        <v>121</v>
      </c>
      <c r="C103" s="68"/>
      <c r="D103" s="23"/>
      <c r="E103" s="24">
        <f>SUM(E96:E102)</f>
        <v>599</v>
      </c>
      <c r="F103" s="24">
        <f>SUM(F96:F102)</f>
        <v>3619</v>
      </c>
      <c r="G103" s="24">
        <f>SUM(G96:G102)</f>
        <v>1823</v>
      </c>
      <c r="H103" s="25">
        <f t="shared" si="29"/>
        <v>50.373031224095051</v>
      </c>
      <c r="I103" s="24">
        <f t="shared" ref="I103" si="34">SUM(I96:I102)</f>
        <v>599</v>
      </c>
    </row>
    <row r="104" spans="1:9" s="85" customFormat="1" ht="15" x14ac:dyDescent="0.25">
      <c r="A104" s="88" t="s">
        <v>115</v>
      </c>
      <c r="B104" s="88" t="s">
        <v>117</v>
      </c>
      <c r="C104" s="90" t="s">
        <v>120</v>
      </c>
      <c r="D104" s="88" t="s">
        <v>427</v>
      </c>
      <c r="E104" s="91">
        <v>0</v>
      </c>
      <c r="F104" s="91">
        <v>110.3</v>
      </c>
      <c r="G104" s="91">
        <v>0</v>
      </c>
      <c r="H104" s="92">
        <f t="shared" si="29"/>
        <v>0</v>
      </c>
      <c r="I104" s="91">
        <v>0</v>
      </c>
    </row>
    <row r="105" spans="1:9" customFormat="1" ht="15" x14ac:dyDescent="0.25">
      <c r="A105" s="15" t="s">
        <v>115</v>
      </c>
      <c r="B105" s="15" t="s">
        <v>117</v>
      </c>
      <c r="C105" s="82" t="s">
        <v>119</v>
      </c>
      <c r="D105" s="88" t="s">
        <v>427</v>
      </c>
      <c r="E105" s="16">
        <v>0</v>
      </c>
      <c r="F105" s="16">
        <v>91.4</v>
      </c>
      <c r="G105" s="16">
        <v>0</v>
      </c>
      <c r="H105" s="17">
        <f t="shared" si="29"/>
        <v>0</v>
      </c>
      <c r="I105" s="16">
        <v>0</v>
      </c>
    </row>
    <row r="106" spans="1:9" customFormat="1" ht="15" x14ac:dyDescent="0.25">
      <c r="A106" s="15" t="s">
        <v>115</v>
      </c>
      <c r="B106" s="15" t="s">
        <v>117</v>
      </c>
      <c r="C106" s="82" t="s">
        <v>118</v>
      </c>
      <c r="D106" s="88" t="s">
        <v>427</v>
      </c>
      <c r="E106" s="16">
        <v>0</v>
      </c>
      <c r="F106" s="16">
        <v>2006.2</v>
      </c>
      <c r="G106" s="16">
        <v>0</v>
      </c>
      <c r="H106" s="17">
        <f t="shared" si="29"/>
        <v>0</v>
      </c>
      <c r="I106" s="16">
        <v>0</v>
      </c>
    </row>
    <row r="107" spans="1:9" s="30" customFormat="1" ht="15" x14ac:dyDescent="0.25">
      <c r="A107" s="23" t="s">
        <v>115</v>
      </c>
      <c r="B107" s="23" t="s">
        <v>114</v>
      </c>
      <c r="C107" s="23"/>
      <c r="D107" s="23"/>
      <c r="E107" s="24">
        <f t="shared" ref="E107" si="35">SUM(E104:E106)</f>
        <v>0</v>
      </c>
      <c r="F107" s="24">
        <f t="shared" ref="F107" si="36">SUM(F104:F106)</f>
        <v>2207.9</v>
      </c>
      <c r="G107" s="24">
        <f t="shared" ref="G107" si="37">SUM(G104:G106)</f>
        <v>0</v>
      </c>
      <c r="H107" s="25">
        <f t="shared" si="29"/>
        <v>0</v>
      </c>
      <c r="I107" s="24">
        <f t="shared" ref="I107" si="38">SUM(I104:I106)</f>
        <v>0</v>
      </c>
    </row>
    <row r="108" spans="1:9" s="30" customFormat="1" ht="15" x14ac:dyDescent="0.25">
      <c r="A108" s="137" t="s">
        <v>319</v>
      </c>
      <c r="B108" s="137" t="s">
        <v>175</v>
      </c>
      <c r="C108" s="137"/>
      <c r="D108" s="15" t="s">
        <v>174</v>
      </c>
      <c r="E108" s="16">
        <v>0</v>
      </c>
      <c r="F108" s="16">
        <v>6</v>
      </c>
      <c r="G108" s="16">
        <v>0</v>
      </c>
      <c r="H108" s="17">
        <v>0</v>
      </c>
      <c r="I108" s="16">
        <v>0</v>
      </c>
    </row>
    <row r="109" spans="1:9" s="30" customFormat="1" ht="15" x14ac:dyDescent="0.25">
      <c r="A109" s="435" t="s">
        <v>319</v>
      </c>
      <c r="B109" s="435" t="s">
        <v>843</v>
      </c>
      <c r="C109" s="435"/>
      <c r="D109" s="23"/>
      <c r="E109" s="24">
        <v>0</v>
      </c>
      <c r="F109" s="24">
        <v>6</v>
      </c>
      <c r="G109" s="24">
        <v>0</v>
      </c>
      <c r="H109" s="25">
        <v>0</v>
      </c>
      <c r="I109" s="24">
        <v>0</v>
      </c>
    </row>
    <row r="110" spans="1:9" x14ac:dyDescent="0.2">
      <c r="A110" s="133" t="s">
        <v>18</v>
      </c>
      <c r="B110" s="120"/>
      <c r="C110" s="120"/>
      <c r="D110" s="120"/>
      <c r="E110" s="121">
        <f>E12+E14+E16+E21+E24+E26+E31+E36+E40+E42+E46+E60+E64+E71+E75+E79+E84+E88+E95+E103+E107</f>
        <v>98248</v>
      </c>
      <c r="F110" s="121">
        <f>F12+F14+F16+F21+F24+F26+F31+F36+F40+F42+F46+F60+F64+F71+F75+F79+F84+F88+F95+F103+F107+F8+F109</f>
        <v>200988.79999999999</v>
      </c>
      <c r="G110" s="121">
        <f>G12+G14+G16+G21+G24+G26+G31+G36+G40+G42+G46+G60+G64+G71+G75+G79+G84+G88+G95+G103+G107+G8+G109</f>
        <v>140446</v>
      </c>
      <c r="H110" s="122">
        <f t="shared" si="29"/>
        <v>69.877525513859482</v>
      </c>
      <c r="I110" s="121">
        <f>I107+I103+I95+I88+I84+I79+I75+I71+I64+I60+I46+I42+I40+I36+I31+I26+I24+I21+I16+I14+I12</f>
        <v>96724</v>
      </c>
    </row>
    <row r="111" spans="1:9" x14ac:dyDescent="0.2">
      <c r="G111" s="423"/>
    </row>
    <row r="131" spans="1:9" x14ac:dyDescent="0.2">
      <c r="A131" s="714" t="s">
        <v>998</v>
      </c>
      <c r="B131" s="714"/>
      <c r="C131" s="714"/>
      <c r="D131" s="714"/>
      <c r="E131" s="714"/>
      <c r="F131" s="714"/>
      <c r="G131" s="714"/>
      <c r="H131" s="714"/>
      <c r="I131" s="714"/>
    </row>
  </sheetData>
  <mergeCells count="7">
    <mergeCell ref="B12:D12"/>
    <mergeCell ref="A131:I131"/>
    <mergeCell ref="A65:I65"/>
    <mergeCell ref="B88:D88"/>
    <mergeCell ref="B24:D24"/>
    <mergeCell ref="B40:D40"/>
    <mergeCell ref="B64:D64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zoomScaleNormal="100" workbookViewId="0">
      <selection activeCell="A65" sqref="A65:I65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914</v>
      </c>
    </row>
    <row r="2" spans="1:11" s="55" customFormat="1" ht="16.5" x14ac:dyDescent="0.2">
      <c r="A2" s="43" t="s">
        <v>405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72" customFormat="1" x14ac:dyDescent="0.25">
      <c r="A7" s="15" t="s">
        <v>201</v>
      </c>
      <c r="B7" s="15" t="s">
        <v>203</v>
      </c>
      <c r="C7" s="66"/>
      <c r="D7" s="15" t="s">
        <v>202</v>
      </c>
      <c r="E7" s="16">
        <v>1500</v>
      </c>
      <c r="F7" s="16">
        <v>1500</v>
      </c>
      <c r="G7" s="16">
        <v>1423</v>
      </c>
      <c r="H7" s="17">
        <f t="shared" ref="H7:H39" si="0">G7*100/F7</f>
        <v>94.86666666666666</v>
      </c>
      <c r="I7" s="16">
        <v>1500</v>
      </c>
    </row>
    <row r="8" spans="1:11" s="55" customFormat="1" ht="14.25" x14ac:dyDescent="0.2">
      <c r="A8" s="23" t="s">
        <v>201</v>
      </c>
      <c r="B8" s="720" t="s">
        <v>200</v>
      </c>
      <c r="C8" s="721"/>
      <c r="D8" s="722"/>
      <c r="E8" s="24">
        <f t="shared" ref="E8:I8" si="1">SUM(E7)</f>
        <v>1500</v>
      </c>
      <c r="F8" s="24">
        <f t="shared" si="1"/>
        <v>1500</v>
      </c>
      <c r="G8" s="24">
        <f t="shared" si="1"/>
        <v>1423</v>
      </c>
      <c r="H8" s="25">
        <f t="shared" si="0"/>
        <v>94.86666666666666</v>
      </c>
      <c r="I8" s="24">
        <f t="shared" si="1"/>
        <v>1500</v>
      </c>
    </row>
    <row r="9" spans="1:11" s="72" customFormat="1" x14ac:dyDescent="0.25">
      <c r="A9" s="15" t="s">
        <v>199</v>
      </c>
      <c r="B9" s="15" t="s">
        <v>4</v>
      </c>
      <c r="C9" s="66"/>
      <c r="D9" s="15" t="s">
        <v>6</v>
      </c>
      <c r="E9" s="16">
        <v>50</v>
      </c>
      <c r="F9" s="16">
        <v>50</v>
      </c>
      <c r="G9" s="16">
        <v>0</v>
      </c>
      <c r="H9" s="17">
        <f t="shared" si="0"/>
        <v>0</v>
      </c>
      <c r="I9" s="16">
        <v>50</v>
      </c>
    </row>
    <row r="10" spans="1:11" s="72" customFormat="1" x14ac:dyDescent="0.25">
      <c r="A10" s="15" t="s">
        <v>199</v>
      </c>
      <c r="B10" s="15" t="s">
        <v>11</v>
      </c>
      <c r="C10" s="66"/>
      <c r="D10" s="15" t="s">
        <v>14</v>
      </c>
      <c r="E10" s="16">
        <v>400</v>
      </c>
      <c r="F10" s="16">
        <v>400</v>
      </c>
      <c r="G10" s="16">
        <v>45</v>
      </c>
      <c r="H10" s="17">
        <f t="shared" si="0"/>
        <v>11.25</v>
      </c>
      <c r="I10" s="16">
        <v>400</v>
      </c>
    </row>
    <row r="11" spans="1:11" s="72" customFormat="1" x14ac:dyDescent="0.25">
      <c r="A11" s="8" t="s">
        <v>199</v>
      </c>
      <c r="B11" s="8" t="s">
        <v>30</v>
      </c>
      <c r="C11" s="66"/>
      <c r="D11" s="8" t="s">
        <v>29</v>
      </c>
      <c r="E11" s="9">
        <v>0</v>
      </c>
      <c r="F11" s="9">
        <v>250</v>
      </c>
      <c r="G11" s="16">
        <v>0</v>
      </c>
      <c r="H11" s="10">
        <f t="shared" si="0"/>
        <v>0</v>
      </c>
      <c r="I11" s="9">
        <v>0</v>
      </c>
    </row>
    <row r="12" spans="1:11" s="72" customFormat="1" x14ac:dyDescent="0.25">
      <c r="A12" s="8" t="s">
        <v>199</v>
      </c>
      <c r="B12" s="8" t="s">
        <v>15</v>
      </c>
      <c r="C12" s="66"/>
      <c r="D12" s="8" t="s">
        <v>16</v>
      </c>
      <c r="E12" s="9">
        <v>50</v>
      </c>
      <c r="F12" s="9">
        <v>50</v>
      </c>
      <c r="G12" s="16">
        <v>0</v>
      </c>
      <c r="H12" s="10">
        <f t="shared" si="0"/>
        <v>0</v>
      </c>
      <c r="I12" s="9">
        <v>50</v>
      </c>
    </row>
    <row r="13" spans="1:11" s="72" customFormat="1" x14ac:dyDescent="0.25">
      <c r="A13" s="8" t="s">
        <v>199</v>
      </c>
      <c r="B13" s="8" t="s">
        <v>105</v>
      </c>
      <c r="C13" s="66"/>
      <c r="D13" s="8" t="s">
        <v>104</v>
      </c>
      <c r="E13" s="9">
        <v>50</v>
      </c>
      <c r="F13" s="9">
        <v>50</v>
      </c>
      <c r="G13" s="16">
        <v>0</v>
      </c>
      <c r="H13" s="10">
        <f t="shared" si="0"/>
        <v>0</v>
      </c>
      <c r="I13" s="9">
        <v>50</v>
      </c>
    </row>
    <row r="14" spans="1:11" s="55" customFormat="1" ht="14.25" x14ac:dyDescent="0.2">
      <c r="A14" s="23" t="s">
        <v>199</v>
      </c>
      <c r="B14" s="23" t="s">
        <v>198</v>
      </c>
      <c r="C14" s="23"/>
      <c r="D14" s="23"/>
      <c r="E14" s="24">
        <f>SUM(E9:E13)</f>
        <v>550</v>
      </c>
      <c r="F14" s="24">
        <f>SUM(F9:F13)</f>
        <v>800</v>
      </c>
      <c r="G14" s="24">
        <f>SUM(G9:G13)</f>
        <v>45</v>
      </c>
      <c r="H14" s="25">
        <f t="shared" ref="H14" si="2">G14*100/F14</f>
        <v>5.625</v>
      </c>
      <c r="I14" s="24">
        <f t="shared" ref="I14" si="3">SUM(I9:I13)</f>
        <v>550</v>
      </c>
    </row>
    <row r="15" spans="1:11" s="72" customFormat="1" x14ac:dyDescent="0.25">
      <c r="A15" s="8" t="s">
        <v>76</v>
      </c>
      <c r="B15" s="8" t="s">
        <v>4</v>
      </c>
      <c r="C15" s="66"/>
      <c r="D15" s="8" t="s">
        <v>6</v>
      </c>
      <c r="E15" s="9">
        <v>40</v>
      </c>
      <c r="F15" s="9">
        <v>40</v>
      </c>
      <c r="G15" s="16">
        <v>4</v>
      </c>
      <c r="H15" s="10">
        <f t="shared" si="0"/>
        <v>10</v>
      </c>
      <c r="I15" s="9">
        <v>40</v>
      </c>
    </row>
    <row r="16" spans="1:11" s="72" customFormat="1" x14ac:dyDescent="0.25">
      <c r="A16" s="8" t="s">
        <v>76</v>
      </c>
      <c r="B16" s="8" t="s">
        <v>11</v>
      </c>
      <c r="C16" s="66"/>
      <c r="D16" s="8" t="s">
        <v>14</v>
      </c>
      <c r="E16" s="9">
        <v>715</v>
      </c>
      <c r="F16" s="9">
        <v>715</v>
      </c>
      <c r="G16" s="16">
        <v>5</v>
      </c>
      <c r="H16" s="10">
        <f t="shared" si="0"/>
        <v>0.69930069930069927</v>
      </c>
      <c r="I16" s="9">
        <v>715</v>
      </c>
    </row>
    <row r="17" spans="1:9" s="72" customFormat="1" x14ac:dyDescent="0.25">
      <c r="A17" s="8" t="s">
        <v>76</v>
      </c>
      <c r="B17" s="8" t="s">
        <v>15</v>
      </c>
      <c r="C17" s="66"/>
      <c r="D17" s="8" t="s">
        <v>16</v>
      </c>
      <c r="E17" s="9">
        <v>50</v>
      </c>
      <c r="F17" s="9">
        <v>50</v>
      </c>
      <c r="G17" s="16">
        <v>0</v>
      </c>
      <c r="H17" s="10">
        <f t="shared" si="0"/>
        <v>0</v>
      </c>
      <c r="I17" s="9">
        <v>50</v>
      </c>
    </row>
    <row r="18" spans="1:9" s="72" customFormat="1" x14ac:dyDescent="0.25">
      <c r="A18" s="8" t="s">
        <v>76</v>
      </c>
      <c r="B18" s="8" t="s">
        <v>105</v>
      </c>
      <c r="C18" s="66"/>
      <c r="D18" s="8" t="s">
        <v>104</v>
      </c>
      <c r="E18" s="9">
        <v>400</v>
      </c>
      <c r="F18" s="9">
        <v>400</v>
      </c>
      <c r="G18" s="16">
        <v>11</v>
      </c>
      <c r="H18" s="10">
        <f t="shared" si="0"/>
        <v>2.75</v>
      </c>
      <c r="I18" s="9">
        <v>400</v>
      </c>
    </row>
    <row r="19" spans="1:9" s="55" customFormat="1" ht="14.25" x14ac:dyDescent="0.2">
      <c r="A19" s="23" t="s">
        <v>76</v>
      </c>
      <c r="B19" s="23" t="s">
        <v>75</v>
      </c>
      <c r="C19" s="23"/>
      <c r="D19" s="23"/>
      <c r="E19" s="24">
        <f>SUM(E15:E18)</f>
        <v>1205</v>
      </c>
      <c r="F19" s="24">
        <f>SUM(F15:F18)</f>
        <v>1205</v>
      </c>
      <c r="G19" s="24">
        <f>SUM(G15:G18)</f>
        <v>20</v>
      </c>
      <c r="H19" s="25">
        <f t="shared" ref="H19" si="4">G19*100/F19</f>
        <v>1.6597510373443984</v>
      </c>
      <c r="I19" s="24">
        <f t="shared" ref="I19" si="5">SUM(I15:I18)</f>
        <v>1205</v>
      </c>
    </row>
    <row r="20" spans="1:9" s="72" customFormat="1" x14ac:dyDescent="0.25">
      <c r="A20" s="8" t="s">
        <v>193</v>
      </c>
      <c r="B20" s="8" t="s">
        <v>197</v>
      </c>
      <c r="C20" s="66"/>
      <c r="D20" s="8" t="s">
        <v>196</v>
      </c>
      <c r="E20" s="9">
        <v>20</v>
      </c>
      <c r="F20" s="9">
        <v>20</v>
      </c>
      <c r="G20" s="16">
        <v>7</v>
      </c>
      <c r="H20" s="10">
        <f t="shared" si="0"/>
        <v>35</v>
      </c>
      <c r="I20" s="9">
        <v>20</v>
      </c>
    </row>
    <row r="21" spans="1:9" s="72" customFormat="1" x14ac:dyDescent="0.25">
      <c r="A21" s="8" t="s">
        <v>193</v>
      </c>
      <c r="B21" s="8" t="s">
        <v>4</v>
      </c>
      <c r="C21" s="66"/>
      <c r="D21" s="8" t="s">
        <v>6</v>
      </c>
      <c r="E21" s="9">
        <v>110</v>
      </c>
      <c r="F21" s="9">
        <v>110</v>
      </c>
      <c r="G21" s="16">
        <v>62</v>
      </c>
      <c r="H21" s="10">
        <f t="shared" si="0"/>
        <v>56.363636363636367</v>
      </c>
      <c r="I21" s="9">
        <v>110</v>
      </c>
    </row>
    <row r="22" spans="1:9" s="72" customFormat="1" x14ac:dyDescent="0.25">
      <c r="A22" s="8" t="s">
        <v>193</v>
      </c>
      <c r="B22" s="8" t="s">
        <v>61</v>
      </c>
      <c r="C22" s="66"/>
      <c r="D22" s="8" t="s">
        <v>60</v>
      </c>
      <c r="E22" s="9">
        <v>5</v>
      </c>
      <c r="F22" s="9">
        <v>205</v>
      </c>
      <c r="G22" s="16">
        <v>60</v>
      </c>
      <c r="H22" s="10">
        <f t="shared" si="0"/>
        <v>29.26829268292683</v>
      </c>
      <c r="I22" s="9">
        <v>5</v>
      </c>
    </row>
    <row r="23" spans="1:9" s="72" customFormat="1" x14ac:dyDescent="0.25">
      <c r="A23" s="8" t="s">
        <v>193</v>
      </c>
      <c r="B23" s="8" t="s">
        <v>7</v>
      </c>
      <c r="C23" s="66"/>
      <c r="D23" s="8" t="s">
        <v>8</v>
      </c>
      <c r="E23" s="9">
        <v>50</v>
      </c>
      <c r="F23" s="9">
        <v>50</v>
      </c>
      <c r="G23" s="16">
        <v>0</v>
      </c>
      <c r="H23" s="10">
        <f t="shared" si="0"/>
        <v>0</v>
      </c>
      <c r="I23" s="9">
        <v>50</v>
      </c>
    </row>
    <row r="24" spans="1:9" s="72" customFormat="1" x14ac:dyDescent="0.25">
      <c r="A24" s="8" t="s">
        <v>193</v>
      </c>
      <c r="B24" s="8" t="s">
        <v>11</v>
      </c>
      <c r="C24" s="66"/>
      <c r="D24" s="8" t="s">
        <v>14</v>
      </c>
      <c r="E24" s="9">
        <v>2280</v>
      </c>
      <c r="F24" s="9">
        <v>1830</v>
      </c>
      <c r="G24" s="16">
        <v>537</v>
      </c>
      <c r="H24" s="10">
        <f t="shared" si="0"/>
        <v>29.344262295081968</v>
      </c>
      <c r="I24" s="9">
        <v>2080</v>
      </c>
    </row>
    <row r="25" spans="1:9" s="72" customFormat="1" x14ac:dyDescent="0.25">
      <c r="A25" s="8" t="s">
        <v>193</v>
      </c>
      <c r="B25" s="8" t="s">
        <v>15</v>
      </c>
      <c r="C25" s="66"/>
      <c r="D25" s="8" t="s">
        <v>16</v>
      </c>
      <c r="E25" s="9">
        <v>250</v>
      </c>
      <c r="F25" s="9">
        <v>250</v>
      </c>
      <c r="G25" s="16">
        <v>58</v>
      </c>
      <c r="H25" s="10">
        <f t="shared" si="0"/>
        <v>23.2</v>
      </c>
      <c r="I25" s="9">
        <v>250</v>
      </c>
    </row>
    <row r="26" spans="1:9" s="72" customFormat="1" x14ac:dyDescent="0.25">
      <c r="A26" s="8" t="s">
        <v>193</v>
      </c>
      <c r="B26" s="8" t="s">
        <v>195</v>
      </c>
      <c r="C26" s="66"/>
      <c r="D26" s="8" t="s">
        <v>194</v>
      </c>
      <c r="E26" s="9">
        <v>0</v>
      </c>
      <c r="F26" s="9">
        <v>0</v>
      </c>
      <c r="G26" s="16">
        <v>5</v>
      </c>
      <c r="H26" s="10">
        <v>0</v>
      </c>
      <c r="I26" s="9">
        <v>0</v>
      </c>
    </row>
    <row r="27" spans="1:9" s="72" customFormat="1" x14ac:dyDescent="0.25">
      <c r="A27" s="8" t="s">
        <v>193</v>
      </c>
      <c r="B27" s="8" t="s">
        <v>105</v>
      </c>
      <c r="C27" s="66"/>
      <c r="D27" s="8" t="s">
        <v>104</v>
      </c>
      <c r="E27" s="9">
        <v>500</v>
      </c>
      <c r="F27" s="9">
        <v>500</v>
      </c>
      <c r="G27" s="16">
        <v>30</v>
      </c>
      <c r="H27" s="10">
        <f t="shared" si="0"/>
        <v>6</v>
      </c>
      <c r="I27" s="9">
        <v>500</v>
      </c>
    </row>
    <row r="28" spans="1:9" s="55" customFormat="1" ht="14.25" x14ac:dyDescent="0.2">
      <c r="A28" s="23" t="s">
        <v>193</v>
      </c>
      <c r="B28" s="23" t="s">
        <v>192</v>
      </c>
      <c r="C28" s="23"/>
      <c r="D28" s="23"/>
      <c r="E28" s="24">
        <f>SUM(E20:E27)</f>
        <v>3215</v>
      </c>
      <c r="F28" s="24">
        <f>SUM(F20:F27)</f>
        <v>2965</v>
      </c>
      <c r="G28" s="24">
        <f>SUM(G20:G27)</f>
        <v>759</v>
      </c>
      <c r="H28" s="25">
        <f t="shared" ref="H28" si="6">G28*100/F28</f>
        <v>25.598650927487352</v>
      </c>
      <c r="I28" s="24">
        <f t="shared" ref="I28" si="7">SUM(I20:I27)</f>
        <v>3015</v>
      </c>
    </row>
    <row r="29" spans="1:9" s="72" customFormat="1" x14ac:dyDescent="0.25">
      <c r="A29" s="8" t="s">
        <v>127</v>
      </c>
      <c r="B29" s="8" t="s">
        <v>129</v>
      </c>
      <c r="C29" s="66"/>
      <c r="D29" s="8" t="s">
        <v>128</v>
      </c>
      <c r="E29" s="9">
        <v>200</v>
      </c>
      <c r="F29" s="9">
        <v>200</v>
      </c>
      <c r="G29" s="16">
        <v>96</v>
      </c>
      <c r="H29" s="10">
        <f t="shared" si="0"/>
        <v>48</v>
      </c>
      <c r="I29" s="9">
        <v>200</v>
      </c>
    </row>
    <row r="30" spans="1:9" s="72" customFormat="1" x14ac:dyDescent="0.25">
      <c r="A30" s="8" t="s">
        <v>127</v>
      </c>
      <c r="B30" s="8" t="s">
        <v>11</v>
      </c>
      <c r="C30" s="66"/>
      <c r="D30" s="8" t="s">
        <v>14</v>
      </c>
      <c r="E30" s="9">
        <v>100</v>
      </c>
      <c r="F30" s="9">
        <v>100</v>
      </c>
      <c r="G30" s="16">
        <v>1</v>
      </c>
      <c r="H30" s="10">
        <f t="shared" si="0"/>
        <v>1</v>
      </c>
      <c r="I30" s="9">
        <v>100</v>
      </c>
    </row>
    <row r="31" spans="1:9" s="72" customFormat="1" x14ac:dyDescent="0.25">
      <c r="A31" s="8" t="s">
        <v>127</v>
      </c>
      <c r="B31" s="8" t="s">
        <v>15</v>
      </c>
      <c r="C31" s="66"/>
      <c r="D31" s="8" t="s">
        <v>16</v>
      </c>
      <c r="E31" s="9">
        <v>30</v>
      </c>
      <c r="F31" s="9">
        <v>30</v>
      </c>
      <c r="G31" s="16">
        <v>5</v>
      </c>
      <c r="H31" s="10">
        <f t="shared" si="0"/>
        <v>16.666666666666668</v>
      </c>
      <c r="I31" s="9">
        <v>30</v>
      </c>
    </row>
    <row r="32" spans="1:9" s="72" customFormat="1" x14ac:dyDescent="0.25">
      <c r="A32" s="8" t="s">
        <v>127</v>
      </c>
      <c r="B32" s="8" t="s">
        <v>105</v>
      </c>
      <c r="C32" s="66"/>
      <c r="D32" s="8" t="s">
        <v>104</v>
      </c>
      <c r="E32" s="9">
        <v>100</v>
      </c>
      <c r="F32" s="9">
        <v>100</v>
      </c>
      <c r="G32" s="16">
        <v>0</v>
      </c>
      <c r="H32" s="10">
        <f t="shared" si="0"/>
        <v>0</v>
      </c>
      <c r="I32" s="9">
        <v>100</v>
      </c>
    </row>
    <row r="33" spans="1:9" s="72" customFormat="1" x14ac:dyDescent="0.25">
      <c r="A33" s="8" t="s">
        <v>127</v>
      </c>
      <c r="B33" s="8" t="s">
        <v>154</v>
      </c>
      <c r="C33" s="66"/>
      <c r="D33" s="8" t="s">
        <v>153</v>
      </c>
      <c r="E33" s="9">
        <v>300</v>
      </c>
      <c r="F33" s="9">
        <v>300</v>
      </c>
      <c r="G33" s="16">
        <v>0</v>
      </c>
      <c r="H33" s="10">
        <f t="shared" si="0"/>
        <v>0</v>
      </c>
      <c r="I33" s="9">
        <v>300</v>
      </c>
    </row>
    <row r="34" spans="1:9" s="55" customFormat="1" ht="14.25" x14ac:dyDescent="0.2">
      <c r="A34" s="23" t="s">
        <v>127</v>
      </c>
      <c r="B34" s="23" t="s">
        <v>126</v>
      </c>
      <c r="C34" s="23"/>
      <c r="D34" s="87"/>
      <c r="E34" s="24">
        <f>SUM(E29:E33)</f>
        <v>730</v>
      </c>
      <c r="F34" s="24">
        <f>SUM(F29:F33)</f>
        <v>730</v>
      </c>
      <c r="G34" s="24">
        <f>SUM(G29:G33)</f>
        <v>102</v>
      </c>
      <c r="H34" s="25">
        <f t="shared" ref="H34" si="8">G34*100/F34</f>
        <v>13.972602739726028</v>
      </c>
      <c r="I34" s="24">
        <f t="shared" ref="I34" si="9">SUM(I29:I33)</f>
        <v>730</v>
      </c>
    </row>
    <row r="35" spans="1:9" s="72" customFormat="1" x14ac:dyDescent="0.25">
      <c r="A35" s="8" t="s">
        <v>187</v>
      </c>
      <c r="B35" s="8" t="s">
        <v>191</v>
      </c>
      <c r="C35" s="66"/>
      <c r="D35" s="8" t="s">
        <v>190</v>
      </c>
      <c r="E35" s="9">
        <v>10</v>
      </c>
      <c r="F35" s="9">
        <v>10</v>
      </c>
      <c r="G35" s="16">
        <v>0</v>
      </c>
      <c r="H35" s="10">
        <f t="shared" si="0"/>
        <v>0</v>
      </c>
      <c r="I35" s="9">
        <v>10</v>
      </c>
    </row>
    <row r="36" spans="1:9" s="72" customFormat="1" x14ac:dyDescent="0.25">
      <c r="A36" s="8" t="s">
        <v>187</v>
      </c>
      <c r="B36" s="8" t="s">
        <v>11</v>
      </c>
      <c r="C36" s="66"/>
      <c r="D36" s="8" t="s">
        <v>14</v>
      </c>
      <c r="E36" s="9">
        <v>100</v>
      </c>
      <c r="F36" s="9">
        <v>100</v>
      </c>
      <c r="G36" s="16">
        <v>0</v>
      </c>
      <c r="H36" s="10">
        <f t="shared" si="0"/>
        <v>0</v>
      </c>
      <c r="I36" s="9">
        <v>100</v>
      </c>
    </row>
    <row r="37" spans="1:9" s="72" customFormat="1" x14ac:dyDescent="0.25">
      <c r="A37" s="8" t="s">
        <v>187</v>
      </c>
      <c r="B37" s="8" t="s">
        <v>189</v>
      </c>
      <c r="C37" s="66"/>
      <c r="D37" s="8" t="s">
        <v>188</v>
      </c>
      <c r="E37" s="9">
        <v>150</v>
      </c>
      <c r="F37" s="9">
        <v>150</v>
      </c>
      <c r="G37" s="16">
        <v>0</v>
      </c>
      <c r="H37" s="10">
        <f t="shared" si="0"/>
        <v>0</v>
      </c>
      <c r="I37" s="9">
        <v>150</v>
      </c>
    </row>
    <row r="38" spans="1:9" s="55" customFormat="1" ht="14.25" x14ac:dyDescent="0.2">
      <c r="A38" s="23" t="s">
        <v>187</v>
      </c>
      <c r="B38" s="23" t="s">
        <v>186</v>
      </c>
      <c r="C38" s="23"/>
      <c r="D38" s="23"/>
      <c r="E38" s="24">
        <f>SUM(E35:E37)</f>
        <v>260</v>
      </c>
      <c r="F38" s="24">
        <f t="shared" ref="F38:G38" si="10">SUM(F35:F37)</f>
        <v>260</v>
      </c>
      <c r="G38" s="24">
        <f t="shared" si="10"/>
        <v>0</v>
      </c>
      <c r="H38" s="25">
        <f t="shared" ref="H38" si="11">G38*100/F38</f>
        <v>0</v>
      </c>
      <c r="I38" s="24">
        <f t="shared" ref="I38" si="12">SUM(I35:I37)</f>
        <v>260</v>
      </c>
    </row>
    <row r="39" spans="1:9" s="72" customFormat="1" x14ac:dyDescent="0.25">
      <c r="A39" s="119" t="s">
        <v>18</v>
      </c>
      <c r="B39" s="120"/>
      <c r="C39" s="120"/>
      <c r="D39" s="120"/>
      <c r="E39" s="121">
        <f>E8+E14+E19+E28+E34+E38</f>
        <v>7460</v>
      </c>
      <c r="F39" s="121">
        <f t="shared" ref="F39:G39" si="13">F8+F14+F19+F28+F34+F38</f>
        <v>7460</v>
      </c>
      <c r="G39" s="121">
        <f t="shared" si="13"/>
        <v>2349</v>
      </c>
      <c r="H39" s="122">
        <f t="shared" si="0"/>
        <v>31.487935656836463</v>
      </c>
      <c r="I39" s="121">
        <f t="shared" ref="I39" si="14">I8+I14+I19+I28+I34+I38</f>
        <v>7260</v>
      </c>
    </row>
    <row r="65" spans="1:9" x14ac:dyDescent="0.25">
      <c r="A65" s="714" t="s">
        <v>1000</v>
      </c>
      <c r="B65" s="714"/>
      <c r="C65" s="714"/>
      <c r="D65" s="714"/>
      <c r="E65" s="714"/>
      <c r="F65" s="714"/>
      <c r="G65" s="714"/>
      <c r="H65" s="714"/>
      <c r="I65" s="714"/>
    </row>
  </sheetData>
  <mergeCells count="2">
    <mergeCell ref="B8:D8"/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topLeftCell="A4" zoomScaleNormal="100" workbookViewId="0">
      <selection activeCell="A65" sqref="A65:I65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915</v>
      </c>
    </row>
    <row r="2" spans="1:11" s="55" customFormat="1" ht="16.5" x14ac:dyDescent="0.2">
      <c r="A2" s="43" t="s">
        <v>406</v>
      </c>
      <c r="B2" s="43"/>
      <c r="C2" s="43"/>
      <c r="D2" s="43"/>
      <c r="E2" s="44"/>
      <c r="F2" s="44"/>
      <c r="G2" s="44"/>
      <c r="H2" s="45"/>
      <c r="I2" s="109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72" customFormat="1" x14ac:dyDescent="0.25">
      <c r="A7" s="69" t="s">
        <v>204</v>
      </c>
      <c r="B7" s="69" t="s">
        <v>4</v>
      </c>
      <c r="C7" s="40"/>
      <c r="D7" s="67" t="s">
        <v>6</v>
      </c>
      <c r="E7" s="70">
        <v>40</v>
      </c>
      <c r="F7" s="70">
        <v>40</v>
      </c>
      <c r="G7" s="70">
        <v>0</v>
      </c>
      <c r="H7" s="17">
        <f t="shared" ref="H7:H29" si="0">G7*100/F7</f>
        <v>0</v>
      </c>
      <c r="I7" s="70">
        <v>40</v>
      </c>
    </row>
    <row r="8" spans="1:11" s="72" customFormat="1" x14ac:dyDescent="0.25">
      <c r="A8" s="69" t="s">
        <v>204</v>
      </c>
      <c r="B8" s="69" t="s">
        <v>61</v>
      </c>
      <c r="C8" s="40"/>
      <c r="D8" s="67" t="s">
        <v>60</v>
      </c>
      <c r="E8" s="70">
        <v>30</v>
      </c>
      <c r="F8" s="70">
        <v>30</v>
      </c>
      <c r="G8" s="70">
        <v>0</v>
      </c>
      <c r="H8" s="17">
        <f t="shared" si="0"/>
        <v>0</v>
      </c>
      <c r="I8" s="70">
        <v>30</v>
      </c>
    </row>
    <row r="9" spans="1:11" s="72" customFormat="1" x14ac:dyDescent="0.25">
      <c r="A9" s="69" t="s">
        <v>204</v>
      </c>
      <c r="B9" s="69" t="s">
        <v>129</v>
      </c>
      <c r="C9" s="40"/>
      <c r="D9" s="67" t="s">
        <v>128</v>
      </c>
      <c r="E9" s="70">
        <v>100</v>
      </c>
      <c r="F9" s="70">
        <v>100</v>
      </c>
      <c r="G9" s="70">
        <v>0</v>
      </c>
      <c r="H9" s="17">
        <f t="shared" si="0"/>
        <v>0</v>
      </c>
      <c r="I9" s="70">
        <v>100</v>
      </c>
    </row>
    <row r="10" spans="1:11" s="72" customFormat="1" x14ac:dyDescent="0.25">
      <c r="A10" s="69" t="s">
        <v>204</v>
      </c>
      <c r="B10" s="69" t="s">
        <v>11</v>
      </c>
      <c r="C10" s="40"/>
      <c r="D10" s="67" t="s">
        <v>14</v>
      </c>
      <c r="E10" s="70">
        <v>660</v>
      </c>
      <c r="F10" s="70">
        <v>585</v>
      </c>
      <c r="G10" s="70">
        <v>281</v>
      </c>
      <c r="H10" s="17">
        <f t="shared" si="0"/>
        <v>48.034188034188034</v>
      </c>
      <c r="I10" s="70">
        <v>600</v>
      </c>
    </row>
    <row r="11" spans="1:11" s="72" customFormat="1" x14ac:dyDescent="0.25">
      <c r="A11" s="69" t="s">
        <v>204</v>
      </c>
      <c r="B11" s="69" t="s">
        <v>15</v>
      </c>
      <c r="C11" s="40"/>
      <c r="D11" s="67" t="s">
        <v>16</v>
      </c>
      <c r="E11" s="70">
        <v>150</v>
      </c>
      <c r="F11" s="70">
        <v>150</v>
      </c>
      <c r="G11" s="70">
        <v>0</v>
      </c>
      <c r="H11" s="17">
        <f t="shared" si="0"/>
        <v>0</v>
      </c>
      <c r="I11" s="70">
        <v>150</v>
      </c>
    </row>
    <row r="12" spans="1:11" s="72" customFormat="1" x14ac:dyDescent="0.25">
      <c r="A12" s="69" t="s">
        <v>204</v>
      </c>
      <c r="B12" s="69" t="s">
        <v>105</v>
      </c>
      <c r="C12" s="40"/>
      <c r="D12" s="67" t="s">
        <v>104</v>
      </c>
      <c r="E12" s="70">
        <v>250</v>
      </c>
      <c r="F12" s="70">
        <v>250</v>
      </c>
      <c r="G12" s="70">
        <v>78</v>
      </c>
      <c r="H12" s="17">
        <f t="shared" si="0"/>
        <v>31.2</v>
      </c>
      <c r="I12" s="70">
        <v>250</v>
      </c>
    </row>
    <row r="13" spans="1:11" s="72" customFormat="1" x14ac:dyDescent="0.25">
      <c r="A13" s="69" t="s">
        <v>204</v>
      </c>
      <c r="B13" s="69" t="s">
        <v>137</v>
      </c>
      <c r="C13" s="40"/>
      <c r="D13" s="67" t="s">
        <v>136</v>
      </c>
      <c r="E13" s="70">
        <v>0</v>
      </c>
      <c r="F13" s="70">
        <v>75</v>
      </c>
      <c r="G13" s="70">
        <v>75</v>
      </c>
      <c r="H13" s="17">
        <f t="shared" si="0"/>
        <v>100</v>
      </c>
      <c r="I13" s="70">
        <v>60</v>
      </c>
    </row>
    <row r="14" spans="1:11" s="72" customFormat="1" x14ac:dyDescent="0.25">
      <c r="A14" s="68" t="s">
        <v>204</v>
      </c>
      <c r="B14" s="68" t="s">
        <v>205</v>
      </c>
      <c r="C14" s="68"/>
      <c r="D14" s="68"/>
      <c r="E14" s="24">
        <f>SUM(E7:E13)</f>
        <v>1230</v>
      </c>
      <c r="F14" s="24">
        <f t="shared" ref="F14:G14" si="1">SUM(F7:F13)</f>
        <v>1230</v>
      </c>
      <c r="G14" s="24">
        <f t="shared" si="1"/>
        <v>434</v>
      </c>
      <c r="H14" s="25">
        <f t="shared" si="0"/>
        <v>35.284552845528452</v>
      </c>
      <c r="I14" s="24">
        <f t="shared" ref="I14" si="2">SUM(I7:I13)</f>
        <v>1230</v>
      </c>
    </row>
    <row r="15" spans="1:11" s="72" customFormat="1" x14ac:dyDescent="0.25">
      <c r="A15" s="69" t="s">
        <v>206</v>
      </c>
      <c r="B15" s="69" t="s">
        <v>109</v>
      </c>
      <c r="C15" s="40"/>
      <c r="D15" s="67" t="s">
        <v>108</v>
      </c>
      <c r="E15" s="70">
        <v>10</v>
      </c>
      <c r="F15" s="70">
        <v>10</v>
      </c>
      <c r="G15" s="70">
        <v>0</v>
      </c>
      <c r="H15" s="17">
        <f t="shared" si="0"/>
        <v>0</v>
      </c>
      <c r="I15" s="70">
        <v>10</v>
      </c>
    </row>
    <row r="16" spans="1:11" s="72" customFormat="1" x14ac:dyDescent="0.25">
      <c r="A16" s="69" t="s">
        <v>206</v>
      </c>
      <c r="B16" s="69" t="s">
        <v>4</v>
      </c>
      <c r="C16" s="40"/>
      <c r="D16" s="67" t="s">
        <v>6</v>
      </c>
      <c r="E16" s="70">
        <v>30</v>
      </c>
      <c r="F16" s="70">
        <v>30</v>
      </c>
      <c r="G16" s="70">
        <v>0</v>
      </c>
      <c r="H16" s="17">
        <f t="shared" si="0"/>
        <v>0</v>
      </c>
      <c r="I16" s="70">
        <v>30</v>
      </c>
    </row>
    <row r="17" spans="1:9" s="72" customFormat="1" x14ac:dyDescent="0.25">
      <c r="A17" s="69" t="s">
        <v>206</v>
      </c>
      <c r="B17" s="69" t="s">
        <v>61</v>
      </c>
      <c r="C17" s="40"/>
      <c r="D17" s="67" t="s">
        <v>60</v>
      </c>
      <c r="E17" s="70">
        <v>20</v>
      </c>
      <c r="F17" s="70">
        <v>0</v>
      </c>
      <c r="G17" s="70">
        <v>0</v>
      </c>
      <c r="H17" s="17">
        <v>0</v>
      </c>
      <c r="I17" s="70">
        <v>20</v>
      </c>
    </row>
    <row r="18" spans="1:9" s="72" customFormat="1" x14ac:dyDescent="0.25">
      <c r="A18" s="69" t="s">
        <v>206</v>
      </c>
      <c r="B18" s="69" t="s">
        <v>129</v>
      </c>
      <c r="C18" s="40"/>
      <c r="D18" s="67" t="s">
        <v>128</v>
      </c>
      <c r="E18" s="70">
        <v>150</v>
      </c>
      <c r="F18" s="70">
        <v>150</v>
      </c>
      <c r="G18" s="70">
        <v>2</v>
      </c>
      <c r="H18" s="17">
        <f t="shared" si="0"/>
        <v>1.3333333333333333</v>
      </c>
      <c r="I18" s="70">
        <v>150</v>
      </c>
    </row>
    <row r="19" spans="1:9" s="72" customFormat="1" x14ac:dyDescent="0.25">
      <c r="A19" s="69" t="s">
        <v>206</v>
      </c>
      <c r="B19" s="69" t="s">
        <v>11</v>
      </c>
      <c r="C19" s="40"/>
      <c r="D19" s="67" t="s">
        <v>14</v>
      </c>
      <c r="E19" s="70">
        <v>300</v>
      </c>
      <c r="F19" s="70">
        <v>670</v>
      </c>
      <c r="G19" s="70">
        <v>209</v>
      </c>
      <c r="H19" s="17">
        <f t="shared" si="0"/>
        <v>31.194029850746269</v>
      </c>
      <c r="I19" s="70">
        <v>300</v>
      </c>
    </row>
    <row r="20" spans="1:9" s="72" customFormat="1" x14ac:dyDescent="0.25">
      <c r="A20" s="69" t="s">
        <v>206</v>
      </c>
      <c r="B20" s="69" t="s">
        <v>15</v>
      </c>
      <c r="C20" s="40"/>
      <c r="D20" s="67" t="s">
        <v>16</v>
      </c>
      <c r="E20" s="70">
        <v>120</v>
      </c>
      <c r="F20" s="70">
        <v>20</v>
      </c>
      <c r="G20" s="70">
        <v>0</v>
      </c>
      <c r="H20" s="17">
        <f t="shared" si="0"/>
        <v>0</v>
      </c>
      <c r="I20" s="70">
        <v>120</v>
      </c>
    </row>
    <row r="21" spans="1:9" s="72" customFormat="1" x14ac:dyDescent="0.25">
      <c r="A21" s="69" t="s">
        <v>206</v>
      </c>
      <c r="B21" s="69" t="s">
        <v>105</v>
      </c>
      <c r="C21" s="40"/>
      <c r="D21" s="67" t="s">
        <v>104</v>
      </c>
      <c r="E21" s="70">
        <v>30</v>
      </c>
      <c r="F21" s="70">
        <v>30</v>
      </c>
      <c r="G21" s="70">
        <v>0</v>
      </c>
      <c r="H21" s="17">
        <f t="shared" si="0"/>
        <v>0</v>
      </c>
      <c r="I21" s="70">
        <v>30</v>
      </c>
    </row>
    <row r="22" spans="1:9" s="72" customFormat="1" x14ac:dyDescent="0.25">
      <c r="A22" s="68" t="s">
        <v>206</v>
      </c>
      <c r="B22" s="68" t="s">
        <v>207</v>
      </c>
      <c r="C22" s="68"/>
      <c r="D22" s="68"/>
      <c r="E22" s="24">
        <f>SUM(E15:E21)</f>
        <v>660</v>
      </c>
      <c r="F22" s="24">
        <f t="shared" ref="F22:G22" si="3">SUM(F15:F21)</f>
        <v>910</v>
      </c>
      <c r="G22" s="24">
        <f t="shared" si="3"/>
        <v>211</v>
      </c>
      <c r="H22" s="25">
        <f t="shared" si="0"/>
        <v>23.186813186813186</v>
      </c>
      <c r="I22" s="24">
        <f t="shared" ref="I22" si="4">SUM(I15:I21)</f>
        <v>660</v>
      </c>
    </row>
    <row r="23" spans="1:9" s="72" customFormat="1" x14ac:dyDescent="0.25">
      <c r="A23" s="69" t="s">
        <v>127</v>
      </c>
      <c r="B23" s="69" t="s">
        <v>4</v>
      </c>
      <c r="C23" s="40"/>
      <c r="D23" s="67" t="s">
        <v>6</v>
      </c>
      <c r="E23" s="70">
        <v>25</v>
      </c>
      <c r="F23" s="70">
        <v>25</v>
      </c>
      <c r="G23" s="70">
        <v>0</v>
      </c>
      <c r="H23" s="17">
        <f t="shared" si="0"/>
        <v>0</v>
      </c>
      <c r="I23" s="70">
        <v>25</v>
      </c>
    </row>
    <row r="24" spans="1:9" s="72" customFormat="1" x14ac:dyDescent="0.25">
      <c r="A24" s="69" t="s">
        <v>127</v>
      </c>
      <c r="B24" s="69" t="s">
        <v>129</v>
      </c>
      <c r="C24" s="40"/>
      <c r="D24" s="67" t="s">
        <v>128</v>
      </c>
      <c r="E24" s="70">
        <v>300</v>
      </c>
      <c r="F24" s="70">
        <v>300</v>
      </c>
      <c r="G24" s="70">
        <v>0</v>
      </c>
      <c r="H24" s="17">
        <f t="shared" si="0"/>
        <v>0</v>
      </c>
      <c r="I24" s="70">
        <v>300</v>
      </c>
    </row>
    <row r="25" spans="1:9" s="72" customFormat="1" x14ac:dyDescent="0.25">
      <c r="A25" s="69" t="s">
        <v>127</v>
      </c>
      <c r="B25" s="69" t="s">
        <v>11</v>
      </c>
      <c r="C25" s="40"/>
      <c r="D25" s="67" t="s">
        <v>14</v>
      </c>
      <c r="E25" s="70">
        <v>170</v>
      </c>
      <c r="F25" s="70">
        <v>170</v>
      </c>
      <c r="G25" s="70">
        <v>0</v>
      </c>
      <c r="H25" s="17">
        <f t="shared" si="0"/>
        <v>0</v>
      </c>
      <c r="I25" s="70">
        <v>170</v>
      </c>
    </row>
    <row r="26" spans="1:9" s="72" customFormat="1" x14ac:dyDescent="0.25">
      <c r="A26" s="69" t="s">
        <v>127</v>
      </c>
      <c r="B26" s="69" t="s">
        <v>15</v>
      </c>
      <c r="C26" s="40"/>
      <c r="D26" s="67" t="s">
        <v>16</v>
      </c>
      <c r="E26" s="70">
        <v>25</v>
      </c>
      <c r="F26" s="70">
        <v>25</v>
      </c>
      <c r="G26" s="70">
        <v>0</v>
      </c>
      <c r="H26" s="17">
        <f t="shared" si="0"/>
        <v>0</v>
      </c>
      <c r="I26" s="70">
        <v>25</v>
      </c>
    </row>
    <row r="27" spans="1:9" s="72" customFormat="1" x14ac:dyDescent="0.25">
      <c r="A27" s="69" t="s">
        <v>127</v>
      </c>
      <c r="B27" s="69" t="s">
        <v>105</v>
      </c>
      <c r="C27" s="40"/>
      <c r="D27" s="67" t="s">
        <v>104</v>
      </c>
      <c r="E27" s="70">
        <v>70</v>
      </c>
      <c r="F27" s="70">
        <v>70</v>
      </c>
      <c r="G27" s="70">
        <v>0</v>
      </c>
      <c r="H27" s="17">
        <f t="shared" si="0"/>
        <v>0</v>
      </c>
      <c r="I27" s="70">
        <v>70</v>
      </c>
    </row>
    <row r="28" spans="1:9" s="72" customFormat="1" x14ac:dyDescent="0.25">
      <c r="A28" s="68" t="s">
        <v>127</v>
      </c>
      <c r="B28" s="68" t="s">
        <v>126</v>
      </c>
      <c r="C28" s="68"/>
      <c r="D28" s="68"/>
      <c r="E28" s="24">
        <f>SUM(E23:E27)</f>
        <v>590</v>
      </c>
      <c r="F28" s="24">
        <f t="shared" ref="F28:G28" si="5">SUM(F23:F27)</f>
        <v>590</v>
      </c>
      <c r="G28" s="24">
        <f t="shared" si="5"/>
        <v>0</v>
      </c>
      <c r="H28" s="25">
        <f t="shared" si="0"/>
        <v>0</v>
      </c>
      <c r="I28" s="24">
        <f t="shared" ref="I28" si="6">SUM(I23:I27)</f>
        <v>590</v>
      </c>
    </row>
    <row r="29" spans="1:9" x14ac:dyDescent="0.25">
      <c r="A29" s="115" t="s">
        <v>18</v>
      </c>
      <c r="B29" s="116"/>
      <c r="C29" s="116"/>
      <c r="D29" s="116"/>
      <c r="E29" s="117">
        <f>E14+E22+E28</f>
        <v>2480</v>
      </c>
      <c r="F29" s="117">
        <f t="shared" ref="F29:G29" si="7">F14+F22+F28</f>
        <v>2730</v>
      </c>
      <c r="G29" s="121">
        <f t="shared" si="7"/>
        <v>645</v>
      </c>
      <c r="H29" s="118">
        <f t="shared" si="0"/>
        <v>23.626373626373628</v>
      </c>
      <c r="I29" s="117">
        <f t="shared" ref="I29" si="8">I14+I22+I28</f>
        <v>2480</v>
      </c>
    </row>
    <row r="34" spans="4:4" x14ac:dyDescent="0.25">
      <c r="D34" s="85"/>
    </row>
    <row r="65" spans="1:9" x14ac:dyDescent="0.25">
      <c r="A65" s="714" t="s">
        <v>1001</v>
      </c>
      <c r="B65" s="714"/>
      <c r="C65" s="714"/>
      <c r="D65" s="714"/>
      <c r="E65" s="714"/>
      <c r="F65" s="714"/>
      <c r="G65" s="714"/>
      <c r="H65" s="714"/>
      <c r="I65" s="714"/>
    </row>
  </sheetData>
  <mergeCells count="1"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topLeftCell="A46" zoomScaleNormal="100" workbookViewId="0">
      <selection activeCell="A65" sqref="A65:I65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916</v>
      </c>
    </row>
    <row r="2" spans="1:11" s="55" customFormat="1" ht="16.5" x14ac:dyDescent="0.2">
      <c r="A2" s="43" t="s">
        <v>407</v>
      </c>
      <c r="B2" s="43"/>
      <c r="C2" s="43"/>
      <c r="D2" s="43"/>
      <c r="E2" s="44"/>
      <c r="F2" s="44"/>
      <c r="G2" s="44"/>
      <c r="H2" s="45"/>
      <c r="I2" s="109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72" customFormat="1" x14ac:dyDescent="0.25">
      <c r="A7" s="69" t="s">
        <v>76</v>
      </c>
      <c r="B7" s="69" t="s">
        <v>4</v>
      </c>
      <c r="C7" s="465" t="s">
        <v>429</v>
      </c>
      <c r="D7" s="67" t="s">
        <v>6</v>
      </c>
      <c r="E7" s="70">
        <v>130</v>
      </c>
      <c r="F7" s="70">
        <v>50</v>
      </c>
      <c r="G7" s="70">
        <v>0</v>
      </c>
      <c r="H7" s="17">
        <f t="shared" ref="H7:H24" si="0">G7*100/F7</f>
        <v>0</v>
      </c>
      <c r="I7" s="70">
        <v>40</v>
      </c>
    </row>
    <row r="8" spans="1:11" s="72" customFormat="1" ht="15.75" customHeight="1" x14ac:dyDescent="0.25">
      <c r="A8" s="69" t="s">
        <v>76</v>
      </c>
      <c r="B8" s="69" t="s">
        <v>61</v>
      </c>
      <c r="C8" s="465" t="s">
        <v>429</v>
      </c>
      <c r="D8" s="67" t="s">
        <v>60</v>
      </c>
      <c r="E8" s="70">
        <v>80</v>
      </c>
      <c r="F8" s="70">
        <v>160</v>
      </c>
      <c r="G8" s="70">
        <v>61</v>
      </c>
      <c r="H8" s="17">
        <f t="shared" si="0"/>
        <v>38.125</v>
      </c>
      <c r="I8" s="70">
        <v>240</v>
      </c>
    </row>
    <row r="9" spans="1:11" s="72" customFormat="1" ht="15.75" customHeight="1" x14ac:dyDescent="0.25">
      <c r="A9" s="69" t="s">
        <v>76</v>
      </c>
      <c r="B9" s="69" t="s">
        <v>7</v>
      </c>
      <c r="C9" s="465" t="s">
        <v>429</v>
      </c>
      <c r="D9" s="67" t="s">
        <v>8</v>
      </c>
      <c r="E9" s="70">
        <v>100</v>
      </c>
      <c r="F9" s="70">
        <v>50</v>
      </c>
      <c r="G9" s="70">
        <v>0</v>
      </c>
      <c r="H9" s="17">
        <f t="shared" si="0"/>
        <v>0</v>
      </c>
      <c r="I9" s="70">
        <v>100</v>
      </c>
    </row>
    <row r="10" spans="1:11" s="72" customFormat="1" x14ac:dyDescent="0.25">
      <c r="A10" s="69" t="s">
        <v>76</v>
      </c>
      <c r="B10" s="69" t="s">
        <v>7</v>
      </c>
      <c r="C10" s="465" t="s">
        <v>430</v>
      </c>
      <c r="D10" s="67" t="s">
        <v>8</v>
      </c>
      <c r="E10" s="70">
        <v>200</v>
      </c>
      <c r="F10" s="70">
        <v>200</v>
      </c>
      <c r="G10" s="70">
        <v>0</v>
      </c>
      <c r="H10" s="17">
        <f t="shared" si="0"/>
        <v>0</v>
      </c>
      <c r="I10" s="70">
        <v>100</v>
      </c>
    </row>
    <row r="11" spans="1:11" s="72" customFormat="1" x14ac:dyDescent="0.25">
      <c r="A11" s="69" t="s">
        <v>76</v>
      </c>
      <c r="B11" s="69" t="s">
        <v>11</v>
      </c>
      <c r="C11" s="465" t="s">
        <v>429</v>
      </c>
      <c r="D11" s="67" t="s">
        <v>14</v>
      </c>
      <c r="E11" s="70">
        <v>360</v>
      </c>
      <c r="F11" s="70">
        <v>460</v>
      </c>
      <c r="G11" s="70">
        <v>186</v>
      </c>
      <c r="H11" s="17">
        <f t="shared" si="0"/>
        <v>40.434782608695649</v>
      </c>
      <c r="I11" s="70">
        <v>650</v>
      </c>
    </row>
    <row r="12" spans="1:11" s="72" customFormat="1" x14ac:dyDescent="0.25">
      <c r="A12" s="69" t="s">
        <v>76</v>
      </c>
      <c r="B12" s="69" t="s">
        <v>11</v>
      </c>
      <c r="C12" s="465" t="s">
        <v>430</v>
      </c>
      <c r="D12" s="67" t="s">
        <v>14</v>
      </c>
      <c r="E12" s="70">
        <v>300</v>
      </c>
      <c r="F12" s="70">
        <v>300</v>
      </c>
      <c r="G12" s="70">
        <v>0</v>
      </c>
      <c r="H12" s="17">
        <f t="shared" si="0"/>
        <v>0</v>
      </c>
      <c r="I12" s="70">
        <v>100</v>
      </c>
    </row>
    <row r="13" spans="1:11" s="72" customFormat="1" x14ac:dyDescent="0.25">
      <c r="A13" s="69" t="s">
        <v>76</v>
      </c>
      <c r="B13" s="69" t="s">
        <v>15</v>
      </c>
      <c r="C13" s="465" t="s">
        <v>429</v>
      </c>
      <c r="D13" s="67" t="s">
        <v>16</v>
      </c>
      <c r="E13" s="70">
        <v>100</v>
      </c>
      <c r="F13" s="70">
        <v>50</v>
      </c>
      <c r="G13" s="70">
        <v>1</v>
      </c>
      <c r="H13" s="17">
        <f t="shared" si="0"/>
        <v>2</v>
      </c>
      <c r="I13" s="70">
        <v>40</v>
      </c>
    </row>
    <row r="14" spans="1:11" s="72" customFormat="1" x14ac:dyDescent="0.25">
      <c r="A14" s="69" t="s">
        <v>76</v>
      </c>
      <c r="B14" s="69">
        <v>5194</v>
      </c>
      <c r="C14" s="465" t="s">
        <v>429</v>
      </c>
      <c r="D14" s="67" t="s">
        <v>104</v>
      </c>
      <c r="E14" s="70">
        <v>0</v>
      </c>
      <c r="F14" s="70">
        <v>0</v>
      </c>
      <c r="G14" s="70">
        <v>0</v>
      </c>
      <c r="H14" s="17">
        <v>0</v>
      </c>
      <c r="I14" s="70">
        <v>30</v>
      </c>
    </row>
    <row r="15" spans="1:11" s="72" customFormat="1" x14ac:dyDescent="0.25">
      <c r="A15" s="69" t="s">
        <v>76</v>
      </c>
      <c r="B15" s="69" t="s">
        <v>135</v>
      </c>
      <c r="C15" s="465" t="s">
        <v>429</v>
      </c>
      <c r="D15" s="67" t="s">
        <v>134</v>
      </c>
      <c r="E15" s="70">
        <v>100</v>
      </c>
      <c r="F15" s="70">
        <v>100</v>
      </c>
      <c r="G15" s="70">
        <v>99</v>
      </c>
      <c r="H15" s="17">
        <f t="shared" si="0"/>
        <v>99</v>
      </c>
      <c r="I15" s="70">
        <v>100</v>
      </c>
    </row>
    <row r="16" spans="1:11" s="72" customFormat="1" x14ac:dyDescent="0.25">
      <c r="A16" s="69" t="s">
        <v>76</v>
      </c>
      <c r="B16" s="69" t="s">
        <v>82</v>
      </c>
      <c r="C16" s="465" t="s">
        <v>429</v>
      </c>
      <c r="D16" s="67" t="s">
        <v>81</v>
      </c>
      <c r="E16" s="70">
        <v>30</v>
      </c>
      <c r="F16" s="70">
        <v>30</v>
      </c>
      <c r="G16" s="70">
        <v>0</v>
      </c>
      <c r="H16" s="17" t="s">
        <v>508</v>
      </c>
      <c r="I16" s="70">
        <v>0</v>
      </c>
    </row>
    <row r="17" spans="1:9" s="72" customFormat="1" x14ac:dyDescent="0.25">
      <c r="A17" s="68" t="s">
        <v>76</v>
      </c>
      <c r="B17" s="68" t="s">
        <v>75</v>
      </c>
      <c r="C17" s="466"/>
      <c r="D17" s="68"/>
      <c r="E17" s="24">
        <f>SUM(E7:E16)</f>
        <v>1400</v>
      </c>
      <c r="F17" s="24">
        <f>SUM(F7:F16)</f>
        <v>1400</v>
      </c>
      <c r="G17" s="24">
        <f>SUM(G7:G16)</f>
        <v>347</v>
      </c>
      <c r="H17" s="25">
        <f t="shared" si="0"/>
        <v>24.785714285714285</v>
      </c>
      <c r="I17" s="24">
        <f t="shared" ref="I17" si="1">SUM(I7:I16)</f>
        <v>1400</v>
      </c>
    </row>
    <row r="18" spans="1:9" s="72" customFormat="1" x14ac:dyDescent="0.25">
      <c r="A18" s="69" t="s">
        <v>209</v>
      </c>
      <c r="B18" s="69" t="s">
        <v>4</v>
      </c>
      <c r="C18" s="465" t="s">
        <v>431</v>
      </c>
      <c r="D18" s="67" t="s">
        <v>6</v>
      </c>
      <c r="E18" s="70">
        <v>20</v>
      </c>
      <c r="F18" s="70">
        <v>20</v>
      </c>
      <c r="G18" s="70">
        <v>0</v>
      </c>
      <c r="H18" s="17">
        <f t="shared" si="0"/>
        <v>0</v>
      </c>
      <c r="I18" s="70">
        <v>320</v>
      </c>
    </row>
    <row r="19" spans="1:9" s="72" customFormat="1" x14ac:dyDescent="0.25">
      <c r="A19" s="69" t="s">
        <v>209</v>
      </c>
      <c r="B19" s="69" t="s">
        <v>7</v>
      </c>
      <c r="C19" s="465" t="s">
        <v>431</v>
      </c>
      <c r="D19" s="67" t="s">
        <v>8</v>
      </c>
      <c r="E19" s="70">
        <v>0</v>
      </c>
      <c r="F19" s="70">
        <v>100</v>
      </c>
      <c r="G19" s="70">
        <v>44</v>
      </c>
      <c r="H19" s="17">
        <f t="shared" si="0"/>
        <v>44</v>
      </c>
      <c r="I19" s="70">
        <v>100</v>
      </c>
    </row>
    <row r="20" spans="1:9" s="72" customFormat="1" x14ac:dyDescent="0.25">
      <c r="A20" s="69" t="s">
        <v>209</v>
      </c>
      <c r="B20" s="69" t="s">
        <v>11</v>
      </c>
      <c r="C20" s="465" t="s">
        <v>431</v>
      </c>
      <c r="D20" s="67" t="s">
        <v>14</v>
      </c>
      <c r="E20" s="70">
        <v>1800</v>
      </c>
      <c r="F20" s="70">
        <v>1700</v>
      </c>
      <c r="G20" s="70">
        <v>966</v>
      </c>
      <c r="H20" s="17">
        <f t="shared" si="0"/>
        <v>56.823529411764703</v>
      </c>
      <c r="I20" s="70">
        <f>1700+2632</f>
        <v>4332</v>
      </c>
    </row>
    <row r="21" spans="1:9" s="72" customFormat="1" x14ac:dyDescent="0.25">
      <c r="A21" s="69" t="s">
        <v>209</v>
      </c>
      <c r="B21" s="69" t="s">
        <v>15</v>
      </c>
      <c r="C21" s="465" t="s">
        <v>431</v>
      </c>
      <c r="D21" s="67" t="s">
        <v>16</v>
      </c>
      <c r="E21" s="70">
        <v>20</v>
      </c>
      <c r="F21" s="70">
        <v>20</v>
      </c>
      <c r="G21" s="70">
        <v>0</v>
      </c>
      <c r="H21" s="17">
        <f t="shared" si="0"/>
        <v>0</v>
      </c>
      <c r="I21" s="70">
        <v>20</v>
      </c>
    </row>
    <row r="22" spans="1:9" s="72" customFormat="1" x14ac:dyDescent="0.25">
      <c r="A22" s="69" t="s">
        <v>209</v>
      </c>
      <c r="B22" s="69" t="s">
        <v>105</v>
      </c>
      <c r="C22" s="465" t="s">
        <v>431</v>
      </c>
      <c r="D22" s="67" t="s">
        <v>104</v>
      </c>
      <c r="E22" s="70">
        <v>10</v>
      </c>
      <c r="F22" s="70">
        <v>10</v>
      </c>
      <c r="G22" s="70">
        <v>4</v>
      </c>
      <c r="H22" s="17">
        <f t="shared" si="0"/>
        <v>40</v>
      </c>
      <c r="I22" s="70">
        <v>10</v>
      </c>
    </row>
    <row r="23" spans="1:9" s="72" customFormat="1" x14ac:dyDescent="0.25">
      <c r="A23" s="68" t="s">
        <v>209</v>
      </c>
      <c r="B23" s="68" t="s">
        <v>208</v>
      </c>
      <c r="C23" s="68"/>
      <c r="D23" s="68"/>
      <c r="E23" s="24">
        <f>SUM(E18:E22)</f>
        <v>1850</v>
      </c>
      <c r="F23" s="24">
        <f t="shared" ref="F23:G23" si="2">SUM(F18:F22)</f>
        <v>1850</v>
      </c>
      <c r="G23" s="24">
        <f t="shared" si="2"/>
        <v>1014</v>
      </c>
      <c r="H23" s="25">
        <f t="shared" si="0"/>
        <v>54.810810810810814</v>
      </c>
      <c r="I23" s="24">
        <f t="shared" ref="I23" si="3">SUM(I18:I22)</f>
        <v>4782</v>
      </c>
    </row>
    <row r="24" spans="1:9" x14ac:dyDescent="0.25">
      <c r="A24" s="115" t="s">
        <v>18</v>
      </c>
      <c r="B24" s="116"/>
      <c r="C24" s="116"/>
      <c r="D24" s="116"/>
      <c r="E24" s="117">
        <f>E17+E23</f>
        <v>3250</v>
      </c>
      <c r="F24" s="117">
        <f t="shared" ref="F24" si="4">F17+F23</f>
        <v>3250</v>
      </c>
      <c r="G24" s="121">
        <f>G17+G23</f>
        <v>1361</v>
      </c>
      <c r="H24" s="118">
        <f t="shared" si="0"/>
        <v>41.876923076923077</v>
      </c>
      <c r="I24" s="117">
        <f t="shared" ref="I24" si="5">I17+I23</f>
        <v>6182</v>
      </c>
    </row>
    <row r="37" spans="4:4" x14ac:dyDescent="0.25">
      <c r="D37" s="85"/>
    </row>
    <row r="65" spans="1:9" x14ac:dyDescent="0.25">
      <c r="A65" s="714" t="s">
        <v>1002</v>
      </c>
      <c r="B65" s="714"/>
      <c r="C65" s="714"/>
      <c r="D65" s="714"/>
      <c r="E65" s="714"/>
      <c r="F65" s="714"/>
      <c r="G65" s="714"/>
      <c r="H65" s="714"/>
      <c r="I65" s="714"/>
    </row>
  </sheetData>
  <mergeCells count="1"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27"/>
  <sheetViews>
    <sheetView topLeftCell="A102" zoomScaleNormal="100" workbookViewId="0">
      <selection activeCell="A127" sqref="A127:I127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917</v>
      </c>
    </row>
    <row r="2" spans="1:11" s="55" customFormat="1" ht="16.5" x14ac:dyDescent="0.2">
      <c r="A2" s="43" t="s">
        <v>409</v>
      </c>
      <c r="B2" s="43"/>
      <c r="C2" s="43"/>
      <c r="D2" s="43"/>
      <c r="E2" s="44"/>
      <c r="F2" s="44"/>
      <c r="G2" s="44"/>
      <c r="H2" s="45"/>
      <c r="I2" s="110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8" t="s">
        <v>76</v>
      </c>
      <c r="B7" s="18" t="s">
        <v>216</v>
      </c>
      <c r="C7" s="19"/>
      <c r="D7" s="36" t="s">
        <v>215</v>
      </c>
      <c r="E7" s="20">
        <v>0</v>
      </c>
      <c r="F7" s="20">
        <v>150</v>
      </c>
      <c r="G7" s="20">
        <v>150</v>
      </c>
      <c r="H7" s="21">
        <f t="shared" ref="H7:H72" si="0">G7*100/F7</f>
        <v>100</v>
      </c>
      <c r="I7" s="20">
        <v>0</v>
      </c>
    </row>
    <row r="8" spans="1:11" x14ac:dyDescent="0.25">
      <c r="A8" s="18" t="s">
        <v>76</v>
      </c>
      <c r="B8" s="18" t="s">
        <v>216</v>
      </c>
      <c r="C8" s="19" t="s">
        <v>230</v>
      </c>
      <c r="D8" s="36" t="s">
        <v>215</v>
      </c>
      <c r="E8" s="20">
        <v>0</v>
      </c>
      <c r="F8" s="20">
        <v>130</v>
      </c>
      <c r="G8" s="20">
        <v>130</v>
      </c>
      <c r="H8" s="21">
        <f t="shared" si="0"/>
        <v>100</v>
      </c>
      <c r="I8" s="20">
        <v>0</v>
      </c>
    </row>
    <row r="9" spans="1:11" x14ac:dyDescent="0.25">
      <c r="A9" s="18" t="s">
        <v>76</v>
      </c>
      <c r="B9" s="18" t="s">
        <v>225</v>
      </c>
      <c r="C9" s="19" t="s">
        <v>230</v>
      </c>
      <c r="D9" s="36" t="s">
        <v>224</v>
      </c>
      <c r="E9" s="20">
        <v>0</v>
      </c>
      <c r="F9" s="20">
        <v>1610</v>
      </c>
      <c r="G9" s="20">
        <v>1610</v>
      </c>
      <c r="H9" s="21">
        <f t="shared" si="0"/>
        <v>100</v>
      </c>
      <c r="I9" s="20">
        <v>0</v>
      </c>
    </row>
    <row r="10" spans="1:11" x14ac:dyDescent="0.25">
      <c r="A10" s="18" t="s">
        <v>76</v>
      </c>
      <c r="B10" s="18" t="s">
        <v>154</v>
      </c>
      <c r="C10" s="14"/>
      <c r="D10" s="7" t="s">
        <v>153</v>
      </c>
      <c r="E10" s="20">
        <v>0</v>
      </c>
      <c r="F10" s="20">
        <v>40</v>
      </c>
      <c r="G10" s="20">
        <v>40</v>
      </c>
      <c r="H10" s="21">
        <f t="shared" si="0"/>
        <v>100</v>
      </c>
      <c r="I10" s="20">
        <v>0</v>
      </c>
    </row>
    <row r="11" spans="1:11" x14ac:dyDescent="0.25">
      <c r="A11" s="18" t="s">
        <v>76</v>
      </c>
      <c r="B11" s="18" t="s">
        <v>154</v>
      </c>
      <c r="C11" s="19" t="s">
        <v>230</v>
      </c>
      <c r="D11" s="7" t="s">
        <v>153</v>
      </c>
      <c r="E11" s="20">
        <v>0</v>
      </c>
      <c r="F11" s="20">
        <v>750</v>
      </c>
      <c r="G11" s="20">
        <v>750</v>
      </c>
      <c r="H11" s="21">
        <f t="shared" si="0"/>
        <v>100</v>
      </c>
      <c r="I11" s="20">
        <v>0</v>
      </c>
    </row>
    <row r="12" spans="1:11" x14ac:dyDescent="0.25">
      <c r="A12" s="3" t="s">
        <v>76</v>
      </c>
      <c r="B12" s="3" t="s">
        <v>137</v>
      </c>
      <c r="C12" s="4"/>
      <c r="D12" s="7" t="s">
        <v>136</v>
      </c>
      <c r="E12" s="5">
        <v>690</v>
      </c>
      <c r="F12" s="5">
        <v>350</v>
      </c>
      <c r="G12" s="20">
        <v>350</v>
      </c>
      <c r="H12" s="6">
        <f t="shared" si="0"/>
        <v>100</v>
      </c>
      <c r="I12" s="5">
        <v>1500</v>
      </c>
    </row>
    <row r="13" spans="1:11" x14ac:dyDescent="0.25">
      <c r="A13" s="3" t="s">
        <v>76</v>
      </c>
      <c r="B13" s="3" t="s">
        <v>137</v>
      </c>
      <c r="C13" s="4" t="s">
        <v>230</v>
      </c>
      <c r="D13" s="7" t="s">
        <v>136</v>
      </c>
      <c r="E13" s="5">
        <v>5810</v>
      </c>
      <c r="F13" s="5">
        <v>2990</v>
      </c>
      <c r="G13" s="20">
        <v>2670</v>
      </c>
      <c r="H13" s="6">
        <f t="shared" si="0"/>
        <v>89.297658862876247</v>
      </c>
      <c r="I13" s="5">
        <v>5000</v>
      </c>
    </row>
    <row r="14" spans="1:11" x14ac:dyDescent="0.25">
      <c r="A14" s="3" t="s">
        <v>76</v>
      </c>
      <c r="B14" s="3" t="s">
        <v>211</v>
      </c>
      <c r="C14" s="4"/>
      <c r="D14" s="7" t="s">
        <v>210</v>
      </c>
      <c r="E14" s="5">
        <v>0</v>
      </c>
      <c r="F14" s="5">
        <v>150</v>
      </c>
      <c r="G14" s="20">
        <v>150</v>
      </c>
      <c r="H14" s="6">
        <f t="shared" si="0"/>
        <v>100</v>
      </c>
      <c r="I14" s="5">
        <v>0</v>
      </c>
    </row>
    <row r="15" spans="1:11" x14ac:dyDescent="0.25">
      <c r="A15" s="3" t="s">
        <v>76</v>
      </c>
      <c r="B15" s="3" t="s">
        <v>211</v>
      </c>
      <c r="C15" s="4" t="s">
        <v>230</v>
      </c>
      <c r="D15" s="7" t="s">
        <v>210</v>
      </c>
      <c r="E15" s="5">
        <v>0</v>
      </c>
      <c r="F15" s="5">
        <v>100</v>
      </c>
      <c r="G15" s="20">
        <v>100</v>
      </c>
      <c r="H15" s="6">
        <f t="shared" si="0"/>
        <v>100</v>
      </c>
      <c r="I15" s="5">
        <v>0</v>
      </c>
    </row>
    <row r="16" spans="1:11" x14ac:dyDescent="0.25">
      <c r="A16" s="3" t="s">
        <v>76</v>
      </c>
      <c r="B16" s="3" t="s">
        <v>229</v>
      </c>
      <c r="C16" s="4" t="s">
        <v>230</v>
      </c>
      <c r="D16" s="7" t="s">
        <v>228</v>
      </c>
      <c r="E16" s="5">
        <v>0</v>
      </c>
      <c r="F16" s="5">
        <v>30</v>
      </c>
      <c r="G16" s="20">
        <v>0</v>
      </c>
      <c r="H16" s="6">
        <f t="shared" si="0"/>
        <v>0</v>
      </c>
      <c r="I16" s="5">
        <v>0</v>
      </c>
    </row>
    <row r="17" spans="1:9" x14ac:dyDescent="0.25">
      <c r="A17" s="3" t="s">
        <v>76</v>
      </c>
      <c r="B17" s="3" t="s">
        <v>152</v>
      </c>
      <c r="C17" s="4" t="s">
        <v>230</v>
      </c>
      <c r="D17" s="7" t="s">
        <v>151</v>
      </c>
      <c r="E17" s="5">
        <v>0</v>
      </c>
      <c r="F17" s="5">
        <v>200</v>
      </c>
      <c r="G17" s="20">
        <v>200</v>
      </c>
      <c r="H17" s="6">
        <f t="shared" si="0"/>
        <v>100</v>
      </c>
      <c r="I17" s="5">
        <v>0</v>
      </c>
    </row>
    <row r="18" spans="1:9" s="72" customFormat="1" x14ac:dyDescent="0.25">
      <c r="A18" s="68" t="s">
        <v>76</v>
      </c>
      <c r="B18" s="68" t="s">
        <v>75</v>
      </c>
      <c r="C18" s="68"/>
      <c r="D18" s="68"/>
      <c r="E18" s="24">
        <f>SUM(E7:E17)</f>
        <v>6500</v>
      </c>
      <c r="F18" s="24">
        <f t="shared" ref="F18:G18" si="1">SUM(F7:F17)</f>
        <v>6500</v>
      </c>
      <c r="G18" s="24">
        <f t="shared" si="1"/>
        <v>6150</v>
      </c>
      <c r="H18" s="25">
        <f t="shared" si="0"/>
        <v>94.615384615384613</v>
      </c>
      <c r="I18" s="24">
        <f t="shared" ref="I18" si="2">SUM(I7:I17)</f>
        <v>6500</v>
      </c>
    </row>
    <row r="19" spans="1:9" x14ac:dyDescent="0.25">
      <c r="A19" s="3" t="s">
        <v>231</v>
      </c>
      <c r="B19" s="3" t="s">
        <v>211</v>
      </c>
      <c r="C19" s="39"/>
      <c r="D19" s="7" t="s">
        <v>210</v>
      </c>
      <c r="E19" s="5">
        <v>0</v>
      </c>
      <c r="F19" s="5">
        <v>340</v>
      </c>
      <c r="G19" s="20">
        <v>170</v>
      </c>
      <c r="H19" s="6">
        <f t="shared" si="0"/>
        <v>50</v>
      </c>
      <c r="I19" s="5">
        <v>0</v>
      </c>
    </row>
    <row r="20" spans="1:9" x14ac:dyDescent="0.25">
      <c r="A20" s="3" t="s">
        <v>231</v>
      </c>
      <c r="B20" s="3" t="s">
        <v>135</v>
      </c>
      <c r="C20" s="39"/>
      <c r="D20" s="7" t="s">
        <v>134</v>
      </c>
      <c r="E20" s="5">
        <v>800</v>
      </c>
      <c r="F20" s="5">
        <v>580</v>
      </c>
      <c r="G20" s="20">
        <v>0</v>
      </c>
      <c r="H20" s="6">
        <f t="shared" si="0"/>
        <v>0</v>
      </c>
      <c r="I20" s="5">
        <v>500</v>
      </c>
    </row>
    <row r="21" spans="1:9" x14ac:dyDescent="0.25">
      <c r="A21" s="421" t="s">
        <v>231</v>
      </c>
      <c r="B21" s="421" t="s">
        <v>152</v>
      </c>
      <c r="C21" s="39"/>
      <c r="D21" s="7" t="s">
        <v>151</v>
      </c>
      <c r="E21" s="5">
        <v>0</v>
      </c>
      <c r="F21" s="5">
        <v>50</v>
      </c>
      <c r="G21" s="20">
        <v>48</v>
      </c>
      <c r="H21" s="6">
        <f t="shared" si="0"/>
        <v>96</v>
      </c>
      <c r="I21" s="5">
        <v>0</v>
      </c>
    </row>
    <row r="22" spans="1:9" s="72" customFormat="1" x14ac:dyDescent="0.25">
      <c r="A22" s="114" t="s">
        <v>231</v>
      </c>
      <c r="B22" s="68" t="s">
        <v>438</v>
      </c>
      <c r="C22" s="68"/>
      <c r="D22" s="68"/>
      <c r="E22" s="24">
        <f>SUM(E19:E21)</f>
        <v>800</v>
      </c>
      <c r="F22" s="24">
        <f>SUM(F19:F21)</f>
        <v>970</v>
      </c>
      <c r="G22" s="24">
        <f>SUM(G19:G21)</f>
        <v>218</v>
      </c>
      <c r="H22" s="25">
        <f t="shared" si="0"/>
        <v>22.47422680412371</v>
      </c>
      <c r="I22" s="24">
        <f t="shared" ref="I22" si="3">SUM(I19:I21)</f>
        <v>500</v>
      </c>
    </row>
    <row r="23" spans="1:9" x14ac:dyDescent="0.25">
      <c r="A23" s="3" t="s">
        <v>204</v>
      </c>
      <c r="B23" s="3" t="s">
        <v>225</v>
      </c>
      <c r="C23" s="39"/>
      <c r="D23" s="7" t="s">
        <v>224</v>
      </c>
      <c r="E23" s="5">
        <v>0</v>
      </c>
      <c r="F23" s="5">
        <v>62</v>
      </c>
      <c r="G23" s="20">
        <v>37</v>
      </c>
      <c r="H23" s="6">
        <f t="shared" si="0"/>
        <v>59.677419354838712</v>
      </c>
      <c r="I23" s="5">
        <v>0</v>
      </c>
    </row>
    <row r="24" spans="1:9" x14ac:dyDescent="0.25">
      <c r="A24" s="3" t="s">
        <v>204</v>
      </c>
      <c r="B24" s="3" t="s">
        <v>154</v>
      </c>
      <c r="C24" s="39"/>
      <c r="D24" s="7" t="s">
        <v>153</v>
      </c>
      <c r="E24" s="5">
        <v>0</v>
      </c>
      <c r="F24" s="5">
        <v>171</v>
      </c>
      <c r="G24" s="20">
        <v>171</v>
      </c>
      <c r="H24" s="6">
        <f t="shared" si="0"/>
        <v>100</v>
      </c>
      <c r="I24" s="5">
        <v>0</v>
      </c>
    </row>
    <row r="25" spans="1:9" x14ac:dyDescent="0.25">
      <c r="A25" s="3" t="s">
        <v>204</v>
      </c>
      <c r="B25" s="3" t="s">
        <v>137</v>
      </c>
      <c r="C25" s="4"/>
      <c r="D25" s="7" t="s">
        <v>136</v>
      </c>
      <c r="E25" s="5">
        <v>4265</v>
      </c>
      <c r="F25" s="5">
        <v>3419</v>
      </c>
      <c r="G25" s="20">
        <v>3418</v>
      </c>
      <c r="H25" s="6">
        <f t="shared" si="0"/>
        <v>99.970751681778296</v>
      </c>
      <c r="I25" s="5">
        <v>965</v>
      </c>
    </row>
    <row r="26" spans="1:9" x14ac:dyDescent="0.25">
      <c r="A26" s="3" t="s">
        <v>204</v>
      </c>
      <c r="B26" s="3" t="s">
        <v>137</v>
      </c>
      <c r="C26" s="4" t="s">
        <v>230</v>
      </c>
      <c r="D26" s="7" t="s">
        <v>136</v>
      </c>
      <c r="E26" s="5">
        <v>5855</v>
      </c>
      <c r="F26" s="5">
        <v>5855</v>
      </c>
      <c r="G26" s="20">
        <v>5855</v>
      </c>
      <c r="H26" s="6">
        <f t="shared" si="0"/>
        <v>100</v>
      </c>
      <c r="I26" s="5">
        <v>9155</v>
      </c>
    </row>
    <row r="27" spans="1:9" s="72" customFormat="1" x14ac:dyDescent="0.25">
      <c r="A27" s="114" t="s">
        <v>204</v>
      </c>
      <c r="B27" s="68" t="s">
        <v>205</v>
      </c>
      <c r="C27" s="68"/>
      <c r="D27" s="68"/>
      <c r="E27" s="24">
        <f>SUM(E23:E26)</f>
        <v>10120</v>
      </c>
      <c r="F27" s="24">
        <f t="shared" ref="F27:G27" si="4">SUM(F23:F26)</f>
        <v>9507</v>
      </c>
      <c r="G27" s="24">
        <f t="shared" si="4"/>
        <v>9481</v>
      </c>
      <c r="H27" s="25">
        <f t="shared" si="0"/>
        <v>99.72651730303987</v>
      </c>
      <c r="I27" s="24">
        <f t="shared" ref="I27" si="5">SUM(I23:I26)</f>
        <v>10120</v>
      </c>
    </row>
    <row r="28" spans="1:9" x14ac:dyDescent="0.25">
      <c r="A28" s="3" t="s">
        <v>57</v>
      </c>
      <c r="B28" s="3" t="s">
        <v>225</v>
      </c>
      <c r="C28" s="39"/>
      <c r="D28" s="7" t="s">
        <v>224</v>
      </c>
      <c r="E28" s="5">
        <v>0</v>
      </c>
      <c r="F28" s="5">
        <v>13</v>
      </c>
      <c r="G28" s="20">
        <v>13</v>
      </c>
      <c r="H28" s="6">
        <f t="shared" si="0"/>
        <v>100</v>
      </c>
      <c r="I28" s="5">
        <v>0</v>
      </c>
    </row>
    <row r="29" spans="1:9" x14ac:dyDescent="0.25">
      <c r="A29" s="3" t="s">
        <v>57</v>
      </c>
      <c r="B29" s="3" t="s">
        <v>137</v>
      </c>
      <c r="C29" s="39"/>
      <c r="D29" s="7" t="s">
        <v>136</v>
      </c>
      <c r="E29" s="5">
        <v>0</v>
      </c>
      <c r="F29" s="5">
        <v>642</v>
      </c>
      <c r="G29" s="20">
        <v>642</v>
      </c>
      <c r="H29" s="6">
        <f t="shared" si="0"/>
        <v>100</v>
      </c>
      <c r="I29" s="5">
        <v>0</v>
      </c>
    </row>
    <row r="30" spans="1:9" x14ac:dyDescent="0.25">
      <c r="A30" s="3" t="s">
        <v>57</v>
      </c>
      <c r="B30" s="3" t="s">
        <v>211</v>
      </c>
      <c r="C30" s="39"/>
      <c r="D30" s="7" t="s">
        <v>210</v>
      </c>
      <c r="E30" s="5">
        <v>0</v>
      </c>
      <c r="F30" s="5">
        <v>21</v>
      </c>
      <c r="G30" s="20">
        <v>21</v>
      </c>
      <c r="H30" s="6">
        <f t="shared" si="0"/>
        <v>100</v>
      </c>
      <c r="I30" s="5">
        <v>0</v>
      </c>
    </row>
    <row r="31" spans="1:9" s="72" customFormat="1" x14ac:dyDescent="0.25">
      <c r="A31" s="114" t="s">
        <v>57</v>
      </c>
      <c r="B31" s="68" t="s">
        <v>56</v>
      </c>
      <c r="C31" s="68"/>
      <c r="D31" s="68"/>
      <c r="E31" s="24">
        <f>SUM(E28:E30)</f>
        <v>0</v>
      </c>
      <c r="F31" s="24">
        <f t="shared" ref="F31:G31" si="6">SUM(F28:F30)</f>
        <v>676</v>
      </c>
      <c r="G31" s="24">
        <f t="shared" si="6"/>
        <v>676</v>
      </c>
      <c r="H31" s="25">
        <f t="shared" si="0"/>
        <v>100</v>
      </c>
      <c r="I31" s="24">
        <f t="shared" ref="I31" si="7">SUM(I28:I30)</f>
        <v>0</v>
      </c>
    </row>
    <row r="32" spans="1:9" x14ac:dyDescent="0.25">
      <c r="A32" s="3" t="s">
        <v>167</v>
      </c>
      <c r="B32" s="3" t="s">
        <v>154</v>
      </c>
      <c r="C32" s="73"/>
      <c r="D32" s="7" t="s">
        <v>153</v>
      </c>
      <c r="E32" s="5">
        <v>0</v>
      </c>
      <c r="F32" s="5">
        <v>700</v>
      </c>
      <c r="G32" s="20">
        <v>700</v>
      </c>
      <c r="H32" s="6">
        <f t="shared" si="0"/>
        <v>100</v>
      </c>
      <c r="I32" s="5">
        <v>0</v>
      </c>
    </row>
    <row r="33" spans="1:9" s="72" customFormat="1" x14ac:dyDescent="0.25">
      <c r="A33" s="114" t="s">
        <v>167</v>
      </c>
      <c r="B33" s="68" t="s">
        <v>166</v>
      </c>
      <c r="C33" s="68"/>
      <c r="D33" s="68"/>
      <c r="E33" s="24">
        <f>SUM(E32)</f>
        <v>0</v>
      </c>
      <c r="F33" s="24">
        <f t="shared" ref="F33:G33" si="8">SUM(F32)</f>
        <v>700</v>
      </c>
      <c r="G33" s="24">
        <f t="shared" si="8"/>
        <v>700</v>
      </c>
      <c r="H33" s="25">
        <f t="shared" si="0"/>
        <v>100</v>
      </c>
      <c r="I33" s="24">
        <f t="shared" ref="I33" si="9">SUM(I32)</f>
        <v>0</v>
      </c>
    </row>
    <row r="34" spans="1:9" x14ac:dyDescent="0.25">
      <c r="A34" s="3" t="s">
        <v>227</v>
      </c>
      <c r="B34" s="3" t="s">
        <v>216</v>
      </c>
      <c r="C34" s="98" t="s">
        <v>437</v>
      </c>
      <c r="D34" s="7" t="s">
        <v>215</v>
      </c>
      <c r="E34" s="5">
        <v>0</v>
      </c>
      <c r="F34" s="5">
        <v>90</v>
      </c>
      <c r="G34" s="20">
        <v>0</v>
      </c>
      <c r="H34" s="6">
        <f t="shared" si="0"/>
        <v>0</v>
      </c>
      <c r="I34" s="5">
        <v>0</v>
      </c>
    </row>
    <row r="35" spans="1:9" x14ac:dyDescent="0.25">
      <c r="A35" s="3" t="s">
        <v>227</v>
      </c>
      <c r="B35" s="3" t="s">
        <v>225</v>
      </c>
      <c r="C35" s="98" t="s">
        <v>437</v>
      </c>
      <c r="D35" s="86" t="s">
        <v>224</v>
      </c>
      <c r="E35" s="5">
        <v>0</v>
      </c>
      <c r="F35" s="5">
        <v>140</v>
      </c>
      <c r="G35" s="20">
        <v>0</v>
      </c>
      <c r="H35" s="6">
        <f t="shared" si="0"/>
        <v>0</v>
      </c>
      <c r="I35" s="5">
        <v>0</v>
      </c>
    </row>
    <row r="36" spans="1:9" x14ac:dyDescent="0.25">
      <c r="A36" s="3" t="s">
        <v>227</v>
      </c>
      <c r="B36" s="3" t="s">
        <v>154</v>
      </c>
      <c r="C36" s="98" t="s">
        <v>437</v>
      </c>
      <c r="D36" s="7" t="s">
        <v>153</v>
      </c>
      <c r="E36" s="5">
        <v>0</v>
      </c>
      <c r="F36" s="5">
        <v>70</v>
      </c>
      <c r="G36" s="20">
        <v>0</v>
      </c>
      <c r="H36" s="6">
        <f t="shared" si="0"/>
        <v>0</v>
      </c>
      <c r="I36" s="5">
        <v>0</v>
      </c>
    </row>
    <row r="37" spans="1:9" x14ac:dyDescent="0.25">
      <c r="A37" s="3" t="s">
        <v>227</v>
      </c>
      <c r="B37" s="3" t="s">
        <v>137</v>
      </c>
      <c r="C37" s="98" t="s">
        <v>437</v>
      </c>
      <c r="D37" s="7" t="s">
        <v>136</v>
      </c>
      <c r="E37" s="5">
        <v>800</v>
      </c>
      <c r="F37" s="5">
        <v>217</v>
      </c>
      <c r="G37" s="20">
        <v>0</v>
      </c>
      <c r="H37" s="6">
        <f t="shared" si="0"/>
        <v>0</v>
      </c>
      <c r="I37" s="5">
        <v>1000</v>
      </c>
    </row>
    <row r="38" spans="1:9" x14ac:dyDescent="0.25">
      <c r="A38" s="3" t="s">
        <v>227</v>
      </c>
      <c r="B38" s="3" t="s">
        <v>211</v>
      </c>
      <c r="C38" s="98" t="s">
        <v>437</v>
      </c>
      <c r="D38" s="7" t="s">
        <v>210</v>
      </c>
      <c r="E38" s="5">
        <v>0</v>
      </c>
      <c r="F38" s="5">
        <v>40</v>
      </c>
      <c r="G38" s="20">
        <v>0</v>
      </c>
      <c r="H38" s="6">
        <f t="shared" si="0"/>
        <v>0</v>
      </c>
      <c r="I38" s="5">
        <v>0</v>
      </c>
    </row>
    <row r="39" spans="1:9" x14ac:dyDescent="0.25">
      <c r="A39" s="3" t="s">
        <v>227</v>
      </c>
      <c r="B39" s="3" t="s">
        <v>229</v>
      </c>
      <c r="C39" s="98" t="s">
        <v>437</v>
      </c>
      <c r="D39" s="7" t="s">
        <v>228</v>
      </c>
      <c r="E39" s="5">
        <v>0</v>
      </c>
      <c r="F39" s="5">
        <v>45</v>
      </c>
      <c r="G39" s="20">
        <v>0</v>
      </c>
      <c r="H39" s="6">
        <f t="shared" si="0"/>
        <v>0</v>
      </c>
      <c r="I39" s="5">
        <v>0</v>
      </c>
    </row>
    <row r="40" spans="1:9" x14ac:dyDescent="0.25">
      <c r="A40" s="3" t="s">
        <v>227</v>
      </c>
      <c r="B40" s="3" t="s">
        <v>152</v>
      </c>
      <c r="C40" s="98" t="s">
        <v>437</v>
      </c>
      <c r="D40" s="7" t="s">
        <v>151</v>
      </c>
      <c r="E40" s="5">
        <v>0</v>
      </c>
      <c r="F40" s="5">
        <v>198</v>
      </c>
      <c r="G40" s="20">
        <v>0</v>
      </c>
      <c r="H40" s="6">
        <f t="shared" si="0"/>
        <v>0</v>
      </c>
      <c r="I40" s="5">
        <v>0</v>
      </c>
    </row>
    <row r="41" spans="1:9" s="72" customFormat="1" x14ac:dyDescent="0.25">
      <c r="A41" s="114" t="s">
        <v>227</v>
      </c>
      <c r="B41" s="68" t="s">
        <v>439</v>
      </c>
      <c r="C41" s="68"/>
      <c r="D41" s="68"/>
      <c r="E41" s="24">
        <f>SUM(E34:E40)</f>
        <v>800</v>
      </c>
      <c r="F41" s="24">
        <f t="shared" ref="F41:G41" si="10">SUM(F34:F40)</f>
        <v>800</v>
      </c>
      <c r="G41" s="24">
        <f t="shared" si="10"/>
        <v>0</v>
      </c>
      <c r="H41" s="25">
        <f t="shared" si="0"/>
        <v>0</v>
      </c>
      <c r="I41" s="24">
        <f t="shared" ref="I41" si="11">SUM(I34:I40)</f>
        <v>1000</v>
      </c>
    </row>
    <row r="42" spans="1:9" x14ac:dyDescent="0.25">
      <c r="A42" s="3" t="s">
        <v>223</v>
      </c>
      <c r="B42" s="3" t="s">
        <v>216</v>
      </c>
      <c r="C42" s="39"/>
      <c r="D42" s="7" t="s">
        <v>215</v>
      </c>
      <c r="E42" s="5">
        <v>0</v>
      </c>
      <c r="F42" s="5">
        <v>100</v>
      </c>
      <c r="G42" s="20">
        <v>100</v>
      </c>
      <c r="H42" s="6">
        <f t="shared" si="0"/>
        <v>100</v>
      </c>
      <c r="I42" s="5">
        <v>0</v>
      </c>
    </row>
    <row r="43" spans="1:9" x14ac:dyDescent="0.25">
      <c r="A43" s="3" t="s">
        <v>223</v>
      </c>
      <c r="B43" s="3" t="s">
        <v>225</v>
      </c>
      <c r="C43" s="39"/>
      <c r="D43" s="7" t="s">
        <v>224</v>
      </c>
      <c r="E43" s="5">
        <v>0</v>
      </c>
      <c r="F43" s="5">
        <v>30</v>
      </c>
      <c r="G43" s="20">
        <v>30</v>
      </c>
      <c r="H43" s="6">
        <f t="shared" si="0"/>
        <v>100</v>
      </c>
      <c r="I43" s="5">
        <v>0</v>
      </c>
    </row>
    <row r="44" spans="1:9" x14ac:dyDescent="0.25">
      <c r="A44" s="3" t="s">
        <v>223</v>
      </c>
      <c r="B44" s="3" t="s">
        <v>154</v>
      </c>
      <c r="C44" s="39"/>
      <c r="D44" s="7" t="s">
        <v>153</v>
      </c>
      <c r="E44" s="5">
        <v>0</v>
      </c>
      <c r="F44" s="5">
        <v>205</v>
      </c>
      <c r="G44" s="20">
        <v>205</v>
      </c>
      <c r="H44" s="6">
        <f t="shared" si="0"/>
        <v>100</v>
      </c>
      <c r="I44" s="5">
        <v>0</v>
      </c>
    </row>
    <row r="45" spans="1:9" x14ac:dyDescent="0.25">
      <c r="A45" s="3" t="s">
        <v>223</v>
      </c>
      <c r="B45" s="3" t="s">
        <v>137</v>
      </c>
      <c r="C45" s="39"/>
      <c r="D45" s="7" t="s">
        <v>136</v>
      </c>
      <c r="E45" s="5">
        <v>0</v>
      </c>
      <c r="F45" s="5">
        <v>430</v>
      </c>
      <c r="G45" s="20">
        <v>430</v>
      </c>
      <c r="H45" s="6">
        <f t="shared" si="0"/>
        <v>100</v>
      </c>
      <c r="I45" s="5">
        <v>0</v>
      </c>
    </row>
    <row r="46" spans="1:9" x14ac:dyDescent="0.25">
      <c r="A46" s="3" t="s">
        <v>223</v>
      </c>
      <c r="B46" s="3" t="s">
        <v>135</v>
      </c>
      <c r="C46" s="39"/>
      <c r="D46" s="7" t="s">
        <v>134</v>
      </c>
      <c r="E46" s="5">
        <v>850</v>
      </c>
      <c r="F46" s="5">
        <v>0</v>
      </c>
      <c r="G46" s="20">
        <v>0</v>
      </c>
      <c r="H46" s="6">
        <v>0</v>
      </c>
      <c r="I46" s="5">
        <v>1000</v>
      </c>
    </row>
    <row r="47" spans="1:9" x14ac:dyDescent="0.25">
      <c r="A47" t="s">
        <v>223</v>
      </c>
      <c r="B47" t="s">
        <v>152</v>
      </c>
      <c r="D47" t="s">
        <v>151</v>
      </c>
      <c r="E47" s="1">
        <v>0</v>
      </c>
      <c r="F47" s="1">
        <v>85</v>
      </c>
      <c r="G47" s="1">
        <v>85</v>
      </c>
      <c r="H47" s="2">
        <f t="shared" si="0"/>
        <v>100</v>
      </c>
      <c r="I47" s="1">
        <v>0</v>
      </c>
    </row>
    <row r="48" spans="1:9" s="72" customFormat="1" x14ac:dyDescent="0.25">
      <c r="A48" s="114" t="s">
        <v>223</v>
      </c>
      <c r="B48" s="68" t="s">
        <v>440</v>
      </c>
      <c r="C48" s="68"/>
      <c r="D48" s="68"/>
      <c r="E48" s="24">
        <f>SUM(E42:E47)</f>
        <v>850</v>
      </c>
      <c r="F48" s="24">
        <f t="shared" ref="F48:G48" si="12">SUM(F42:F47)</f>
        <v>850</v>
      </c>
      <c r="G48" s="24">
        <f t="shared" si="12"/>
        <v>850</v>
      </c>
      <c r="H48" s="25">
        <f t="shared" si="0"/>
        <v>100</v>
      </c>
      <c r="I48" s="24">
        <f t="shared" ref="I48" si="13">SUM(I42:I47)</f>
        <v>1000</v>
      </c>
    </row>
    <row r="49" spans="1:9" x14ac:dyDescent="0.25">
      <c r="A49" s="3" t="s">
        <v>222</v>
      </c>
      <c r="B49" s="3" t="s">
        <v>154</v>
      </c>
      <c r="C49" s="39"/>
      <c r="D49" s="7" t="s">
        <v>153</v>
      </c>
      <c r="E49" s="5">
        <v>0</v>
      </c>
      <c r="F49" s="5">
        <v>220</v>
      </c>
      <c r="G49" s="20">
        <v>220</v>
      </c>
      <c r="H49" s="6">
        <f t="shared" si="0"/>
        <v>100</v>
      </c>
      <c r="I49" s="5">
        <v>0</v>
      </c>
    </row>
    <row r="50" spans="1:9" s="72" customFormat="1" x14ac:dyDescent="0.25">
      <c r="A50" s="114" t="s">
        <v>222</v>
      </c>
      <c r="B50" s="729" t="s">
        <v>441</v>
      </c>
      <c r="C50" s="730"/>
      <c r="D50" s="731"/>
      <c r="E50" s="24">
        <f>SUM(E49)</f>
        <v>0</v>
      </c>
      <c r="F50" s="24">
        <f t="shared" ref="F50:G50" si="14">SUM(F49)</f>
        <v>220</v>
      </c>
      <c r="G50" s="24">
        <f t="shared" si="14"/>
        <v>220</v>
      </c>
      <c r="H50" s="25">
        <f t="shared" si="0"/>
        <v>100</v>
      </c>
      <c r="I50" s="24">
        <f t="shared" ref="I50" si="15">SUM(I49)</f>
        <v>0</v>
      </c>
    </row>
    <row r="51" spans="1:9" x14ac:dyDescent="0.25">
      <c r="A51" s="3" t="s">
        <v>221</v>
      </c>
      <c r="B51" s="3" t="s">
        <v>154</v>
      </c>
      <c r="C51" s="39"/>
      <c r="D51" s="7" t="s">
        <v>153</v>
      </c>
      <c r="E51" s="5">
        <v>0</v>
      </c>
      <c r="F51" s="5">
        <v>180</v>
      </c>
      <c r="G51" s="20">
        <v>180</v>
      </c>
      <c r="H51" s="6">
        <f t="shared" si="0"/>
        <v>100</v>
      </c>
      <c r="I51" s="5">
        <v>0</v>
      </c>
    </row>
    <row r="52" spans="1:9" s="72" customFormat="1" x14ac:dyDescent="0.25">
      <c r="A52" s="114" t="s">
        <v>221</v>
      </c>
      <c r="B52" s="68" t="s">
        <v>442</v>
      </c>
      <c r="C52" s="68"/>
      <c r="D52" s="68"/>
      <c r="E52" s="24">
        <f>SUM(E51)</f>
        <v>0</v>
      </c>
      <c r="F52" s="24">
        <f t="shared" ref="F52:G52" si="16">SUM(F51)</f>
        <v>180</v>
      </c>
      <c r="G52" s="24">
        <f t="shared" si="16"/>
        <v>180</v>
      </c>
      <c r="H52" s="25">
        <f t="shared" si="0"/>
        <v>100</v>
      </c>
      <c r="I52" s="24">
        <f t="shared" ref="I52" si="17">SUM(I51)</f>
        <v>0</v>
      </c>
    </row>
    <row r="53" spans="1:9" x14ac:dyDescent="0.25">
      <c r="A53" s="3" t="s">
        <v>146</v>
      </c>
      <c r="B53" s="3" t="s">
        <v>154</v>
      </c>
      <c r="C53" s="39"/>
      <c r="D53" s="7" t="s">
        <v>153</v>
      </c>
      <c r="E53" s="5">
        <v>0</v>
      </c>
      <c r="F53" s="5">
        <v>495</v>
      </c>
      <c r="G53" s="20">
        <v>495</v>
      </c>
      <c r="H53" s="6">
        <f t="shared" si="0"/>
        <v>100</v>
      </c>
      <c r="I53" s="5">
        <v>0</v>
      </c>
    </row>
    <row r="54" spans="1:9" x14ac:dyDescent="0.25">
      <c r="A54" s="3" t="s">
        <v>146</v>
      </c>
      <c r="B54" s="3" t="s">
        <v>137</v>
      </c>
      <c r="C54" s="39"/>
      <c r="D54" s="7" t="s">
        <v>136</v>
      </c>
      <c r="E54" s="5">
        <v>0</v>
      </c>
      <c r="F54" s="5">
        <v>595</v>
      </c>
      <c r="G54" s="20">
        <v>595</v>
      </c>
      <c r="H54" s="6">
        <f t="shared" si="0"/>
        <v>100</v>
      </c>
      <c r="I54" s="5">
        <v>0</v>
      </c>
    </row>
    <row r="55" spans="1:9" x14ac:dyDescent="0.25">
      <c r="A55" s="3" t="s">
        <v>146</v>
      </c>
      <c r="B55" s="3" t="s">
        <v>211</v>
      </c>
      <c r="C55" s="39"/>
      <c r="D55" s="7" t="s">
        <v>210</v>
      </c>
      <c r="E55" s="5">
        <v>0</v>
      </c>
      <c r="F55" s="5">
        <v>320</v>
      </c>
      <c r="G55" s="20">
        <v>320</v>
      </c>
      <c r="H55" s="6">
        <f t="shared" si="0"/>
        <v>100</v>
      </c>
      <c r="I55" s="5">
        <v>0</v>
      </c>
    </row>
    <row r="56" spans="1:9" x14ac:dyDescent="0.25">
      <c r="A56" s="3" t="s">
        <v>146</v>
      </c>
      <c r="B56" s="3" t="s">
        <v>135</v>
      </c>
      <c r="C56" s="39"/>
      <c r="D56" s="7" t="s">
        <v>134</v>
      </c>
      <c r="E56" s="5">
        <v>0</v>
      </c>
      <c r="F56" s="5">
        <v>4</v>
      </c>
      <c r="G56" s="20">
        <v>3</v>
      </c>
      <c r="H56" s="6">
        <f t="shared" si="0"/>
        <v>75</v>
      </c>
      <c r="I56" s="5">
        <v>0</v>
      </c>
    </row>
    <row r="57" spans="1:9" s="72" customFormat="1" x14ac:dyDescent="0.25">
      <c r="A57" s="114" t="s">
        <v>146</v>
      </c>
      <c r="B57" s="68" t="s">
        <v>443</v>
      </c>
      <c r="C57" s="68"/>
      <c r="D57" s="68"/>
      <c r="E57" s="24">
        <f>SUM(E53:E56)</f>
        <v>0</v>
      </c>
      <c r="F57" s="24">
        <f t="shared" ref="F57:G57" si="18">SUM(F53:F56)</f>
        <v>1414</v>
      </c>
      <c r="G57" s="24">
        <f t="shared" si="18"/>
        <v>1413</v>
      </c>
      <c r="H57" s="25">
        <f t="shared" si="0"/>
        <v>99.929278642149924</v>
      </c>
      <c r="I57" s="24">
        <f t="shared" ref="I57" si="19">SUM(I53:I56)</f>
        <v>0</v>
      </c>
    </row>
    <row r="58" spans="1:9" x14ac:dyDescent="0.25">
      <c r="A58" s="3" t="s">
        <v>220</v>
      </c>
      <c r="B58" s="3" t="s">
        <v>154</v>
      </c>
      <c r="C58" s="39"/>
      <c r="D58" s="7" t="s">
        <v>153</v>
      </c>
      <c r="E58" s="5">
        <v>0</v>
      </c>
      <c r="F58" s="5">
        <v>85</v>
      </c>
      <c r="G58" s="5">
        <v>85</v>
      </c>
      <c r="H58" s="6">
        <f t="shared" si="0"/>
        <v>100</v>
      </c>
      <c r="I58" s="5">
        <v>0</v>
      </c>
    </row>
    <row r="59" spans="1:9" s="72" customFormat="1" x14ac:dyDescent="0.25">
      <c r="A59" s="114" t="s">
        <v>220</v>
      </c>
      <c r="B59" s="729" t="s">
        <v>444</v>
      </c>
      <c r="C59" s="730"/>
      <c r="D59" s="731"/>
      <c r="E59" s="24">
        <f>SUM(E58)</f>
        <v>0</v>
      </c>
      <c r="F59" s="28">
        <f t="shared" ref="F59:G59" si="20">SUM(F58)</f>
        <v>85</v>
      </c>
      <c r="G59" s="28">
        <f t="shared" si="20"/>
        <v>85</v>
      </c>
      <c r="H59" s="25">
        <f t="shared" si="0"/>
        <v>100</v>
      </c>
      <c r="I59" s="24">
        <v>0</v>
      </c>
    </row>
    <row r="60" spans="1:9" x14ac:dyDescent="0.25">
      <c r="A60" s="3" t="s">
        <v>219</v>
      </c>
      <c r="B60" s="3" t="s">
        <v>154</v>
      </c>
      <c r="C60" s="39"/>
      <c r="D60" s="7" t="s">
        <v>153</v>
      </c>
      <c r="E60" s="5">
        <v>0</v>
      </c>
      <c r="F60" s="5">
        <v>125</v>
      </c>
      <c r="G60" s="20">
        <v>125</v>
      </c>
      <c r="H60" s="6">
        <f t="shared" si="0"/>
        <v>100</v>
      </c>
      <c r="I60" s="5">
        <v>0</v>
      </c>
    </row>
    <row r="61" spans="1:9" s="72" customFormat="1" x14ac:dyDescent="0.25">
      <c r="A61" s="114" t="s">
        <v>219</v>
      </c>
      <c r="B61" s="729" t="s">
        <v>445</v>
      </c>
      <c r="C61" s="730"/>
      <c r="D61" s="731"/>
      <c r="E61" s="24">
        <f>SUM(E60)</f>
        <v>0</v>
      </c>
      <c r="F61" s="24">
        <f>SUM(F60)</f>
        <v>125</v>
      </c>
      <c r="G61" s="24">
        <f>SUM(G60)</f>
        <v>125</v>
      </c>
      <c r="H61" s="25">
        <f>G61*100/F61</f>
        <v>100</v>
      </c>
      <c r="I61" s="24">
        <f>SUM(I60)</f>
        <v>0</v>
      </c>
    </row>
    <row r="62" spans="1:9" x14ac:dyDescent="0.25">
      <c r="A62" s="714" t="s">
        <v>1003</v>
      </c>
      <c r="B62" s="714"/>
      <c r="C62" s="714"/>
      <c r="D62" s="714"/>
      <c r="E62" s="714"/>
      <c r="F62" s="714"/>
      <c r="G62" s="714"/>
      <c r="H62" s="714"/>
      <c r="I62" s="714"/>
    </row>
    <row r="63" spans="1:9" x14ac:dyDescent="0.25">
      <c r="A63" s="3" t="s">
        <v>218</v>
      </c>
      <c r="B63" s="3" t="s">
        <v>154</v>
      </c>
      <c r="C63" s="39"/>
      <c r="D63" s="7" t="s">
        <v>153</v>
      </c>
      <c r="E63" s="5">
        <v>0</v>
      </c>
      <c r="F63" s="5">
        <v>610</v>
      </c>
      <c r="G63" s="5">
        <v>610</v>
      </c>
      <c r="H63" s="6">
        <f t="shared" si="0"/>
        <v>100</v>
      </c>
      <c r="I63" s="5">
        <v>0</v>
      </c>
    </row>
    <row r="64" spans="1:9" x14ac:dyDescent="0.25">
      <c r="A64" s="3" t="s">
        <v>218</v>
      </c>
      <c r="B64" s="3" t="s">
        <v>137</v>
      </c>
      <c r="C64" s="39"/>
      <c r="D64" s="7" t="s">
        <v>136</v>
      </c>
      <c r="E64" s="5">
        <v>0</v>
      </c>
      <c r="F64" s="5">
        <v>600</v>
      </c>
      <c r="G64" s="5">
        <v>600</v>
      </c>
      <c r="H64" s="6">
        <f t="shared" si="0"/>
        <v>100</v>
      </c>
      <c r="I64" s="5">
        <v>0</v>
      </c>
    </row>
    <row r="65" spans="1:9" x14ac:dyDescent="0.25">
      <c r="A65" s="3" t="s">
        <v>218</v>
      </c>
      <c r="B65" s="3" t="s">
        <v>211</v>
      </c>
      <c r="C65" s="39"/>
      <c r="D65" s="7" t="s">
        <v>210</v>
      </c>
      <c r="E65" s="5">
        <v>0</v>
      </c>
      <c r="F65" s="5">
        <v>435</v>
      </c>
      <c r="G65" s="5">
        <v>435</v>
      </c>
      <c r="H65" s="6">
        <f t="shared" si="0"/>
        <v>100</v>
      </c>
      <c r="I65" s="5">
        <v>0</v>
      </c>
    </row>
    <row r="66" spans="1:9" s="72" customFormat="1" x14ac:dyDescent="0.25">
      <c r="A66" s="114" t="s">
        <v>218</v>
      </c>
      <c r="B66" s="68" t="s">
        <v>446</v>
      </c>
      <c r="C66" s="68"/>
      <c r="D66" s="68"/>
      <c r="E66" s="24">
        <f>SUM(E63:E65)</f>
        <v>0</v>
      </c>
      <c r="F66" s="28">
        <f t="shared" ref="F66:G66" si="21">SUM(F63:F65)</f>
        <v>1645</v>
      </c>
      <c r="G66" s="28">
        <f t="shared" si="21"/>
        <v>1645</v>
      </c>
      <c r="H66" s="25">
        <f t="shared" si="0"/>
        <v>100</v>
      </c>
      <c r="I66" s="24">
        <f t="shared" ref="I66" si="22">SUM(I63:I65)</f>
        <v>0</v>
      </c>
    </row>
    <row r="67" spans="1:9" x14ac:dyDescent="0.25">
      <c r="A67" s="3" t="s">
        <v>217</v>
      </c>
      <c r="B67" s="3" t="s">
        <v>154</v>
      </c>
      <c r="C67" s="39"/>
      <c r="D67" s="7" t="s">
        <v>153</v>
      </c>
      <c r="E67" s="5">
        <v>0</v>
      </c>
      <c r="F67" s="5">
        <v>230</v>
      </c>
      <c r="G67" s="5">
        <v>230</v>
      </c>
      <c r="H67" s="6">
        <f t="shared" si="0"/>
        <v>100</v>
      </c>
      <c r="I67" s="5">
        <v>0</v>
      </c>
    </row>
    <row r="68" spans="1:9" s="72" customFormat="1" x14ac:dyDescent="0.25">
      <c r="A68" s="114" t="s">
        <v>217</v>
      </c>
      <c r="B68" s="68" t="s">
        <v>447</v>
      </c>
      <c r="C68" s="68"/>
      <c r="D68" s="68"/>
      <c r="E68" s="24">
        <f>SUM(E67)</f>
        <v>0</v>
      </c>
      <c r="F68" s="28">
        <f t="shared" ref="F68:G68" si="23">SUM(F67)</f>
        <v>230</v>
      </c>
      <c r="G68" s="28">
        <f t="shared" si="23"/>
        <v>230</v>
      </c>
      <c r="H68" s="25">
        <f t="shared" si="0"/>
        <v>100</v>
      </c>
      <c r="I68" s="24">
        <f t="shared" ref="I68" si="24">SUM(I67)</f>
        <v>0</v>
      </c>
    </row>
    <row r="69" spans="1:9" x14ac:dyDescent="0.25">
      <c r="A69" s="3" t="s">
        <v>139</v>
      </c>
      <c r="B69" s="3" t="s">
        <v>154</v>
      </c>
      <c r="C69" s="39"/>
      <c r="D69" s="7" t="s">
        <v>153</v>
      </c>
      <c r="E69" s="5">
        <v>0</v>
      </c>
      <c r="F69" s="5">
        <v>435</v>
      </c>
      <c r="G69" s="5">
        <v>435</v>
      </c>
      <c r="H69" s="6">
        <f t="shared" si="0"/>
        <v>100</v>
      </c>
      <c r="I69" s="5">
        <v>0</v>
      </c>
    </row>
    <row r="70" spans="1:9" x14ac:dyDescent="0.25">
      <c r="A70" s="3" t="s">
        <v>139</v>
      </c>
      <c r="B70" s="3" t="s">
        <v>137</v>
      </c>
      <c r="C70" s="436" t="s">
        <v>230</v>
      </c>
      <c r="D70" s="7" t="s">
        <v>136</v>
      </c>
      <c r="E70" s="5">
        <v>0</v>
      </c>
      <c r="F70" s="5">
        <v>576</v>
      </c>
      <c r="G70" s="5">
        <v>576</v>
      </c>
      <c r="H70" s="6">
        <f t="shared" si="0"/>
        <v>100</v>
      </c>
      <c r="I70" s="5">
        <v>2535</v>
      </c>
    </row>
    <row r="71" spans="1:9" x14ac:dyDescent="0.25">
      <c r="A71" s="3" t="s">
        <v>139</v>
      </c>
      <c r="B71" s="3" t="s">
        <v>211</v>
      </c>
      <c r="C71" s="39"/>
      <c r="D71" s="7" t="s">
        <v>210</v>
      </c>
      <c r="E71" s="5">
        <v>0</v>
      </c>
      <c r="F71" s="5">
        <v>20</v>
      </c>
      <c r="G71" s="5">
        <v>20</v>
      </c>
      <c r="H71" s="6">
        <f t="shared" si="0"/>
        <v>100</v>
      </c>
      <c r="I71" s="5">
        <v>0</v>
      </c>
    </row>
    <row r="72" spans="1:9" x14ac:dyDescent="0.25">
      <c r="A72" s="3" t="s">
        <v>139</v>
      </c>
      <c r="B72" s="3" t="s">
        <v>135</v>
      </c>
      <c r="C72" s="39"/>
      <c r="D72" s="7" t="s">
        <v>134</v>
      </c>
      <c r="E72" s="5">
        <v>10695</v>
      </c>
      <c r="F72" s="5">
        <v>848</v>
      </c>
      <c r="G72" s="5">
        <v>0</v>
      </c>
      <c r="H72" s="6">
        <f t="shared" si="0"/>
        <v>0</v>
      </c>
      <c r="I72" s="5">
        <v>8265</v>
      </c>
    </row>
    <row r="73" spans="1:9" s="72" customFormat="1" x14ac:dyDescent="0.25">
      <c r="A73" s="114" t="s">
        <v>139</v>
      </c>
      <c r="B73" s="68" t="s">
        <v>138</v>
      </c>
      <c r="C73" s="68"/>
      <c r="D73" s="68"/>
      <c r="E73" s="24">
        <f>SUM(E69:E72)</f>
        <v>10695</v>
      </c>
      <c r="F73" s="28">
        <f>SUM(F69:F72)</f>
        <v>1879</v>
      </c>
      <c r="G73" s="28">
        <f>SUM(G69:G72)</f>
        <v>1031</v>
      </c>
      <c r="H73" s="25">
        <f t="shared" ref="H73:H89" si="25">G73*100/F73</f>
        <v>54.86961149547632</v>
      </c>
      <c r="I73" s="24">
        <f t="shared" ref="I73" si="26">SUM(I69:I72)</f>
        <v>10800</v>
      </c>
    </row>
    <row r="74" spans="1:9" x14ac:dyDescent="0.25">
      <c r="A74" s="3" t="s">
        <v>214</v>
      </c>
      <c r="B74" s="3" t="s">
        <v>216</v>
      </c>
      <c r="C74" s="39"/>
      <c r="D74" s="7" t="s">
        <v>215</v>
      </c>
      <c r="E74" s="5">
        <v>0</v>
      </c>
      <c r="F74" s="5">
        <v>90</v>
      </c>
      <c r="G74" s="5">
        <v>90</v>
      </c>
      <c r="H74" s="6">
        <f t="shared" si="25"/>
        <v>100</v>
      </c>
      <c r="I74" s="5">
        <v>0</v>
      </c>
    </row>
    <row r="75" spans="1:9" x14ac:dyDescent="0.25">
      <c r="A75" s="3" t="s">
        <v>214</v>
      </c>
      <c r="B75" s="3" t="s">
        <v>154</v>
      </c>
      <c r="C75" s="39"/>
      <c r="D75" s="7" t="s">
        <v>153</v>
      </c>
      <c r="E75" s="5">
        <v>0</v>
      </c>
      <c r="F75" s="5">
        <v>2081</v>
      </c>
      <c r="G75" s="5">
        <v>2081</v>
      </c>
      <c r="H75" s="6">
        <f t="shared" si="25"/>
        <v>100</v>
      </c>
      <c r="I75" s="5">
        <v>0</v>
      </c>
    </row>
    <row r="76" spans="1:9" x14ac:dyDescent="0.25">
      <c r="A76" s="3" t="s">
        <v>214</v>
      </c>
      <c r="B76" s="3" t="s">
        <v>137</v>
      </c>
      <c r="C76" s="39"/>
      <c r="D76" s="7" t="s">
        <v>136</v>
      </c>
      <c r="E76" s="5">
        <v>0</v>
      </c>
      <c r="F76" s="5">
        <v>450</v>
      </c>
      <c r="G76" s="5">
        <v>450</v>
      </c>
      <c r="H76" s="6">
        <f t="shared" si="25"/>
        <v>100</v>
      </c>
      <c r="I76" s="5">
        <v>0</v>
      </c>
    </row>
    <row r="77" spans="1:9" x14ac:dyDescent="0.25">
      <c r="A77" s="3" t="s">
        <v>214</v>
      </c>
      <c r="B77" s="3" t="s">
        <v>211</v>
      </c>
      <c r="C77" s="39"/>
      <c r="D77" s="7" t="s">
        <v>210</v>
      </c>
      <c r="E77" s="5">
        <v>0</v>
      </c>
      <c r="F77" s="5">
        <v>64</v>
      </c>
      <c r="G77" s="5">
        <v>64</v>
      </c>
      <c r="H77" s="6">
        <f t="shared" si="25"/>
        <v>100</v>
      </c>
      <c r="I77" s="5">
        <v>0</v>
      </c>
    </row>
    <row r="78" spans="1:9" s="72" customFormat="1" x14ac:dyDescent="0.25">
      <c r="A78" s="114" t="s">
        <v>214</v>
      </c>
      <c r="B78" s="68" t="s">
        <v>448</v>
      </c>
      <c r="C78" s="68"/>
      <c r="D78" s="68"/>
      <c r="E78" s="24">
        <f>SUM(E74:E77)</f>
        <v>0</v>
      </c>
      <c r="F78" s="28">
        <f t="shared" ref="F78:G78" si="27">SUM(F74:F77)</f>
        <v>2685</v>
      </c>
      <c r="G78" s="28">
        <f t="shared" si="27"/>
        <v>2685</v>
      </c>
      <c r="H78" s="25">
        <f t="shared" si="25"/>
        <v>100</v>
      </c>
      <c r="I78" s="24">
        <f t="shared" ref="I78" si="28">SUM(I74:I77)</f>
        <v>0</v>
      </c>
    </row>
    <row r="79" spans="1:9" x14ac:dyDescent="0.25">
      <c r="A79" s="3" t="s">
        <v>213</v>
      </c>
      <c r="B79" s="3" t="s">
        <v>211</v>
      </c>
      <c r="C79" s="39"/>
      <c r="D79" s="7" t="s">
        <v>210</v>
      </c>
      <c r="E79" s="5">
        <v>0</v>
      </c>
      <c r="F79" s="5">
        <v>40</v>
      </c>
      <c r="G79" s="5">
        <v>40</v>
      </c>
      <c r="H79" s="6">
        <f t="shared" si="25"/>
        <v>100</v>
      </c>
      <c r="I79" s="5">
        <v>0</v>
      </c>
    </row>
    <row r="80" spans="1:9" s="72" customFormat="1" x14ac:dyDescent="0.25">
      <c r="A80" s="114" t="s">
        <v>213</v>
      </c>
      <c r="B80" s="68" t="s">
        <v>449</v>
      </c>
      <c r="C80" s="68"/>
      <c r="D80" s="68"/>
      <c r="E80" s="24">
        <f>SUM(E79)</f>
        <v>0</v>
      </c>
      <c r="F80" s="28">
        <f t="shared" ref="F80:G80" si="29">SUM(F79)</f>
        <v>40</v>
      </c>
      <c r="G80" s="28">
        <f t="shared" si="29"/>
        <v>40</v>
      </c>
      <c r="H80" s="25">
        <f t="shared" si="25"/>
        <v>100</v>
      </c>
      <c r="I80" s="24">
        <f t="shared" ref="I80" si="30">SUM(I79)</f>
        <v>0</v>
      </c>
    </row>
    <row r="81" spans="1:9" x14ac:dyDescent="0.25">
      <c r="A81" s="3" t="s">
        <v>212</v>
      </c>
      <c r="B81" s="3" t="s">
        <v>154</v>
      </c>
      <c r="C81" s="39"/>
      <c r="D81" s="7" t="s">
        <v>153</v>
      </c>
      <c r="E81" s="5">
        <v>0</v>
      </c>
      <c r="F81" s="5">
        <v>16</v>
      </c>
      <c r="G81" s="5">
        <v>16</v>
      </c>
      <c r="H81" s="6">
        <f t="shared" si="25"/>
        <v>100</v>
      </c>
      <c r="I81" s="5">
        <v>0</v>
      </c>
    </row>
    <row r="82" spans="1:9" s="72" customFormat="1" x14ac:dyDescent="0.25">
      <c r="A82" s="114" t="s">
        <v>212</v>
      </c>
      <c r="B82" s="68" t="s">
        <v>450</v>
      </c>
      <c r="C82" s="68"/>
      <c r="D82" s="68"/>
      <c r="E82" s="24">
        <f>SUM(E81)</f>
        <v>0</v>
      </c>
      <c r="F82" s="28">
        <f t="shared" ref="F82:G82" si="31">SUM(F81)</f>
        <v>16</v>
      </c>
      <c r="G82" s="28">
        <f t="shared" si="31"/>
        <v>16</v>
      </c>
      <c r="H82" s="25">
        <f t="shared" si="25"/>
        <v>100</v>
      </c>
      <c r="I82" s="24">
        <f t="shared" ref="I82" si="32">SUM(I81)</f>
        <v>0</v>
      </c>
    </row>
    <row r="83" spans="1:9" x14ac:dyDescent="0.25">
      <c r="A83" s="3" t="s">
        <v>131</v>
      </c>
      <c r="B83" s="3" t="s">
        <v>211</v>
      </c>
      <c r="C83" s="39"/>
      <c r="D83" s="7" t="s">
        <v>210</v>
      </c>
      <c r="E83" s="5">
        <v>0</v>
      </c>
      <c r="F83" s="5">
        <v>14</v>
      </c>
      <c r="G83" s="5">
        <v>14</v>
      </c>
      <c r="H83" s="6">
        <f t="shared" si="25"/>
        <v>100</v>
      </c>
      <c r="I83" s="5">
        <v>0</v>
      </c>
    </row>
    <row r="84" spans="1:9" x14ac:dyDescent="0.25">
      <c r="A84" s="3" t="s">
        <v>131</v>
      </c>
      <c r="B84" s="3" t="s">
        <v>203</v>
      </c>
      <c r="C84" s="39"/>
      <c r="D84" s="7" t="s">
        <v>202</v>
      </c>
      <c r="E84" s="5">
        <v>0</v>
      </c>
      <c r="F84" s="5">
        <v>700</v>
      </c>
      <c r="G84" s="5">
        <v>700</v>
      </c>
      <c r="H84" s="6">
        <f t="shared" si="25"/>
        <v>100</v>
      </c>
      <c r="I84" s="5">
        <v>0</v>
      </c>
    </row>
    <row r="85" spans="1:9" s="72" customFormat="1" x14ac:dyDescent="0.25">
      <c r="A85" s="114" t="s">
        <v>131</v>
      </c>
      <c r="B85" s="729" t="s">
        <v>130</v>
      </c>
      <c r="C85" s="730"/>
      <c r="D85" s="731"/>
      <c r="E85" s="24">
        <f>SUM(E83:E84)</f>
        <v>0</v>
      </c>
      <c r="F85" s="28">
        <f t="shared" ref="F85:G85" si="33">SUM(F83:F84)</f>
        <v>714</v>
      </c>
      <c r="G85" s="28">
        <f t="shared" si="33"/>
        <v>714</v>
      </c>
      <c r="H85" s="25">
        <f t="shared" si="25"/>
        <v>100</v>
      </c>
      <c r="I85" s="24">
        <f t="shared" ref="I85" si="34">SUM(I83:I84)</f>
        <v>0</v>
      </c>
    </row>
    <row r="86" spans="1:9" x14ac:dyDescent="0.25">
      <c r="A86" s="3" t="s">
        <v>127</v>
      </c>
      <c r="B86" s="3" t="s">
        <v>154</v>
      </c>
      <c r="C86" s="39"/>
      <c r="D86" s="7" t="s">
        <v>153</v>
      </c>
      <c r="E86" s="5">
        <v>0</v>
      </c>
      <c r="F86" s="5">
        <v>394</v>
      </c>
      <c r="G86" s="5">
        <v>344</v>
      </c>
      <c r="H86" s="6">
        <f t="shared" si="25"/>
        <v>87.309644670050758</v>
      </c>
      <c r="I86" s="5">
        <v>0</v>
      </c>
    </row>
    <row r="87" spans="1:9" x14ac:dyDescent="0.25">
      <c r="A87" s="3" t="s">
        <v>127</v>
      </c>
      <c r="B87" s="3" t="s">
        <v>137</v>
      </c>
      <c r="C87" s="39"/>
      <c r="D87" s="7" t="s">
        <v>136</v>
      </c>
      <c r="E87" s="5">
        <v>0</v>
      </c>
      <c r="F87" s="5">
        <v>305</v>
      </c>
      <c r="G87" s="5">
        <v>304</v>
      </c>
      <c r="H87" s="6">
        <f t="shared" si="25"/>
        <v>99.672131147540981</v>
      </c>
      <c r="I87" s="5">
        <v>0</v>
      </c>
    </row>
    <row r="88" spans="1:9" s="72" customFormat="1" x14ac:dyDescent="0.25">
      <c r="A88" s="114" t="s">
        <v>127</v>
      </c>
      <c r="B88" s="68" t="s">
        <v>451</v>
      </c>
      <c r="C88" s="68"/>
      <c r="D88" s="68"/>
      <c r="E88" s="24">
        <f>SUM(E86:E87)</f>
        <v>0</v>
      </c>
      <c r="F88" s="28">
        <f t="shared" ref="F88:G88" si="35">SUM(F86:F87)</f>
        <v>699</v>
      </c>
      <c r="G88" s="28">
        <f t="shared" si="35"/>
        <v>648</v>
      </c>
      <c r="H88" s="25">
        <f t="shared" si="25"/>
        <v>92.70386266094421</v>
      </c>
      <c r="I88" s="24">
        <f t="shared" ref="I88" si="36">SUM(I86:I87)</f>
        <v>0</v>
      </c>
    </row>
    <row r="89" spans="1:9" x14ac:dyDescent="0.25">
      <c r="A89" s="115" t="s">
        <v>18</v>
      </c>
      <c r="B89" s="116"/>
      <c r="C89" s="116"/>
      <c r="D89" s="116"/>
      <c r="E89" s="117">
        <f>E88+E85+E82+E80+E78+E73+E68+E66+E61+E59+E57+E52+E50+E48+E41+E33+E31+E27+E22+E18</f>
        <v>29765</v>
      </c>
      <c r="F89" s="117">
        <f>F18+F22+F27+F31+F33+F41+F48+F50+F52+F57+F59+F61+F66+F68+F73+F78+F80+F82+F85+F88</f>
        <v>29935</v>
      </c>
      <c r="G89" s="117">
        <f>G18+G22+G27+G31+G33+G41+G48+G50+G52+G57+G59+G61+G66+G68+G73+G78+G80+G82+G85+G88</f>
        <v>27107</v>
      </c>
      <c r="H89" s="118">
        <f t="shared" si="25"/>
        <v>90.552864539836307</v>
      </c>
      <c r="I89" s="117">
        <f>I18+I22+I27+I31+I33+I41+I48+I50+I52+I57+I59+I61+I66+I68+I73+I78+I80+I82+I85+I88</f>
        <v>29920</v>
      </c>
    </row>
    <row r="127" spans="1:9" x14ac:dyDescent="0.25">
      <c r="A127" s="714" t="s">
        <v>1004</v>
      </c>
      <c r="B127" s="714"/>
      <c r="C127" s="714"/>
      <c r="D127" s="714"/>
      <c r="E127" s="714"/>
      <c r="F127" s="714"/>
      <c r="G127" s="714"/>
      <c r="H127" s="714"/>
      <c r="I127" s="714"/>
    </row>
  </sheetData>
  <mergeCells count="6">
    <mergeCell ref="B59:D59"/>
    <mergeCell ref="B61:D61"/>
    <mergeCell ref="B85:D85"/>
    <mergeCell ref="B50:D50"/>
    <mergeCell ref="A127:I127"/>
    <mergeCell ref="A62:I62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  <rowBreaks count="1" manualBreakCount="1">
    <brk id="6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6"/>
  <sheetViews>
    <sheetView zoomScaleNormal="100" workbookViewId="0">
      <selection activeCell="A67" sqref="A67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6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918</v>
      </c>
    </row>
    <row r="2" spans="1:11" s="55" customFormat="1" ht="16.5" x14ac:dyDescent="0.2">
      <c r="A2" s="43" t="s">
        <v>413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235</v>
      </c>
      <c r="B7" s="15" t="s">
        <v>11</v>
      </c>
      <c r="C7" s="66"/>
      <c r="D7" s="74" t="s">
        <v>14</v>
      </c>
      <c r="E7" s="16">
        <v>150</v>
      </c>
      <c r="F7" s="16">
        <v>50</v>
      </c>
      <c r="G7" s="16">
        <v>0</v>
      </c>
      <c r="H7" s="17">
        <f t="shared" ref="H7:H27" si="0">G7*100/F7</f>
        <v>0</v>
      </c>
      <c r="I7" s="16">
        <v>50</v>
      </c>
    </row>
    <row r="8" spans="1:11" s="72" customFormat="1" x14ac:dyDescent="0.25">
      <c r="A8" s="114" t="s">
        <v>235</v>
      </c>
      <c r="B8" s="68" t="s">
        <v>452</v>
      </c>
      <c r="C8" s="68"/>
      <c r="D8" s="68"/>
      <c r="E8" s="24">
        <f>SUM(E7)</f>
        <v>150</v>
      </c>
      <c r="F8" s="24">
        <f t="shared" ref="F8" si="1">SUM(F7)</f>
        <v>50</v>
      </c>
      <c r="G8" s="24">
        <f t="shared" ref="G8" si="2">SUM(G7)</f>
        <v>0</v>
      </c>
      <c r="H8" s="25">
        <f t="shared" si="0"/>
        <v>0</v>
      </c>
      <c r="I8" s="24">
        <f t="shared" ref="I8" si="3">SUM(I7)</f>
        <v>50</v>
      </c>
    </row>
    <row r="9" spans="1:11" s="72" customFormat="1" x14ac:dyDescent="0.25">
      <c r="A9" s="15" t="s">
        <v>234</v>
      </c>
      <c r="B9" s="15">
        <v>5139</v>
      </c>
      <c r="C9" s="22" t="s">
        <v>32</v>
      </c>
      <c r="D9" s="74" t="s">
        <v>844</v>
      </c>
      <c r="E9" s="16">
        <v>0</v>
      </c>
      <c r="F9" s="16">
        <v>50</v>
      </c>
      <c r="G9" s="16">
        <v>0</v>
      </c>
      <c r="H9" s="17">
        <f t="shared" si="0"/>
        <v>0</v>
      </c>
      <c r="I9" s="16">
        <v>0</v>
      </c>
    </row>
    <row r="10" spans="1:11" x14ac:dyDescent="0.25">
      <c r="A10" s="15" t="s">
        <v>234</v>
      </c>
      <c r="B10" s="15" t="s">
        <v>61</v>
      </c>
      <c r="C10" s="22" t="s">
        <v>32</v>
      </c>
      <c r="D10" s="74" t="s">
        <v>410</v>
      </c>
      <c r="E10" s="16">
        <v>150</v>
      </c>
      <c r="F10" s="16">
        <v>150</v>
      </c>
      <c r="G10" s="16">
        <v>95</v>
      </c>
      <c r="H10" s="17">
        <f t="shared" si="0"/>
        <v>63.333333333333336</v>
      </c>
      <c r="I10" s="16">
        <v>150</v>
      </c>
    </row>
    <row r="11" spans="1:11" x14ac:dyDescent="0.25">
      <c r="A11" s="15" t="s">
        <v>234</v>
      </c>
      <c r="B11" s="15" t="s">
        <v>11</v>
      </c>
      <c r="C11" s="22"/>
      <c r="D11" s="74" t="s">
        <v>14</v>
      </c>
      <c r="E11" s="16">
        <v>400</v>
      </c>
      <c r="F11" s="16">
        <v>100</v>
      </c>
      <c r="G11" s="16">
        <v>0</v>
      </c>
      <c r="H11" s="17">
        <f t="shared" si="0"/>
        <v>0</v>
      </c>
      <c r="I11" s="16">
        <v>400</v>
      </c>
    </row>
    <row r="12" spans="1:11" x14ac:dyDescent="0.25">
      <c r="A12" s="15" t="s">
        <v>234</v>
      </c>
      <c r="B12" s="15" t="s">
        <v>11</v>
      </c>
      <c r="C12" s="22" t="s">
        <v>32</v>
      </c>
      <c r="D12" s="74" t="s">
        <v>411</v>
      </c>
      <c r="E12" s="16">
        <v>150</v>
      </c>
      <c r="F12" s="16">
        <v>300</v>
      </c>
      <c r="G12" s="16">
        <v>18</v>
      </c>
      <c r="H12" s="17">
        <f t="shared" si="0"/>
        <v>6</v>
      </c>
      <c r="I12" s="16">
        <v>200</v>
      </c>
    </row>
    <row r="13" spans="1:11" x14ac:dyDescent="0.25">
      <c r="A13" s="8" t="s">
        <v>234</v>
      </c>
      <c r="B13" s="8" t="s">
        <v>30</v>
      </c>
      <c r="C13" s="34"/>
      <c r="D13" s="76" t="s">
        <v>29</v>
      </c>
      <c r="E13" s="9">
        <v>100</v>
      </c>
      <c r="F13" s="9">
        <v>0</v>
      </c>
      <c r="G13" s="9">
        <v>0</v>
      </c>
      <c r="H13" s="10">
        <v>0</v>
      </c>
      <c r="I13" s="9">
        <v>150</v>
      </c>
    </row>
    <row r="14" spans="1:11" x14ac:dyDescent="0.25">
      <c r="A14" s="8" t="s">
        <v>234</v>
      </c>
      <c r="B14" s="8" t="s">
        <v>30</v>
      </c>
      <c r="C14" s="34" t="s">
        <v>32</v>
      </c>
      <c r="D14" s="76" t="s">
        <v>412</v>
      </c>
      <c r="E14" s="9">
        <v>300</v>
      </c>
      <c r="F14" s="9">
        <v>600</v>
      </c>
      <c r="G14" s="9">
        <v>250</v>
      </c>
      <c r="H14" s="10">
        <f t="shared" si="0"/>
        <v>41.666666666666664</v>
      </c>
      <c r="I14" s="9">
        <v>200</v>
      </c>
    </row>
    <row r="15" spans="1:11" s="72" customFormat="1" x14ac:dyDescent="0.25">
      <c r="A15" s="114" t="s">
        <v>234</v>
      </c>
      <c r="B15" s="68" t="s">
        <v>233</v>
      </c>
      <c r="C15" s="68"/>
      <c r="D15" s="68"/>
      <c r="E15" s="24">
        <f>SUM(E10:E14)</f>
        <v>1100</v>
      </c>
      <c r="F15" s="24">
        <f>SUM(F9:F14)</f>
        <v>1200</v>
      </c>
      <c r="G15" s="24">
        <f t="shared" ref="G15" si="4">SUM(G9:G14)</f>
        <v>363</v>
      </c>
      <c r="H15" s="25">
        <f t="shared" si="0"/>
        <v>30.25</v>
      </c>
      <c r="I15" s="24">
        <f t="shared" ref="I15" si="5">SUM(I10:I14)</f>
        <v>1100</v>
      </c>
    </row>
    <row r="16" spans="1:11" x14ac:dyDescent="0.25">
      <c r="A16" s="8" t="s">
        <v>231</v>
      </c>
      <c r="B16" s="8" t="s">
        <v>197</v>
      </c>
      <c r="C16" s="34" t="s">
        <v>33</v>
      </c>
      <c r="D16" s="77" t="s">
        <v>196</v>
      </c>
      <c r="E16" s="9">
        <v>0</v>
      </c>
      <c r="F16" s="9">
        <v>450</v>
      </c>
      <c r="G16" s="9">
        <v>450</v>
      </c>
      <c r="H16" s="10">
        <f t="shared" si="0"/>
        <v>100</v>
      </c>
      <c r="I16" s="9">
        <v>0</v>
      </c>
    </row>
    <row r="17" spans="1:9" x14ac:dyDescent="0.25">
      <c r="A17" s="15" t="s">
        <v>231</v>
      </c>
      <c r="B17" s="15" t="s">
        <v>4</v>
      </c>
      <c r="C17" s="22"/>
      <c r="D17" s="74" t="s">
        <v>6</v>
      </c>
      <c r="E17" s="16">
        <v>50</v>
      </c>
      <c r="F17" s="16">
        <v>50</v>
      </c>
      <c r="G17" s="16">
        <v>7</v>
      </c>
      <c r="H17" s="17">
        <f t="shared" si="0"/>
        <v>14</v>
      </c>
      <c r="I17" s="16">
        <v>50</v>
      </c>
    </row>
    <row r="18" spans="1:9" x14ac:dyDescent="0.25">
      <c r="A18" s="15" t="s">
        <v>231</v>
      </c>
      <c r="B18" s="15" t="s">
        <v>7</v>
      </c>
      <c r="C18" s="22" t="s">
        <v>33</v>
      </c>
      <c r="D18" s="74" t="s">
        <v>8</v>
      </c>
      <c r="E18" s="16">
        <v>0</v>
      </c>
      <c r="F18" s="16">
        <v>368</v>
      </c>
      <c r="G18" s="16">
        <v>40</v>
      </c>
      <c r="H18" s="17">
        <f t="shared" si="0"/>
        <v>10.869565217391305</v>
      </c>
      <c r="I18" s="16">
        <v>0</v>
      </c>
    </row>
    <row r="19" spans="1:9" x14ac:dyDescent="0.25">
      <c r="A19" s="15" t="s">
        <v>231</v>
      </c>
      <c r="B19" s="15" t="s">
        <v>7</v>
      </c>
      <c r="C19" s="22"/>
      <c r="D19" s="74" t="s">
        <v>8</v>
      </c>
      <c r="E19" s="16">
        <v>100</v>
      </c>
      <c r="F19" s="16">
        <v>100</v>
      </c>
      <c r="G19" s="16">
        <v>3</v>
      </c>
      <c r="H19" s="17">
        <f t="shared" si="0"/>
        <v>3</v>
      </c>
      <c r="I19" s="16">
        <v>100</v>
      </c>
    </row>
    <row r="20" spans="1:9" x14ac:dyDescent="0.25">
      <c r="A20" s="8" t="s">
        <v>231</v>
      </c>
      <c r="B20" s="8" t="s">
        <v>11</v>
      </c>
      <c r="C20" s="34" t="s">
        <v>33</v>
      </c>
      <c r="D20" s="77" t="s">
        <v>14</v>
      </c>
      <c r="E20" s="9">
        <v>0</v>
      </c>
      <c r="F20" s="9">
        <v>550</v>
      </c>
      <c r="G20" s="9">
        <v>100</v>
      </c>
      <c r="H20" s="10">
        <f t="shared" si="0"/>
        <v>18.181818181818183</v>
      </c>
      <c r="I20" s="9">
        <v>0</v>
      </c>
    </row>
    <row r="21" spans="1:9" x14ac:dyDescent="0.25">
      <c r="A21" s="8" t="s">
        <v>231</v>
      </c>
      <c r="B21" s="8" t="s">
        <v>11</v>
      </c>
      <c r="C21" s="73"/>
      <c r="D21" s="77" t="s">
        <v>14</v>
      </c>
      <c r="E21" s="9">
        <v>100</v>
      </c>
      <c r="F21" s="9">
        <v>200</v>
      </c>
      <c r="G21" s="9">
        <v>3</v>
      </c>
      <c r="H21" s="10">
        <f t="shared" si="0"/>
        <v>1.5</v>
      </c>
      <c r="I21" s="9">
        <v>400</v>
      </c>
    </row>
    <row r="22" spans="1:9" x14ac:dyDescent="0.25">
      <c r="A22" s="8" t="s">
        <v>231</v>
      </c>
      <c r="B22" s="8" t="s">
        <v>30</v>
      </c>
      <c r="C22" s="39"/>
      <c r="D22" s="77" t="s">
        <v>29</v>
      </c>
      <c r="E22" s="9">
        <v>100</v>
      </c>
      <c r="F22" s="9">
        <v>0</v>
      </c>
      <c r="G22" s="9">
        <v>0</v>
      </c>
      <c r="H22" s="10">
        <v>0</v>
      </c>
      <c r="I22" s="9">
        <v>200</v>
      </c>
    </row>
    <row r="23" spans="1:9" x14ac:dyDescent="0.25">
      <c r="A23" s="8" t="s">
        <v>231</v>
      </c>
      <c r="B23" s="8" t="s">
        <v>135</v>
      </c>
      <c r="C23" s="39"/>
      <c r="D23" s="76" t="s">
        <v>134</v>
      </c>
      <c r="E23" s="9">
        <v>100</v>
      </c>
      <c r="F23" s="9">
        <v>100</v>
      </c>
      <c r="G23" s="9">
        <v>100</v>
      </c>
      <c r="H23" s="10">
        <f t="shared" si="0"/>
        <v>100</v>
      </c>
      <c r="I23" s="9">
        <v>100</v>
      </c>
    </row>
    <row r="24" spans="1:9" s="72" customFormat="1" x14ac:dyDescent="0.25">
      <c r="A24" s="114" t="s">
        <v>231</v>
      </c>
      <c r="B24" s="68" t="s">
        <v>453</v>
      </c>
      <c r="C24" s="68"/>
      <c r="D24" s="68"/>
      <c r="E24" s="24">
        <f>SUM(E16:E23)</f>
        <v>450</v>
      </c>
      <c r="F24" s="24">
        <f>SUM(F16:F23)</f>
        <v>1818</v>
      </c>
      <c r="G24" s="24">
        <f>SUM(G16:G23)</f>
        <v>703</v>
      </c>
      <c r="H24" s="25">
        <f t="shared" si="0"/>
        <v>38.668866886688669</v>
      </c>
      <c r="I24" s="24">
        <f t="shared" ref="I24" si="6">SUM(I16:I23)</f>
        <v>850</v>
      </c>
    </row>
    <row r="25" spans="1:9" s="72" customFormat="1" x14ac:dyDescent="0.25">
      <c r="A25" s="437" t="s">
        <v>193</v>
      </c>
      <c r="B25" s="8">
        <v>5189</v>
      </c>
      <c r="C25" s="39"/>
      <c r="D25" s="76" t="s">
        <v>194</v>
      </c>
      <c r="E25" s="9">
        <v>0</v>
      </c>
      <c r="F25" s="9">
        <v>0</v>
      </c>
      <c r="G25" s="9">
        <v>2</v>
      </c>
      <c r="H25" s="10">
        <v>0</v>
      </c>
      <c r="I25" s="9">
        <v>0</v>
      </c>
    </row>
    <row r="26" spans="1:9" s="72" customFormat="1" x14ac:dyDescent="0.25">
      <c r="A26" s="114" t="s">
        <v>193</v>
      </c>
      <c r="B26" s="68" t="s">
        <v>845</v>
      </c>
      <c r="C26" s="68"/>
      <c r="D26" s="68"/>
      <c r="E26" s="24">
        <f>SUM(E25)</f>
        <v>0</v>
      </c>
      <c r="F26" s="24">
        <f t="shared" ref="F26:G26" si="7">SUM(F25)</f>
        <v>0</v>
      </c>
      <c r="G26" s="24">
        <f t="shared" si="7"/>
        <v>2</v>
      </c>
      <c r="H26" s="25">
        <v>0</v>
      </c>
      <c r="I26" s="24">
        <f t="shared" ref="I26" si="8">SUM(I25)</f>
        <v>0</v>
      </c>
    </row>
    <row r="27" spans="1:9" x14ac:dyDescent="0.25">
      <c r="A27" s="115" t="s">
        <v>18</v>
      </c>
      <c r="B27" s="116"/>
      <c r="C27" s="116"/>
      <c r="D27" s="116"/>
      <c r="E27" s="117">
        <f>E8+E15+E24+E26</f>
        <v>1700</v>
      </c>
      <c r="F27" s="117">
        <f t="shared" ref="F27:G27" si="9">F8+F15+F24+F26</f>
        <v>3068</v>
      </c>
      <c r="G27" s="117">
        <f t="shared" si="9"/>
        <v>1068</v>
      </c>
      <c r="H27" s="118">
        <f t="shared" si="0"/>
        <v>34.810951760104302</v>
      </c>
      <c r="I27" s="117">
        <f t="shared" ref="I27" si="10">I8+I15+I24+I26</f>
        <v>2000</v>
      </c>
    </row>
    <row r="34" spans="4:4" x14ac:dyDescent="0.25">
      <c r="D34" s="85"/>
    </row>
    <row r="66" spans="1:9" x14ac:dyDescent="0.25">
      <c r="A66" s="714" t="s">
        <v>1005</v>
      </c>
      <c r="B66" s="714"/>
      <c r="C66" s="714"/>
      <c r="D66" s="714"/>
      <c r="E66" s="714"/>
      <c r="F66" s="714"/>
      <c r="G66" s="714"/>
      <c r="H66" s="714"/>
      <c r="I66" s="714"/>
    </row>
  </sheetData>
  <mergeCells count="1">
    <mergeCell ref="A66:I66"/>
  </mergeCells>
  <pageMargins left="0.39305600000000002" right="0.39444400000000002" top="0.39305600000000002" bottom="0.59097200000000005" header="0.39305600000000002" footer="0.59097200000000005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F55"/>
  <sheetViews>
    <sheetView zoomScaleNormal="100" zoomScaleSheetLayoutView="100" workbookViewId="0">
      <selection activeCell="B27" sqref="B27"/>
    </sheetView>
  </sheetViews>
  <sheetFormatPr defaultColWidth="5.28515625" defaultRowHeight="12.75" x14ac:dyDescent="0.2"/>
  <cols>
    <col min="1" max="1" width="9.140625" style="606" customWidth="1"/>
    <col min="2" max="2" width="33.5703125" style="605" customWidth="1"/>
    <col min="3" max="3" width="5.28515625" style="605" customWidth="1"/>
    <col min="4" max="4" width="9.85546875" style="605" customWidth="1"/>
    <col min="5" max="5" width="24.5703125" style="605" customWidth="1"/>
    <col min="6" max="181" width="5.28515625" style="605"/>
    <col min="182" max="182" width="9.140625" style="605" customWidth="1"/>
    <col min="183" max="183" width="50.7109375" style="605" customWidth="1"/>
    <col min="184" max="184" width="9" style="605" customWidth="1"/>
    <col min="185" max="185" width="5.7109375" style="605" customWidth="1"/>
    <col min="186" max="186" width="13.140625" style="605" customWidth="1"/>
    <col min="187" max="187" width="10.28515625" style="605" customWidth="1"/>
    <col min="188" max="437" width="5.28515625" style="605"/>
    <col min="438" max="438" width="9.140625" style="605" customWidth="1"/>
    <col min="439" max="439" width="50.7109375" style="605" customWidth="1"/>
    <col min="440" max="440" width="9" style="605" customWidth="1"/>
    <col min="441" max="441" width="5.7109375" style="605" customWidth="1"/>
    <col min="442" max="442" width="13.140625" style="605" customWidth="1"/>
    <col min="443" max="443" width="10.28515625" style="605" customWidth="1"/>
    <col min="444" max="693" width="5.28515625" style="605"/>
    <col min="694" max="694" width="9.140625" style="605" customWidth="1"/>
    <col min="695" max="695" width="50.7109375" style="605" customWidth="1"/>
    <col min="696" max="696" width="9" style="605" customWidth="1"/>
    <col min="697" max="697" width="5.7109375" style="605" customWidth="1"/>
    <col min="698" max="698" width="13.140625" style="605" customWidth="1"/>
    <col min="699" max="699" width="10.28515625" style="605" customWidth="1"/>
    <col min="700" max="949" width="5.28515625" style="605"/>
    <col min="950" max="950" width="9.140625" style="605" customWidth="1"/>
    <col min="951" max="951" width="50.7109375" style="605" customWidth="1"/>
    <col min="952" max="952" width="9" style="605" customWidth="1"/>
    <col min="953" max="953" width="5.7109375" style="605" customWidth="1"/>
    <col min="954" max="954" width="13.140625" style="605" customWidth="1"/>
    <col min="955" max="955" width="10.28515625" style="605" customWidth="1"/>
    <col min="956" max="1205" width="5.28515625" style="605"/>
    <col min="1206" max="1206" width="9.140625" style="605" customWidth="1"/>
    <col min="1207" max="1207" width="50.7109375" style="605" customWidth="1"/>
    <col min="1208" max="1208" width="9" style="605" customWidth="1"/>
    <col min="1209" max="1209" width="5.7109375" style="605" customWidth="1"/>
    <col min="1210" max="1210" width="13.140625" style="605" customWidth="1"/>
    <col min="1211" max="1211" width="10.28515625" style="605" customWidth="1"/>
    <col min="1212" max="1461" width="5.28515625" style="605"/>
    <col min="1462" max="1462" width="9.140625" style="605" customWidth="1"/>
    <col min="1463" max="1463" width="50.7109375" style="605" customWidth="1"/>
    <col min="1464" max="1464" width="9" style="605" customWidth="1"/>
    <col min="1465" max="1465" width="5.7109375" style="605" customWidth="1"/>
    <col min="1466" max="1466" width="13.140625" style="605" customWidth="1"/>
    <col min="1467" max="1467" width="10.28515625" style="605" customWidth="1"/>
    <col min="1468" max="1717" width="5.28515625" style="605"/>
    <col min="1718" max="1718" width="9.140625" style="605" customWidth="1"/>
    <col min="1719" max="1719" width="50.7109375" style="605" customWidth="1"/>
    <col min="1720" max="1720" width="9" style="605" customWidth="1"/>
    <col min="1721" max="1721" width="5.7109375" style="605" customWidth="1"/>
    <col min="1722" max="1722" width="13.140625" style="605" customWidth="1"/>
    <col min="1723" max="1723" width="10.28515625" style="605" customWidth="1"/>
    <col min="1724" max="1973" width="5.28515625" style="605"/>
    <col min="1974" max="1974" width="9.140625" style="605" customWidth="1"/>
    <col min="1975" max="1975" width="50.7109375" style="605" customWidth="1"/>
    <col min="1976" max="1976" width="9" style="605" customWidth="1"/>
    <col min="1977" max="1977" width="5.7109375" style="605" customWidth="1"/>
    <col min="1978" max="1978" width="13.140625" style="605" customWidth="1"/>
    <col min="1979" max="1979" width="10.28515625" style="605" customWidth="1"/>
    <col min="1980" max="2229" width="5.28515625" style="605"/>
    <col min="2230" max="2230" width="9.140625" style="605" customWidth="1"/>
    <col min="2231" max="2231" width="50.7109375" style="605" customWidth="1"/>
    <col min="2232" max="2232" width="9" style="605" customWidth="1"/>
    <col min="2233" max="2233" width="5.7109375" style="605" customWidth="1"/>
    <col min="2234" max="2234" width="13.140625" style="605" customWidth="1"/>
    <col min="2235" max="2235" width="10.28515625" style="605" customWidth="1"/>
    <col min="2236" max="2485" width="5.28515625" style="605"/>
    <col min="2486" max="2486" width="9.140625" style="605" customWidth="1"/>
    <col min="2487" max="2487" width="50.7109375" style="605" customWidth="1"/>
    <col min="2488" max="2488" width="9" style="605" customWidth="1"/>
    <col min="2489" max="2489" width="5.7109375" style="605" customWidth="1"/>
    <col min="2490" max="2490" width="13.140625" style="605" customWidth="1"/>
    <col min="2491" max="2491" width="10.28515625" style="605" customWidth="1"/>
    <col min="2492" max="2741" width="5.28515625" style="605"/>
    <col min="2742" max="2742" width="9.140625" style="605" customWidth="1"/>
    <col min="2743" max="2743" width="50.7109375" style="605" customWidth="1"/>
    <col min="2744" max="2744" width="9" style="605" customWidth="1"/>
    <col min="2745" max="2745" width="5.7109375" style="605" customWidth="1"/>
    <col min="2746" max="2746" width="13.140625" style="605" customWidth="1"/>
    <col min="2747" max="2747" width="10.28515625" style="605" customWidth="1"/>
    <col min="2748" max="2997" width="5.28515625" style="605"/>
    <col min="2998" max="2998" width="9.140625" style="605" customWidth="1"/>
    <col min="2999" max="2999" width="50.7109375" style="605" customWidth="1"/>
    <col min="3000" max="3000" width="9" style="605" customWidth="1"/>
    <col min="3001" max="3001" width="5.7109375" style="605" customWidth="1"/>
    <col min="3002" max="3002" width="13.140625" style="605" customWidth="1"/>
    <col min="3003" max="3003" width="10.28515625" style="605" customWidth="1"/>
    <col min="3004" max="3253" width="5.28515625" style="605"/>
    <col min="3254" max="3254" width="9.140625" style="605" customWidth="1"/>
    <col min="3255" max="3255" width="50.7109375" style="605" customWidth="1"/>
    <col min="3256" max="3256" width="9" style="605" customWidth="1"/>
    <col min="3257" max="3257" width="5.7109375" style="605" customWidth="1"/>
    <col min="3258" max="3258" width="13.140625" style="605" customWidth="1"/>
    <col min="3259" max="3259" width="10.28515625" style="605" customWidth="1"/>
    <col min="3260" max="3509" width="5.28515625" style="605"/>
    <col min="3510" max="3510" width="9.140625" style="605" customWidth="1"/>
    <col min="3511" max="3511" width="50.7109375" style="605" customWidth="1"/>
    <col min="3512" max="3512" width="9" style="605" customWidth="1"/>
    <col min="3513" max="3513" width="5.7109375" style="605" customWidth="1"/>
    <col min="3514" max="3514" width="13.140625" style="605" customWidth="1"/>
    <col min="3515" max="3515" width="10.28515625" style="605" customWidth="1"/>
    <col min="3516" max="3765" width="5.28515625" style="605"/>
    <col min="3766" max="3766" width="9.140625" style="605" customWidth="1"/>
    <col min="3767" max="3767" width="50.7109375" style="605" customWidth="1"/>
    <col min="3768" max="3768" width="9" style="605" customWidth="1"/>
    <col min="3769" max="3769" width="5.7109375" style="605" customWidth="1"/>
    <col min="3770" max="3770" width="13.140625" style="605" customWidth="1"/>
    <col min="3771" max="3771" width="10.28515625" style="605" customWidth="1"/>
    <col min="3772" max="4021" width="5.28515625" style="605"/>
    <col min="4022" max="4022" width="9.140625" style="605" customWidth="1"/>
    <col min="4023" max="4023" width="50.7109375" style="605" customWidth="1"/>
    <col min="4024" max="4024" width="9" style="605" customWidth="1"/>
    <col min="4025" max="4025" width="5.7109375" style="605" customWidth="1"/>
    <col min="4026" max="4026" width="13.140625" style="605" customWidth="1"/>
    <col min="4027" max="4027" width="10.28515625" style="605" customWidth="1"/>
    <col min="4028" max="4277" width="5.28515625" style="605"/>
    <col min="4278" max="4278" width="9.140625" style="605" customWidth="1"/>
    <col min="4279" max="4279" width="50.7109375" style="605" customWidth="1"/>
    <col min="4280" max="4280" width="9" style="605" customWidth="1"/>
    <col min="4281" max="4281" width="5.7109375" style="605" customWidth="1"/>
    <col min="4282" max="4282" width="13.140625" style="605" customWidth="1"/>
    <col min="4283" max="4283" width="10.28515625" style="605" customWidth="1"/>
    <col min="4284" max="4533" width="5.28515625" style="605"/>
    <col min="4534" max="4534" width="9.140625" style="605" customWidth="1"/>
    <col min="4535" max="4535" width="50.7109375" style="605" customWidth="1"/>
    <col min="4536" max="4536" width="9" style="605" customWidth="1"/>
    <col min="4537" max="4537" width="5.7109375" style="605" customWidth="1"/>
    <col min="4538" max="4538" width="13.140625" style="605" customWidth="1"/>
    <col min="4539" max="4539" width="10.28515625" style="605" customWidth="1"/>
    <col min="4540" max="4789" width="5.28515625" style="605"/>
    <col min="4790" max="4790" width="9.140625" style="605" customWidth="1"/>
    <col min="4791" max="4791" width="50.7109375" style="605" customWidth="1"/>
    <col min="4792" max="4792" width="9" style="605" customWidth="1"/>
    <col min="4793" max="4793" width="5.7109375" style="605" customWidth="1"/>
    <col min="4794" max="4794" width="13.140625" style="605" customWidth="1"/>
    <col min="4795" max="4795" width="10.28515625" style="605" customWidth="1"/>
    <col min="4796" max="5045" width="5.28515625" style="605"/>
    <col min="5046" max="5046" width="9.140625" style="605" customWidth="1"/>
    <col min="5047" max="5047" width="50.7109375" style="605" customWidth="1"/>
    <col min="5048" max="5048" width="9" style="605" customWidth="1"/>
    <col min="5049" max="5049" width="5.7109375" style="605" customWidth="1"/>
    <col min="5050" max="5050" width="13.140625" style="605" customWidth="1"/>
    <col min="5051" max="5051" width="10.28515625" style="605" customWidth="1"/>
    <col min="5052" max="5301" width="5.28515625" style="605"/>
    <col min="5302" max="5302" width="9.140625" style="605" customWidth="1"/>
    <col min="5303" max="5303" width="50.7109375" style="605" customWidth="1"/>
    <col min="5304" max="5304" width="9" style="605" customWidth="1"/>
    <col min="5305" max="5305" width="5.7109375" style="605" customWidth="1"/>
    <col min="5306" max="5306" width="13.140625" style="605" customWidth="1"/>
    <col min="5307" max="5307" width="10.28515625" style="605" customWidth="1"/>
    <col min="5308" max="5557" width="5.28515625" style="605"/>
    <col min="5558" max="5558" width="9.140625" style="605" customWidth="1"/>
    <col min="5559" max="5559" width="50.7109375" style="605" customWidth="1"/>
    <col min="5560" max="5560" width="9" style="605" customWidth="1"/>
    <col min="5561" max="5561" width="5.7109375" style="605" customWidth="1"/>
    <col min="5562" max="5562" width="13.140625" style="605" customWidth="1"/>
    <col min="5563" max="5563" width="10.28515625" style="605" customWidth="1"/>
    <col min="5564" max="5813" width="5.28515625" style="605"/>
    <col min="5814" max="5814" width="9.140625" style="605" customWidth="1"/>
    <col min="5815" max="5815" width="50.7109375" style="605" customWidth="1"/>
    <col min="5816" max="5816" width="9" style="605" customWidth="1"/>
    <col min="5817" max="5817" width="5.7109375" style="605" customWidth="1"/>
    <col min="5818" max="5818" width="13.140625" style="605" customWidth="1"/>
    <col min="5819" max="5819" width="10.28515625" style="605" customWidth="1"/>
    <col min="5820" max="6069" width="5.28515625" style="605"/>
    <col min="6070" max="6070" width="9.140625" style="605" customWidth="1"/>
    <col min="6071" max="6071" width="50.7109375" style="605" customWidth="1"/>
    <col min="6072" max="6072" width="9" style="605" customWidth="1"/>
    <col min="6073" max="6073" width="5.7109375" style="605" customWidth="1"/>
    <col min="6074" max="6074" width="13.140625" style="605" customWidth="1"/>
    <col min="6075" max="6075" width="10.28515625" style="605" customWidth="1"/>
    <col min="6076" max="6325" width="5.28515625" style="605"/>
    <col min="6326" max="6326" width="9.140625" style="605" customWidth="1"/>
    <col min="6327" max="6327" width="50.7109375" style="605" customWidth="1"/>
    <col min="6328" max="6328" width="9" style="605" customWidth="1"/>
    <col min="6329" max="6329" width="5.7109375" style="605" customWidth="1"/>
    <col min="6330" max="6330" width="13.140625" style="605" customWidth="1"/>
    <col min="6331" max="6331" width="10.28515625" style="605" customWidth="1"/>
    <col min="6332" max="6581" width="5.28515625" style="605"/>
    <col min="6582" max="6582" width="9.140625" style="605" customWidth="1"/>
    <col min="6583" max="6583" width="50.7109375" style="605" customWidth="1"/>
    <col min="6584" max="6584" width="9" style="605" customWidth="1"/>
    <col min="6585" max="6585" width="5.7109375" style="605" customWidth="1"/>
    <col min="6586" max="6586" width="13.140625" style="605" customWidth="1"/>
    <col min="6587" max="6587" width="10.28515625" style="605" customWidth="1"/>
    <col min="6588" max="6837" width="5.28515625" style="605"/>
    <col min="6838" max="6838" width="9.140625" style="605" customWidth="1"/>
    <col min="6839" max="6839" width="50.7109375" style="605" customWidth="1"/>
    <col min="6840" max="6840" width="9" style="605" customWidth="1"/>
    <col min="6841" max="6841" width="5.7109375" style="605" customWidth="1"/>
    <col min="6842" max="6842" width="13.140625" style="605" customWidth="1"/>
    <col min="6843" max="6843" width="10.28515625" style="605" customWidth="1"/>
    <col min="6844" max="7093" width="5.28515625" style="605"/>
    <col min="7094" max="7094" width="9.140625" style="605" customWidth="1"/>
    <col min="7095" max="7095" width="50.7109375" style="605" customWidth="1"/>
    <col min="7096" max="7096" width="9" style="605" customWidth="1"/>
    <col min="7097" max="7097" width="5.7109375" style="605" customWidth="1"/>
    <col min="7098" max="7098" width="13.140625" style="605" customWidth="1"/>
    <col min="7099" max="7099" width="10.28515625" style="605" customWidth="1"/>
    <col min="7100" max="7349" width="5.28515625" style="605"/>
    <col min="7350" max="7350" width="9.140625" style="605" customWidth="1"/>
    <col min="7351" max="7351" width="50.7109375" style="605" customWidth="1"/>
    <col min="7352" max="7352" width="9" style="605" customWidth="1"/>
    <col min="7353" max="7353" width="5.7109375" style="605" customWidth="1"/>
    <col min="7354" max="7354" width="13.140625" style="605" customWidth="1"/>
    <col min="7355" max="7355" width="10.28515625" style="605" customWidth="1"/>
    <col min="7356" max="7605" width="5.28515625" style="605"/>
    <col min="7606" max="7606" width="9.140625" style="605" customWidth="1"/>
    <col min="7607" max="7607" width="50.7109375" style="605" customWidth="1"/>
    <col min="7608" max="7608" width="9" style="605" customWidth="1"/>
    <col min="7609" max="7609" width="5.7109375" style="605" customWidth="1"/>
    <col min="7610" max="7610" width="13.140625" style="605" customWidth="1"/>
    <col min="7611" max="7611" width="10.28515625" style="605" customWidth="1"/>
    <col min="7612" max="7861" width="5.28515625" style="605"/>
    <col min="7862" max="7862" width="9.140625" style="605" customWidth="1"/>
    <col min="7863" max="7863" width="50.7109375" style="605" customWidth="1"/>
    <col min="7864" max="7864" width="9" style="605" customWidth="1"/>
    <col min="7865" max="7865" width="5.7109375" style="605" customWidth="1"/>
    <col min="7866" max="7866" width="13.140625" style="605" customWidth="1"/>
    <col min="7867" max="7867" width="10.28515625" style="605" customWidth="1"/>
    <col min="7868" max="8117" width="5.28515625" style="605"/>
    <col min="8118" max="8118" width="9.140625" style="605" customWidth="1"/>
    <col min="8119" max="8119" width="50.7109375" style="605" customWidth="1"/>
    <col min="8120" max="8120" width="9" style="605" customWidth="1"/>
    <col min="8121" max="8121" width="5.7109375" style="605" customWidth="1"/>
    <col min="8122" max="8122" width="13.140625" style="605" customWidth="1"/>
    <col min="8123" max="8123" width="10.28515625" style="605" customWidth="1"/>
    <col min="8124" max="8373" width="5.28515625" style="605"/>
    <col min="8374" max="8374" width="9.140625" style="605" customWidth="1"/>
    <col min="8375" max="8375" width="50.7109375" style="605" customWidth="1"/>
    <col min="8376" max="8376" width="9" style="605" customWidth="1"/>
    <col min="8377" max="8377" width="5.7109375" style="605" customWidth="1"/>
    <col min="8378" max="8378" width="13.140625" style="605" customWidth="1"/>
    <col min="8379" max="8379" width="10.28515625" style="605" customWidth="1"/>
    <col min="8380" max="8629" width="5.28515625" style="605"/>
    <col min="8630" max="8630" width="9.140625" style="605" customWidth="1"/>
    <col min="8631" max="8631" width="50.7109375" style="605" customWidth="1"/>
    <col min="8632" max="8632" width="9" style="605" customWidth="1"/>
    <col min="8633" max="8633" width="5.7109375" style="605" customWidth="1"/>
    <col min="8634" max="8634" width="13.140625" style="605" customWidth="1"/>
    <col min="8635" max="8635" width="10.28515625" style="605" customWidth="1"/>
    <col min="8636" max="8885" width="5.28515625" style="605"/>
    <col min="8886" max="8886" width="9.140625" style="605" customWidth="1"/>
    <col min="8887" max="8887" width="50.7109375" style="605" customWidth="1"/>
    <col min="8888" max="8888" width="9" style="605" customWidth="1"/>
    <col min="8889" max="8889" width="5.7109375" style="605" customWidth="1"/>
    <col min="8890" max="8890" width="13.140625" style="605" customWidth="1"/>
    <col min="8891" max="8891" width="10.28515625" style="605" customWidth="1"/>
    <col min="8892" max="9141" width="5.28515625" style="605"/>
    <col min="9142" max="9142" width="9.140625" style="605" customWidth="1"/>
    <col min="9143" max="9143" width="50.7109375" style="605" customWidth="1"/>
    <col min="9144" max="9144" width="9" style="605" customWidth="1"/>
    <col min="9145" max="9145" width="5.7109375" style="605" customWidth="1"/>
    <col min="9146" max="9146" width="13.140625" style="605" customWidth="1"/>
    <col min="9147" max="9147" width="10.28515625" style="605" customWidth="1"/>
    <col min="9148" max="9397" width="5.28515625" style="605"/>
    <col min="9398" max="9398" width="9.140625" style="605" customWidth="1"/>
    <col min="9399" max="9399" width="50.7109375" style="605" customWidth="1"/>
    <col min="9400" max="9400" width="9" style="605" customWidth="1"/>
    <col min="9401" max="9401" width="5.7109375" style="605" customWidth="1"/>
    <col min="9402" max="9402" width="13.140625" style="605" customWidth="1"/>
    <col min="9403" max="9403" width="10.28515625" style="605" customWidth="1"/>
    <col min="9404" max="9653" width="5.28515625" style="605"/>
    <col min="9654" max="9654" width="9.140625" style="605" customWidth="1"/>
    <col min="9655" max="9655" width="50.7109375" style="605" customWidth="1"/>
    <col min="9656" max="9656" width="9" style="605" customWidth="1"/>
    <col min="9657" max="9657" width="5.7109375" style="605" customWidth="1"/>
    <col min="9658" max="9658" width="13.140625" style="605" customWidth="1"/>
    <col min="9659" max="9659" width="10.28515625" style="605" customWidth="1"/>
    <col min="9660" max="9909" width="5.28515625" style="605"/>
    <col min="9910" max="9910" width="9.140625" style="605" customWidth="1"/>
    <col min="9911" max="9911" width="50.7109375" style="605" customWidth="1"/>
    <col min="9912" max="9912" width="9" style="605" customWidth="1"/>
    <col min="9913" max="9913" width="5.7109375" style="605" customWidth="1"/>
    <col min="9914" max="9914" width="13.140625" style="605" customWidth="1"/>
    <col min="9915" max="9915" width="10.28515625" style="605" customWidth="1"/>
    <col min="9916" max="10165" width="5.28515625" style="605"/>
    <col min="10166" max="10166" width="9.140625" style="605" customWidth="1"/>
    <col min="10167" max="10167" width="50.7109375" style="605" customWidth="1"/>
    <col min="10168" max="10168" width="9" style="605" customWidth="1"/>
    <col min="10169" max="10169" width="5.7109375" style="605" customWidth="1"/>
    <col min="10170" max="10170" width="13.140625" style="605" customWidth="1"/>
    <col min="10171" max="10171" width="10.28515625" style="605" customWidth="1"/>
    <col min="10172" max="10421" width="5.28515625" style="605"/>
    <col min="10422" max="10422" width="9.140625" style="605" customWidth="1"/>
    <col min="10423" max="10423" width="50.7109375" style="605" customWidth="1"/>
    <col min="10424" max="10424" width="9" style="605" customWidth="1"/>
    <col min="10425" max="10425" width="5.7109375" style="605" customWidth="1"/>
    <col min="10426" max="10426" width="13.140625" style="605" customWidth="1"/>
    <col min="10427" max="10427" width="10.28515625" style="605" customWidth="1"/>
    <col min="10428" max="10677" width="5.28515625" style="605"/>
    <col min="10678" max="10678" width="9.140625" style="605" customWidth="1"/>
    <col min="10679" max="10679" width="50.7109375" style="605" customWidth="1"/>
    <col min="10680" max="10680" width="9" style="605" customWidth="1"/>
    <col min="10681" max="10681" width="5.7109375" style="605" customWidth="1"/>
    <col min="10682" max="10682" width="13.140625" style="605" customWidth="1"/>
    <col min="10683" max="10683" width="10.28515625" style="605" customWidth="1"/>
    <col min="10684" max="10933" width="5.28515625" style="605"/>
    <col min="10934" max="10934" width="9.140625" style="605" customWidth="1"/>
    <col min="10935" max="10935" width="50.7109375" style="605" customWidth="1"/>
    <col min="10936" max="10936" width="9" style="605" customWidth="1"/>
    <col min="10937" max="10937" width="5.7109375" style="605" customWidth="1"/>
    <col min="10938" max="10938" width="13.140625" style="605" customWidth="1"/>
    <col min="10939" max="10939" width="10.28515625" style="605" customWidth="1"/>
    <col min="10940" max="11189" width="5.28515625" style="605"/>
    <col min="11190" max="11190" width="9.140625" style="605" customWidth="1"/>
    <col min="11191" max="11191" width="50.7109375" style="605" customWidth="1"/>
    <col min="11192" max="11192" width="9" style="605" customWidth="1"/>
    <col min="11193" max="11193" width="5.7109375" style="605" customWidth="1"/>
    <col min="11194" max="11194" width="13.140625" style="605" customWidth="1"/>
    <col min="11195" max="11195" width="10.28515625" style="605" customWidth="1"/>
    <col min="11196" max="11445" width="5.28515625" style="605"/>
    <col min="11446" max="11446" width="9.140625" style="605" customWidth="1"/>
    <col min="11447" max="11447" width="50.7109375" style="605" customWidth="1"/>
    <col min="11448" max="11448" width="9" style="605" customWidth="1"/>
    <col min="11449" max="11449" width="5.7109375" style="605" customWidth="1"/>
    <col min="11450" max="11450" width="13.140625" style="605" customWidth="1"/>
    <col min="11451" max="11451" width="10.28515625" style="605" customWidth="1"/>
    <col min="11452" max="11701" width="5.28515625" style="605"/>
    <col min="11702" max="11702" width="9.140625" style="605" customWidth="1"/>
    <col min="11703" max="11703" width="50.7109375" style="605" customWidth="1"/>
    <col min="11704" max="11704" width="9" style="605" customWidth="1"/>
    <col min="11705" max="11705" width="5.7109375" style="605" customWidth="1"/>
    <col min="11706" max="11706" width="13.140625" style="605" customWidth="1"/>
    <col min="11707" max="11707" width="10.28515625" style="605" customWidth="1"/>
    <col min="11708" max="11957" width="5.28515625" style="605"/>
    <col min="11958" max="11958" width="9.140625" style="605" customWidth="1"/>
    <col min="11959" max="11959" width="50.7109375" style="605" customWidth="1"/>
    <col min="11960" max="11960" width="9" style="605" customWidth="1"/>
    <col min="11961" max="11961" width="5.7109375" style="605" customWidth="1"/>
    <col min="11962" max="11962" width="13.140625" style="605" customWidth="1"/>
    <col min="11963" max="11963" width="10.28515625" style="605" customWidth="1"/>
    <col min="11964" max="12213" width="5.28515625" style="605"/>
    <col min="12214" max="12214" width="9.140625" style="605" customWidth="1"/>
    <col min="12215" max="12215" width="50.7109375" style="605" customWidth="1"/>
    <col min="12216" max="12216" width="9" style="605" customWidth="1"/>
    <col min="12217" max="12217" width="5.7109375" style="605" customWidth="1"/>
    <col min="12218" max="12218" width="13.140625" style="605" customWidth="1"/>
    <col min="12219" max="12219" width="10.28515625" style="605" customWidth="1"/>
    <col min="12220" max="12469" width="5.28515625" style="605"/>
    <col min="12470" max="12470" width="9.140625" style="605" customWidth="1"/>
    <col min="12471" max="12471" width="50.7109375" style="605" customWidth="1"/>
    <col min="12472" max="12472" width="9" style="605" customWidth="1"/>
    <col min="12473" max="12473" width="5.7109375" style="605" customWidth="1"/>
    <col min="12474" max="12474" width="13.140625" style="605" customWidth="1"/>
    <col min="12475" max="12475" width="10.28515625" style="605" customWidth="1"/>
    <col min="12476" max="12725" width="5.28515625" style="605"/>
    <col min="12726" max="12726" width="9.140625" style="605" customWidth="1"/>
    <col min="12727" max="12727" width="50.7109375" style="605" customWidth="1"/>
    <col min="12728" max="12728" width="9" style="605" customWidth="1"/>
    <col min="12729" max="12729" width="5.7109375" style="605" customWidth="1"/>
    <col min="12730" max="12730" width="13.140625" style="605" customWidth="1"/>
    <col min="12731" max="12731" width="10.28515625" style="605" customWidth="1"/>
    <col min="12732" max="12981" width="5.28515625" style="605"/>
    <col min="12982" max="12982" width="9.140625" style="605" customWidth="1"/>
    <col min="12983" max="12983" width="50.7109375" style="605" customWidth="1"/>
    <col min="12984" max="12984" width="9" style="605" customWidth="1"/>
    <col min="12985" max="12985" width="5.7109375" style="605" customWidth="1"/>
    <col min="12986" max="12986" width="13.140625" style="605" customWidth="1"/>
    <col min="12987" max="12987" width="10.28515625" style="605" customWidth="1"/>
    <col min="12988" max="13237" width="5.28515625" style="605"/>
    <col min="13238" max="13238" width="9.140625" style="605" customWidth="1"/>
    <col min="13239" max="13239" width="50.7109375" style="605" customWidth="1"/>
    <col min="13240" max="13240" width="9" style="605" customWidth="1"/>
    <col min="13241" max="13241" width="5.7109375" style="605" customWidth="1"/>
    <col min="13242" max="13242" width="13.140625" style="605" customWidth="1"/>
    <col min="13243" max="13243" width="10.28515625" style="605" customWidth="1"/>
    <col min="13244" max="13493" width="5.28515625" style="605"/>
    <col min="13494" max="13494" width="9.140625" style="605" customWidth="1"/>
    <col min="13495" max="13495" width="50.7109375" style="605" customWidth="1"/>
    <col min="13496" max="13496" width="9" style="605" customWidth="1"/>
    <col min="13497" max="13497" width="5.7109375" style="605" customWidth="1"/>
    <col min="13498" max="13498" width="13.140625" style="605" customWidth="1"/>
    <col min="13499" max="13499" width="10.28515625" style="605" customWidth="1"/>
    <col min="13500" max="13749" width="5.28515625" style="605"/>
    <col min="13750" max="13750" width="9.140625" style="605" customWidth="1"/>
    <col min="13751" max="13751" width="50.7109375" style="605" customWidth="1"/>
    <col min="13752" max="13752" width="9" style="605" customWidth="1"/>
    <col min="13753" max="13753" width="5.7109375" style="605" customWidth="1"/>
    <col min="13754" max="13754" width="13.140625" style="605" customWidth="1"/>
    <col min="13755" max="13755" width="10.28515625" style="605" customWidth="1"/>
    <col min="13756" max="14005" width="5.28515625" style="605"/>
    <col min="14006" max="14006" width="9.140625" style="605" customWidth="1"/>
    <col min="14007" max="14007" width="50.7109375" style="605" customWidth="1"/>
    <col min="14008" max="14008" width="9" style="605" customWidth="1"/>
    <col min="14009" max="14009" width="5.7109375" style="605" customWidth="1"/>
    <col min="14010" max="14010" width="13.140625" style="605" customWidth="1"/>
    <col min="14011" max="14011" width="10.28515625" style="605" customWidth="1"/>
    <col min="14012" max="14261" width="5.28515625" style="605"/>
    <col min="14262" max="14262" width="9.140625" style="605" customWidth="1"/>
    <col min="14263" max="14263" width="50.7109375" style="605" customWidth="1"/>
    <col min="14264" max="14264" width="9" style="605" customWidth="1"/>
    <col min="14265" max="14265" width="5.7109375" style="605" customWidth="1"/>
    <col min="14266" max="14266" width="13.140625" style="605" customWidth="1"/>
    <col min="14267" max="14267" width="10.28515625" style="605" customWidth="1"/>
    <col min="14268" max="14517" width="5.28515625" style="605"/>
    <col min="14518" max="14518" width="9.140625" style="605" customWidth="1"/>
    <col min="14519" max="14519" width="50.7109375" style="605" customWidth="1"/>
    <col min="14520" max="14520" width="9" style="605" customWidth="1"/>
    <col min="14521" max="14521" width="5.7109375" style="605" customWidth="1"/>
    <col min="14522" max="14522" width="13.140625" style="605" customWidth="1"/>
    <col min="14523" max="14523" width="10.28515625" style="605" customWidth="1"/>
    <col min="14524" max="14773" width="5.28515625" style="605"/>
    <col min="14774" max="14774" width="9.140625" style="605" customWidth="1"/>
    <col min="14775" max="14775" width="50.7109375" style="605" customWidth="1"/>
    <col min="14776" max="14776" width="9" style="605" customWidth="1"/>
    <col min="14777" max="14777" width="5.7109375" style="605" customWidth="1"/>
    <col min="14778" max="14778" width="13.140625" style="605" customWidth="1"/>
    <col min="14779" max="14779" width="10.28515625" style="605" customWidth="1"/>
    <col min="14780" max="15029" width="5.28515625" style="605"/>
    <col min="15030" max="15030" width="9.140625" style="605" customWidth="1"/>
    <col min="15031" max="15031" width="50.7109375" style="605" customWidth="1"/>
    <col min="15032" max="15032" width="9" style="605" customWidth="1"/>
    <col min="15033" max="15033" width="5.7109375" style="605" customWidth="1"/>
    <col min="15034" max="15034" width="13.140625" style="605" customWidth="1"/>
    <col min="15035" max="15035" width="10.28515625" style="605" customWidth="1"/>
    <col min="15036" max="15285" width="5.28515625" style="605"/>
    <col min="15286" max="15286" width="9.140625" style="605" customWidth="1"/>
    <col min="15287" max="15287" width="50.7109375" style="605" customWidth="1"/>
    <col min="15288" max="15288" width="9" style="605" customWidth="1"/>
    <col min="15289" max="15289" width="5.7109375" style="605" customWidth="1"/>
    <col min="15290" max="15290" width="13.140625" style="605" customWidth="1"/>
    <col min="15291" max="15291" width="10.28515625" style="605" customWidth="1"/>
    <col min="15292" max="15541" width="5.28515625" style="605"/>
    <col min="15542" max="15542" width="9.140625" style="605" customWidth="1"/>
    <col min="15543" max="15543" width="50.7109375" style="605" customWidth="1"/>
    <col min="15544" max="15544" width="9" style="605" customWidth="1"/>
    <col min="15545" max="15545" width="5.7109375" style="605" customWidth="1"/>
    <col min="15546" max="15546" width="13.140625" style="605" customWidth="1"/>
    <col min="15547" max="15547" width="10.28515625" style="605" customWidth="1"/>
    <col min="15548" max="16384" width="5.28515625" style="605"/>
  </cols>
  <sheetData>
    <row r="1" spans="1:6" ht="16.5" x14ac:dyDescent="0.2">
      <c r="E1" s="294" t="s">
        <v>1021</v>
      </c>
      <c r="F1" s="612"/>
    </row>
    <row r="2" spans="1:6" ht="19.5" thickBot="1" x14ac:dyDescent="0.35">
      <c r="A2" s="44" t="s">
        <v>901</v>
      </c>
      <c r="B2" s="661"/>
      <c r="C2" s="611"/>
      <c r="D2" s="610"/>
      <c r="E2" s="609" t="s">
        <v>331</v>
      </c>
    </row>
    <row r="3" spans="1:6" ht="14.25" x14ac:dyDescent="0.2">
      <c r="A3" s="715" t="s">
        <v>524</v>
      </c>
      <c r="B3" s="716"/>
      <c r="C3" s="716"/>
      <c r="D3" s="717"/>
      <c r="E3" s="672">
        <f>'Bilance 1'!H35</f>
        <v>81966.2</v>
      </c>
    </row>
    <row r="4" spans="1:6" ht="13.5" thickBot="1" x14ac:dyDescent="0.25">
      <c r="A4" s="718"/>
      <c r="B4" s="719"/>
      <c r="C4" s="608"/>
      <c r="D4" s="607"/>
      <c r="E4" s="673">
        <f>SUM(E3:E3)</f>
        <v>81966.2</v>
      </c>
    </row>
    <row r="5" spans="1:6" ht="14.25" x14ac:dyDescent="0.2">
      <c r="A5" s="715" t="s">
        <v>900</v>
      </c>
      <c r="B5" s="716"/>
      <c r="C5" s="716"/>
      <c r="D5" s="717"/>
      <c r="E5" s="674">
        <f>'Bilance 1'!H36</f>
        <v>370658</v>
      </c>
    </row>
    <row r="6" spans="1:6" ht="13.5" thickBot="1" x14ac:dyDescent="0.25">
      <c r="A6" s="718"/>
      <c r="B6" s="719"/>
      <c r="C6" s="608"/>
      <c r="D6" s="607"/>
      <c r="E6" s="675">
        <f>E5</f>
        <v>370658</v>
      </c>
    </row>
    <row r="7" spans="1:6" x14ac:dyDescent="0.2">
      <c r="A7" s="605"/>
    </row>
    <row r="8" spans="1:6" x14ac:dyDescent="0.2">
      <c r="A8" s="605"/>
    </row>
    <row r="9" spans="1:6" x14ac:dyDescent="0.2">
      <c r="A9" s="605"/>
    </row>
    <row r="10" spans="1:6" x14ac:dyDescent="0.2">
      <c r="A10" s="605"/>
    </row>
    <row r="11" spans="1:6" x14ac:dyDescent="0.2">
      <c r="A11" s="605"/>
    </row>
    <row r="12" spans="1:6" x14ac:dyDescent="0.2">
      <c r="A12" s="605"/>
    </row>
    <row r="13" spans="1:6" x14ac:dyDescent="0.2">
      <c r="A13" s="605"/>
    </row>
    <row r="14" spans="1:6" x14ac:dyDescent="0.2">
      <c r="A14" s="605"/>
    </row>
    <row r="15" spans="1:6" x14ac:dyDescent="0.2">
      <c r="A15" s="605"/>
    </row>
    <row r="16" spans="1:6" x14ac:dyDescent="0.2">
      <c r="A16" s="605"/>
    </row>
    <row r="17" spans="1:1" x14ac:dyDescent="0.2">
      <c r="A17" s="605"/>
    </row>
    <row r="18" spans="1:1" x14ac:dyDescent="0.2">
      <c r="A18" s="605"/>
    </row>
    <row r="19" spans="1:1" x14ac:dyDescent="0.2">
      <c r="A19" s="605"/>
    </row>
    <row r="20" spans="1:1" x14ac:dyDescent="0.2">
      <c r="A20" s="605"/>
    </row>
    <row r="21" spans="1:1" x14ac:dyDescent="0.2">
      <c r="A21" s="605"/>
    </row>
    <row r="22" spans="1:1" x14ac:dyDescent="0.2">
      <c r="A22" s="605"/>
    </row>
    <row r="23" spans="1:1" x14ac:dyDescent="0.2">
      <c r="A23" s="605"/>
    </row>
    <row r="24" spans="1:1" x14ac:dyDescent="0.2">
      <c r="A24" s="605"/>
    </row>
    <row r="25" spans="1:1" x14ac:dyDescent="0.2">
      <c r="A25" s="605"/>
    </row>
    <row r="26" spans="1:1" x14ac:dyDescent="0.2">
      <c r="A26" s="605"/>
    </row>
    <row r="27" spans="1:1" x14ac:dyDescent="0.2">
      <c r="A27" s="605"/>
    </row>
    <row r="28" spans="1:1" x14ac:dyDescent="0.2">
      <c r="A28" s="605"/>
    </row>
    <row r="29" spans="1:1" x14ac:dyDescent="0.2">
      <c r="A29" s="605"/>
    </row>
    <row r="30" spans="1:1" x14ac:dyDescent="0.2">
      <c r="A30" s="605"/>
    </row>
    <row r="31" spans="1:1" x14ac:dyDescent="0.2">
      <c r="A31" s="605"/>
    </row>
    <row r="32" spans="1:1" x14ac:dyDescent="0.2">
      <c r="A32" s="605"/>
    </row>
    <row r="33" spans="1:1" x14ac:dyDescent="0.2">
      <c r="A33" s="605"/>
    </row>
    <row r="34" spans="1:1" x14ac:dyDescent="0.2">
      <c r="A34" s="605"/>
    </row>
    <row r="35" spans="1:1" x14ac:dyDescent="0.2">
      <c r="A35" s="605"/>
    </row>
    <row r="36" spans="1:1" x14ac:dyDescent="0.2">
      <c r="A36" s="605"/>
    </row>
    <row r="37" spans="1:1" x14ac:dyDescent="0.2">
      <c r="A37" s="605"/>
    </row>
    <row r="38" spans="1:1" x14ac:dyDescent="0.2">
      <c r="A38" s="605"/>
    </row>
    <row r="39" spans="1:1" x14ac:dyDescent="0.2">
      <c r="A39" s="605"/>
    </row>
    <row r="40" spans="1:1" x14ac:dyDescent="0.2">
      <c r="A40" s="605"/>
    </row>
    <row r="41" spans="1:1" x14ac:dyDescent="0.2">
      <c r="A41" s="605"/>
    </row>
    <row r="42" spans="1:1" x14ac:dyDescent="0.2">
      <c r="A42" s="605"/>
    </row>
    <row r="43" spans="1:1" x14ac:dyDescent="0.2">
      <c r="A43" s="605"/>
    </row>
    <row r="44" spans="1:1" x14ac:dyDescent="0.2">
      <c r="A44" s="605"/>
    </row>
    <row r="45" spans="1:1" x14ac:dyDescent="0.2">
      <c r="A45" s="605"/>
    </row>
    <row r="46" spans="1:1" x14ac:dyDescent="0.2">
      <c r="A46" s="605"/>
    </row>
    <row r="47" spans="1:1" x14ac:dyDescent="0.2">
      <c r="A47" s="605"/>
    </row>
    <row r="48" spans="1:1" x14ac:dyDescent="0.2">
      <c r="A48" s="605"/>
    </row>
    <row r="49" spans="1:5" x14ac:dyDescent="0.2">
      <c r="A49" s="605"/>
    </row>
    <row r="50" spans="1:5" x14ac:dyDescent="0.2">
      <c r="A50" s="605"/>
    </row>
    <row r="51" spans="1:5" x14ac:dyDescent="0.2">
      <c r="A51" s="605"/>
    </row>
    <row r="52" spans="1:5" x14ac:dyDescent="0.2">
      <c r="A52" s="605"/>
    </row>
    <row r="53" spans="1:5" x14ac:dyDescent="0.2">
      <c r="A53" s="605"/>
    </row>
    <row r="54" spans="1:5" x14ac:dyDescent="0.2">
      <c r="A54" s="605"/>
    </row>
    <row r="55" spans="1:5" x14ac:dyDescent="0.2">
      <c r="A55" s="714" t="s">
        <v>899</v>
      </c>
      <c r="B55" s="714"/>
      <c r="C55" s="714"/>
      <c r="D55" s="714"/>
      <c r="E55" s="714"/>
    </row>
  </sheetData>
  <mergeCells count="5">
    <mergeCell ref="A55:E55"/>
    <mergeCell ref="A3:D3"/>
    <mergeCell ref="A4:B4"/>
    <mergeCell ref="A5:D5"/>
    <mergeCell ref="A6:B6"/>
  </mergeCells>
  <pageMargins left="0.78740157480314965" right="0.78740157480314965" top="0.98425196850393704" bottom="0.98425196850393704" header="0.51181102362204722" footer="0.51181102362204722"/>
  <pageSetup paperSize="9" fitToHeight="0" orientation="portrait" horizontalDpi="4294967292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73"/>
  <sheetViews>
    <sheetView topLeftCell="A49" zoomScaleNormal="100" workbookViewId="0">
      <selection activeCell="A73" sqref="A73:I73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5.28515625" customWidth="1"/>
    <col min="4" max="4" width="43" customWidth="1"/>
    <col min="5" max="5" width="10.140625" style="1" customWidth="1"/>
    <col min="6" max="6" width="11.140625" style="1" customWidth="1"/>
    <col min="7" max="7" width="13.28515625" style="1" customWidth="1"/>
    <col min="8" max="8" width="12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919</v>
      </c>
    </row>
    <row r="2" spans="1:11" s="55" customFormat="1" ht="16.5" x14ac:dyDescent="0.2">
      <c r="A2" s="43" t="s">
        <v>414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257</v>
      </c>
      <c r="B7" s="15" t="s">
        <v>11</v>
      </c>
      <c r="C7" s="66"/>
      <c r="D7" s="74" t="s">
        <v>14</v>
      </c>
      <c r="E7" s="16">
        <v>0</v>
      </c>
      <c r="F7" s="16">
        <v>466</v>
      </c>
      <c r="G7" s="16">
        <v>465</v>
      </c>
      <c r="H7" s="17">
        <f t="shared" ref="H7:H31" si="0">G7*100/F7</f>
        <v>99.785407725321889</v>
      </c>
      <c r="I7" s="16">
        <v>0</v>
      </c>
    </row>
    <row r="8" spans="1:11" s="30" customFormat="1" x14ac:dyDescent="0.25">
      <c r="A8" s="23" t="s">
        <v>257</v>
      </c>
      <c r="B8" s="720" t="s">
        <v>256</v>
      </c>
      <c r="C8" s="721"/>
      <c r="D8" s="722"/>
      <c r="E8" s="24">
        <v>0</v>
      </c>
      <c r="F8" s="24">
        <v>466</v>
      </c>
      <c r="G8" s="24">
        <f>SUM(G7)</f>
        <v>465</v>
      </c>
      <c r="H8" s="25">
        <f t="shared" si="0"/>
        <v>99.785407725321889</v>
      </c>
      <c r="I8" s="24">
        <f t="shared" ref="I8" si="1">SUM(I7)</f>
        <v>0</v>
      </c>
    </row>
    <row r="9" spans="1:11" x14ac:dyDescent="0.25">
      <c r="A9" s="15" t="s">
        <v>255</v>
      </c>
      <c r="B9" s="15" t="s">
        <v>163</v>
      </c>
      <c r="C9" s="66"/>
      <c r="D9" s="74" t="s">
        <v>162</v>
      </c>
      <c r="E9" s="16">
        <v>500</v>
      </c>
      <c r="F9" s="16">
        <v>500</v>
      </c>
      <c r="G9" s="16">
        <v>259</v>
      </c>
      <c r="H9" s="17">
        <f t="shared" si="0"/>
        <v>51.8</v>
      </c>
      <c r="I9" s="16">
        <v>500</v>
      </c>
    </row>
    <row r="10" spans="1:11" s="30" customFormat="1" x14ac:dyDescent="0.25">
      <c r="A10" s="23" t="s">
        <v>255</v>
      </c>
      <c r="B10" s="23" t="s">
        <v>254</v>
      </c>
      <c r="C10" s="23"/>
      <c r="D10" s="75"/>
      <c r="E10" s="24">
        <v>500</v>
      </c>
      <c r="F10" s="24">
        <v>500</v>
      </c>
      <c r="G10" s="24">
        <f>SUM(G9)</f>
        <v>259</v>
      </c>
      <c r="H10" s="25">
        <f t="shared" si="0"/>
        <v>51.8</v>
      </c>
      <c r="I10" s="24">
        <f t="shared" ref="I10" si="2">SUM(I9)</f>
        <v>500</v>
      </c>
    </row>
    <row r="11" spans="1:11" x14ac:dyDescent="0.25">
      <c r="A11" s="15" t="s">
        <v>251</v>
      </c>
      <c r="B11" s="15" t="s">
        <v>30</v>
      </c>
      <c r="C11" s="66"/>
      <c r="D11" s="74" t="s">
        <v>895</v>
      </c>
      <c r="E11" s="16">
        <f>SUM(E12:E13)</f>
        <v>3750</v>
      </c>
      <c r="F11" s="16">
        <f t="shared" ref="F11:G11" si="3">SUM(F12:F13)</f>
        <v>3750</v>
      </c>
      <c r="G11" s="16">
        <f t="shared" si="3"/>
        <v>40</v>
      </c>
      <c r="H11" s="17">
        <v>0</v>
      </c>
      <c r="I11" s="16">
        <v>3750</v>
      </c>
    </row>
    <row r="12" spans="1:11" s="575" customFormat="1" x14ac:dyDescent="0.25">
      <c r="A12" s="393" t="str">
        <f t="shared" ref="A12:A19" si="4">A11</f>
        <v>003612</v>
      </c>
      <c r="B12" s="393" t="s">
        <v>30</v>
      </c>
      <c r="C12" s="572"/>
      <c r="D12" s="573" t="s">
        <v>471</v>
      </c>
      <c r="E12" s="395">
        <v>450</v>
      </c>
      <c r="F12" s="395">
        <v>450</v>
      </c>
      <c r="G12" s="395">
        <v>40</v>
      </c>
      <c r="H12" s="574">
        <f t="shared" ref="H12:H18" si="5">G12*100/F12</f>
        <v>8.8888888888888893</v>
      </c>
      <c r="I12" s="395">
        <v>450</v>
      </c>
    </row>
    <row r="13" spans="1:11" s="575" customFormat="1" x14ac:dyDescent="0.25">
      <c r="A13" s="393" t="str">
        <f t="shared" si="4"/>
        <v>003612</v>
      </c>
      <c r="B13" s="393">
        <v>5171</v>
      </c>
      <c r="C13" s="572"/>
      <c r="D13" s="573" t="s">
        <v>797</v>
      </c>
      <c r="E13" s="395">
        <v>3300</v>
      </c>
      <c r="F13" s="395">
        <v>3300</v>
      </c>
      <c r="G13" s="395">
        <v>0</v>
      </c>
      <c r="H13" s="574">
        <f t="shared" si="5"/>
        <v>0</v>
      </c>
      <c r="I13" s="395">
        <v>3300</v>
      </c>
    </row>
    <row r="14" spans="1:11" x14ac:dyDescent="0.25">
      <c r="A14" s="15" t="str">
        <f t="shared" si="4"/>
        <v>003612</v>
      </c>
      <c r="B14" s="15">
        <v>5171</v>
      </c>
      <c r="C14" s="67" t="s">
        <v>472</v>
      </c>
      <c r="D14" s="74" t="s">
        <v>473</v>
      </c>
      <c r="E14" s="16">
        <v>0</v>
      </c>
      <c r="F14" s="16">
        <v>5706</v>
      </c>
      <c r="G14" s="16">
        <v>1985</v>
      </c>
      <c r="H14" s="17">
        <f t="shared" si="5"/>
        <v>34.787942516649139</v>
      </c>
      <c r="I14" s="16">
        <v>0</v>
      </c>
    </row>
    <row r="15" spans="1:11" x14ac:dyDescent="0.25">
      <c r="A15" s="15" t="str">
        <f t="shared" si="4"/>
        <v>003612</v>
      </c>
      <c r="B15" s="15">
        <v>5171</v>
      </c>
      <c r="C15" s="67" t="s">
        <v>474</v>
      </c>
      <c r="D15" s="74" t="s">
        <v>473</v>
      </c>
      <c r="E15" s="16">
        <v>0</v>
      </c>
      <c r="F15" s="16">
        <v>5676</v>
      </c>
      <c r="G15" s="16">
        <v>968</v>
      </c>
      <c r="H15" s="17">
        <f t="shared" si="5"/>
        <v>17.054263565891471</v>
      </c>
      <c r="I15" s="16">
        <v>0</v>
      </c>
    </row>
    <row r="16" spans="1:11" x14ac:dyDescent="0.25">
      <c r="A16" s="15" t="str">
        <f t="shared" si="4"/>
        <v>003612</v>
      </c>
      <c r="B16" s="15">
        <v>5171</v>
      </c>
      <c r="C16" s="67" t="s">
        <v>475</v>
      </c>
      <c r="D16" s="74" t="s">
        <v>473</v>
      </c>
      <c r="E16" s="16">
        <v>0</v>
      </c>
      <c r="F16" s="16">
        <v>5388</v>
      </c>
      <c r="G16" s="16">
        <v>4107</v>
      </c>
      <c r="H16" s="17">
        <f t="shared" si="5"/>
        <v>76.224944320712694</v>
      </c>
      <c r="I16" s="16">
        <v>0</v>
      </c>
    </row>
    <row r="17" spans="1:9" x14ac:dyDescent="0.25">
      <c r="A17" s="15" t="str">
        <f t="shared" si="4"/>
        <v>003612</v>
      </c>
      <c r="B17" s="15">
        <v>5171</v>
      </c>
      <c r="C17" s="67" t="s">
        <v>476</v>
      </c>
      <c r="D17" s="74" t="s">
        <v>473</v>
      </c>
      <c r="E17" s="16">
        <v>0</v>
      </c>
      <c r="F17" s="16">
        <v>6590</v>
      </c>
      <c r="G17" s="16">
        <v>6494</v>
      </c>
      <c r="H17" s="17">
        <f t="shared" si="5"/>
        <v>98.543247344461307</v>
      </c>
      <c r="I17" s="16">
        <v>0</v>
      </c>
    </row>
    <row r="18" spans="1:9" x14ac:dyDescent="0.25">
      <c r="A18" s="15" t="str">
        <f t="shared" si="4"/>
        <v>003612</v>
      </c>
      <c r="B18" s="15">
        <v>5171</v>
      </c>
      <c r="C18" s="98" t="s">
        <v>253</v>
      </c>
      <c r="D18" s="74" t="s">
        <v>477</v>
      </c>
      <c r="E18" s="16">
        <v>0</v>
      </c>
      <c r="F18" s="16">
        <v>55000</v>
      </c>
      <c r="G18" s="16">
        <v>0</v>
      </c>
      <c r="H18" s="17">
        <f t="shared" si="5"/>
        <v>0</v>
      </c>
      <c r="I18" s="378">
        <v>0</v>
      </c>
    </row>
    <row r="19" spans="1:9" x14ac:dyDescent="0.25">
      <c r="A19" s="15" t="str">
        <f t="shared" si="4"/>
        <v>003612</v>
      </c>
      <c r="B19" s="15" t="s">
        <v>175</v>
      </c>
      <c r="C19" s="66"/>
      <c r="D19" s="74" t="s">
        <v>478</v>
      </c>
      <c r="E19" s="16">
        <v>2500</v>
      </c>
      <c r="F19" s="16">
        <v>2500</v>
      </c>
      <c r="G19" s="16">
        <v>0</v>
      </c>
      <c r="H19" s="17">
        <f t="shared" si="0"/>
        <v>0</v>
      </c>
      <c r="I19" s="16">
        <v>2500</v>
      </c>
    </row>
    <row r="20" spans="1:9" s="30" customFormat="1" x14ac:dyDescent="0.25">
      <c r="A20" s="23" t="s">
        <v>251</v>
      </c>
      <c r="B20" s="720" t="s">
        <v>250</v>
      </c>
      <c r="C20" s="721"/>
      <c r="D20" s="722"/>
      <c r="E20" s="24">
        <f>SUM(E12:E19)</f>
        <v>6250</v>
      </c>
      <c r="F20" s="24">
        <f>SUM(F12:F19)</f>
        <v>84610</v>
      </c>
      <c r="G20" s="24">
        <f>SUM(G12:G19)</f>
        <v>13594</v>
      </c>
      <c r="H20" s="25">
        <v>5.8</v>
      </c>
      <c r="I20" s="24">
        <f>SUM(I12:I19)</f>
        <v>6250</v>
      </c>
    </row>
    <row r="21" spans="1:9" x14ac:dyDescent="0.25">
      <c r="A21" s="15" t="s">
        <v>20</v>
      </c>
      <c r="B21" s="15" t="s">
        <v>37</v>
      </c>
      <c r="C21" s="39"/>
      <c r="D21" s="74" t="s">
        <v>36</v>
      </c>
      <c r="E21" s="16">
        <v>60</v>
      </c>
      <c r="F21" s="16">
        <v>60</v>
      </c>
      <c r="G21" s="16">
        <v>0</v>
      </c>
      <c r="H21" s="17">
        <f t="shared" si="0"/>
        <v>0</v>
      </c>
      <c r="I21" s="16">
        <v>60</v>
      </c>
    </row>
    <row r="22" spans="1:9" x14ac:dyDescent="0.25">
      <c r="A22" s="15" t="s">
        <v>20</v>
      </c>
      <c r="B22" s="15" t="s">
        <v>249</v>
      </c>
      <c r="C22" s="39"/>
      <c r="D22" s="74" t="s">
        <v>248</v>
      </c>
      <c r="E22" s="16">
        <v>100</v>
      </c>
      <c r="F22" s="16">
        <v>100</v>
      </c>
      <c r="G22" s="16">
        <v>0</v>
      </c>
      <c r="H22" s="17">
        <f t="shared" si="0"/>
        <v>0</v>
      </c>
      <c r="I22" s="16">
        <v>100</v>
      </c>
    </row>
    <row r="23" spans="1:9" x14ac:dyDescent="0.25">
      <c r="A23" s="15" t="s">
        <v>20</v>
      </c>
      <c r="B23" s="15" t="s">
        <v>247</v>
      </c>
      <c r="C23" s="39"/>
      <c r="D23" s="74" t="s">
        <v>246</v>
      </c>
      <c r="E23" s="16">
        <v>20</v>
      </c>
      <c r="F23" s="16">
        <v>20</v>
      </c>
      <c r="G23" s="16">
        <v>0</v>
      </c>
      <c r="H23" s="17">
        <f t="shared" si="0"/>
        <v>0</v>
      </c>
      <c r="I23" s="16">
        <v>20</v>
      </c>
    </row>
    <row r="24" spans="1:9" x14ac:dyDescent="0.25">
      <c r="A24" s="15" t="s">
        <v>20</v>
      </c>
      <c r="B24" s="15" t="s">
        <v>35</v>
      </c>
      <c r="C24" s="39"/>
      <c r="D24" s="74" t="s">
        <v>34</v>
      </c>
      <c r="E24" s="16">
        <v>50</v>
      </c>
      <c r="F24" s="16">
        <v>50</v>
      </c>
      <c r="G24" s="16">
        <v>0</v>
      </c>
      <c r="H24" s="17">
        <f t="shared" si="0"/>
        <v>0</v>
      </c>
      <c r="I24" s="16">
        <v>50</v>
      </c>
    </row>
    <row r="25" spans="1:9" x14ac:dyDescent="0.25">
      <c r="A25" s="15" t="s">
        <v>20</v>
      </c>
      <c r="B25" s="15" t="s">
        <v>7</v>
      </c>
      <c r="C25" s="39"/>
      <c r="D25" s="74" t="s">
        <v>8</v>
      </c>
      <c r="E25" s="16">
        <v>400</v>
      </c>
      <c r="F25" s="16">
        <v>400</v>
      </c>
      <c r="G25" s="16">
        <v>18</v>
      </c>
      <c r="H25" s="17">
        <f t="shared" si="0"/>
        <v>4.5</v>
      </c>
      <c r="I25" s="16">
        <v>200</v>
      </c>
    </row>
    <row r="26" spans="1:9" x14ac:dyDescent="0.25">
      <c r="A26" s="15" t="s">
        <v>20</v>
      </c>
      <c r="B26" s="15" t="s">
        <v>11</v>
      </c>
      <c r="C26" s="39"/>
      <c r="D26" s="74" t="s">
        <v>14</v>
      </c>
      <c r="E26" s="16">
        <v>200</v>
      </c>
      <c r="F26" s="16">
        <v>200</v>
      </c>
      <c r="G26" s="16">
        <v>36</v>
      </c>
      <c r="H26" s="17">
        <f t="shared" si="0"/>
        <v>18</v>
      </c>
      <c r="I26" s="16">
        <v>200</v>
      </c>
    </row>
    <row r="27" spans="1:9" x14ac:dyDescent="0.25">
      <c r="A27" s="15" t="s">
        <v>20</v>
      </c>
      <c r="B27" s="15" t="s">
        <v>30</v>
      </c>
      <c r="C27" s="39"/>
      <c r="D27" s="74" t="s">
        <v>29</v>
      </c>
      <c r="E27" s="16">
        <v>60</v>
      </c>
      <c r="F27" s="16">
        <v>60</v>
      </c>
      <c r="G27" s="16">
        <v>0</v>
      </c>
      <c r="H27" s="17">
        <f t="shared" si="0"/>
        <v>0</v>
      </c>
      <c r="I27" s="16">
        <v>60</v>
      </c>
    </row>
    <row r="28" spans="1:9" s="30" customFormat="1" x14ac:dyDescent="0.25">
      <c r="A28" s="23" t="s">
        <v>20</v>
      </c>
      <c r="B28" s="23" t="s">
        <v>19</v>
      </c>
      <c r="C28" s="23"/>
      <c r="D28" s="75"/>
      <c r="E28" s="24">
        <v>890</v>
      </c>
      <c r="F28" s="24">
        <v>890</v>
      </c>
      <c r="G28" s="24">
        <f>SUM(G21:G27)</f>
        <v>54</v>
      </c>
      <c r="H28" s="25">
        <f t="shared" si="0"/>
        <v>6.0674157303370784</v>
      </c>
      <c r="I28" s="24">
        <f>SUM(I21:I27)</f>
        <v>690</v>
      </c>
    </row>
    <row r="29" spans="1:9" x14ac:dyDescent="0.25">
      <c r="A29" s="15" t="s">
        <v>245</v>
      </c>
      <c r="B29" s="15" t="s">
        <v>191</v>
      </c>
      <c r="C29" s="73"/>
      <c r="D29" s="74" t="s">
        <v>190</v>
      </c>
      <c r="E29" s="16">
        <v>4500</v>
      </c>
      <c r="F29" s="16">
        <v>4500</v>
      </c>
      <c r="G29" s="16">
        <v>3634</v>
      </c>
      <c r="H29" s="17">
        <f t="shared" si="0"/>
        <v>80.75555555555556</v>
      </c>
      <c r="I29" s="16">
        <v>4500</v>
      </c>
    </row>
    <row r="30" spans="1:9" s="30" customFormat="1" x14ac:dyDescent="0.25">
      <c r="A30" s="23" t="s">
        <v>245</v>
      </c>
      <c r="B30" s="23" t="s">
        <v>244</v>
      </c>
      <c r="C30" s="23"/>
      <c r="D30" s="75"/>
      <c r="E30" s="24">
        <v>4500</v>
      </c>
      <c r="F30" s="24">
        <v>4500</v>
      </c>
      <c r="G30" s="24">
        <f>SUM(G29)</f>
        <v>3634</v>
      </c>
      <c r="H30" s="25">
        <f t="shared" si="0"/>
        <v>80.75555555555556</v>
      </c>
      <c r="I30" s="24">
        <f t="shared" ref="I30" si="6">SUM(I29)</f>
        <v>4500</v>
      </c>
    </row>
    <row r="31" spans="1:9" x14ac:dyDescent="0.25">
      <c r="A31" s="115" t="s">
        <v>18</v>
      </c>
      <c r="B31" s="116"/>
      <c r="C31" s="116"/>
      <c r="D31" s="116"/>
      <c r="E31" s="117">
        <f>E8+E10+E20+E28+E30</f>
        <v>12140</v>
      </c>
      <c r="F31" s="117">
        <f t="shared" ref="F31:G31" si="7">F8+F10+F20+F28+F30</f>
        <v>90966</v>
      </c>
      <c r="G31" s="117">
        <f t="shared" si="7"/>
        <v>18006</v>
      </c>
      <c r="H31" s="118">
        <f t="shared" si="0"/>
        <v>19.794208825275376</v>
      </c>
      <c r="I31" s="117">
        <f t="shared" ref="I31" si="8">I8+I10+I20+I28+I30</f>
        <v>11940</v>
      </c>
    </row>
    <row r="39" spans="4:4" x14ac:dyDescent="0.25">
      <c r="D39" s="85"/>
    </row>
    <row r="73" spans="1:9" x14ac:dyDescent="0.25">
      <c r="A73" s="714" t="s">
        <v>1006</v>
      </c>
      <c r="B73" s="714"/>
      <c r="C73" s="714"/>
      <c r="D73" s="714"/>
      <c r="E73" s="714"/>
      <c r="F73" s="714"/>
      <c r="G73" s="714"/>
      <c r="H73" s="714"/>
      <c r="I73" s="714"/>
    </row>
  </sheetData>
  <mergeCells count="3">
    <mergeCell ref="B8:D8"/>
    <mergeCell ref="B20:D20"/>
    <mergeCell ref="A73:I73"/>
  </mergeCells>
  <pageMargins left="0.39305600000000002" right="0.39444400000000002" top="0.39305600000000002" bottom="0.59097200000000005" header="0.39305600000000002" footer="0.59097200000000005"/>
  <pageSetup paperSize="9" scale="72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topLeftCell="A49" zoomScaleNormal="100" workbookViewId="0">
      <selection activeCell="A77" sqref="A77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1" width="9.140625" style="58"/>
    <col min="12" max="12" width="11.7109375" style="58" customWidth="1"/>
    <col min="13" max="13" width="11.85546875" style="58" customWidth="1"/>
    <col min="14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616" t="s">
        <v>920</v>
      </c>
    </row>
    <row r="2" spans="1:10" ht="16.5" x14ac:dyDescent="0.2">
      <c r="A2" s="43" t="s">
        <v>414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15" t="s">
        <v>251</v>
      </c>
      <c r="B7" s="442" t="s">
        <v>574</v>
      </c>
      <c r="C7" s="300"/>
      <c r="D7" s="300" t="s">
        <v>639</v>
      </c>
      <c r="E7" s="300" t="s">
        <v>640</v>
      </c>
      <c r="F7" s="301">
        <v>200</v>
      </c>
      <c r="G7" s="301">
        <v>200</v>
      </c>
      <c r="H7" s="301">
        <v>122</v>
      </c>
      <c r="I7" s="315">
        <f>H7*100/G7</f>
        <v>61</v>
      </c>
      <c r="J7" s="301">
        <v>5000</v>
      </c>
    </row>
    <row r="8" spans="1:10" s="305" customFormat="1" x14ac:dyDescent="0.2">
      <c r="A8" s="3" t="s">
        <v>251</v>
      </c>
      <c r="B8" s="438" t="s">
        <v>574</v>
      </c>
      <c r="C8" s="723" t="s">
        <v>583</v>
      </c>
      <c r="D8" s="724"/>
      <c r="E8" s="725"/>
      <c r="F8" s="303">
        <f t="shared" ref="F8:G9" si="0">SUM(F7)</f>
        <v>200</v>
      </c>
      <c r="G8" s="303">
        <f t="shared" si="0"/>
        <v>200</v>
      </c>
      <c r="H8" s="27">
        <f>SUM(H7)</f>
        <v>122</v>
      </c>
      <c r="I8" s="304">
        <f t="shared" ref="I8:I16" si="1">H8*100/G8</f>
        <v>61</v>
      </c>
      <c r="J8" s="27">
        <f t="shared" ref="J8:J9" si="2">SUM(J7)</f>
        <v>5000</v>
      </c>
    </row>
    <row r="9" spans="1:10" s="317" customFormat="1" ht="15" x14ac:dyDescent="0.25">
      <c r="A9" s="444" t="s">
        <v>251</v>
      </c>
      <c r="B9" s="720" t="s">
        <v>250</v>
      </c>
      <c r="C9" s="721"/>
      <c r="D9" s="721"/>
      <c r="E9" s="722"/>
      <c r="F9" s="306">
        <f t="shared" si="0"/>
        <v>200</v>
      </c>
      <c r="G9" s="306">
        <f t="shared" si="0"/>
        <v>200</v>
      </c>
      <c r="H9" s="24">
        <f>SUM(H8)</f>
        <v>122</v>
      </c>
      <c r="I9" s="307">
        <f t="shared" si="1"/>
        <v>61</v>
      </c>
      <c r="J9" s="24">
        <f t="shared" si="2"/>
        <v>5000</v>
      </c>
    </row>
    <row r="10" spans="1:10" s="302" customFormat="1" x14ac:dyDescent="0.2">
      <c r="A10" s="3" t="s">
        <v>641</v>
      </c>
      <c r="B10" s="443" t="s">
        <v>574</v>
      </c>
      <c r="C10" s="15"/>
      <c r="D10" s="18" t="s">
        <v>642</v>
      </c>
      <c r="E10" s="3" t="s">
        <v>643</v>
      </c>
      <c r="F10" s="16">
        <v>160</v>
      </c>
      <c r="G10" s="16">
        <v>160</v>
      </c>
      <c r="H10" s="16">
        <v>0</v>
      </c>
      <c r="I10" s="309">
        <f t="shared" si="1"/>
        <v>0</v>
      </c>
      <c r="J10" s="16">
        <v>0</v>
      </c>
    </row>
    <row r="11" spans="1:10" s="305" customFormat="1" x14ac:dyDescent="0.2">
      <c r="A11" s="3" t="s">
        <v>641</v>
      </c>
      <c r="B11" s="438" t="s">
        <v>574</v>
      </c>
      <c r="C11" s="723" t="s">
        <v>583</v>
      </c>
      <c r="D11" s="724"/>
      <c r="E11" s="725"/>
      <c r="F11" s="27">
        <f>SUM(F10)</f>
        <v>160</v>
      </c>
      <c r="G11" s="27">
        <f>SUM(G10)</f>
        <v>160</v>
      </c>
      <c r="H11" s="27">
        <v>0</v>
      </c>
      <c r="I11" s="304">
        <f t="shared" si="1"/>
        <v>0</v>
      </c>
      <c r="J11" s="27">
        <f t="shared" ref="J11:J12" si="3">SUM(J10)</f>
        <v>0</v>
      </c>
    </row>
    <row r="12" spans="1:10" s="317" customFormat="1" ht="15" x14ac:dyDescent="0.25">
      <c r="A12" s="23" t="s">
        <v>641</v>
      </c>
      <c r="B12" s="720" t="s">
        <v>644</v>
      </c>
      <c r="C12" s="721"/>
      <c r="D12" s="721"/>
      <c r="E12" s="722"/>
      <c r="F12" s="24">
        <f t="shared" ref="F12:G12" si="4">SUM(F11)</f>
        <v>160</v>
      </c>
      <c r="G12" s="24">
        <f t="shared" si="4"/>
        <v>160</v>
      </c>
      <c r="H12" s="24">
        <v>0</v>
      </c>
      <c r="I12" s="307">
        <f t="shared" si="1"/>
        <v>0</v>
      </c>
      <c r="J12" s="24">
        <f t="shared" si="3"/>
        <v>0</v>
      </c>
    </row>
    <row r="13" spans="1:10" s="317" customFormat="1" ht="15" x14ac:dyDescent="0.25">
      <c r="A13" s="424" t="s">
        <v>690</v>
      </c>
      <c r="B13" s="443">
        <v>6121</v>
      </c>
      <c r="C13" s="15"/>
      <c r="D13" s="15"/>
      <c r="E13" s="15" t="s">
        <v>850</v>
      </c>
      <c r="F13" s="308">
        <v>0</v>
      </c>
      <c r="G13" s="308">
        <v>0</v>
      </c>
      <c r="H13" s="16">
        <v>0</v>
      </c>
      <c r="I13" s="309">
        <v>0</v>
      </c>
      <c r="J13" s="16">
        <v>2500</v>
      </c>
    </row>
    <row r="14" spans="1:10" s="317" customFormat="1" ht="15" x14ac:dyDescent="0.25">
      <c r="A14" s="421" t="s">
        <v>690</v>
      </c>
      <c r="B14" s="26">
        <v>6121</v>
      </c>
      <c r="C14" s="723" t="s">
        <v>583</v>
      </c>
      <c r="D14" s="724"/>
      <c r="E14" s="725"/>
      <c r="F14" s="303">
        <f t="shared" ref="F14:J15" si="5">SUM(F13)</f>
        <v>0</v>
      </c>
      <c r="G14" s="303">
        <f t="shared" si="5"/>
        <v>0</v>
      </c>
      <c r="H14" s="27">
        <f t="shared" si="5"/>
        <v>0</v>
      </c>
      <c r="I14" s="304">
        <v>0</v>
      </c>
      <c r="J14" s="27">
        <f>J13</f>
        <v>2500</v>
      </c>
    </row>
    <row r="15" spans="1:10" s="317" customFormat="1" ht="15" x14ac:dyDescent="0.25">
      <c r="A15" s="604" t="s">
        <v>690</v>
      </c>
      <c r="B15" s="720" t="s">
        <v>896</v>
      </c>
      <c r="C15" s="721"/>
      <c r="D15" s="721"/>
      <c r="E15" s="722"/>
      <c r="F15" s="24">
        <f t="shared" si="5"/>
        <v>0</v>
      </c>
      <c r="G15" s="24">
        <f t="shared" si="5"/>
        <v>0</v>
      </c>
      <c r="H15" s="24">
        <v>0</v>
      </c>
      <c r="I15" s="307">
        <v>0</v>
      </c>
      <c r="J15" s="24">
        <f t="shared" si="5"/>
        <v>2500</v>
      </c>
    </row>
    <row r="16" spans="1:10" s="107" customFormat="1" ht="13.5" x14ac:dyDescent="0.2">
      <c r="A16" s="322" t="s">
        <v>18</v>
      </c>
      <c r="B16" s="287"/>
      <c r="C16" s="287"/>
      <c r="D16" s="288"/>
      <c r="E16" s="287"/>
      <c r="F16" s="328">
        <f t="shared" ref="F16:H16" si="6">F9+F12+F14</f>
        <v>360</v>
      </c>
      <c r="G16" s="328">
        <f t="shared" si="6"/>
        <v>360</v>
      </c>
      <c r="H16" s="328">
        <f t="shared" si="6"/>
        <v>122</v>
      </c>
      <c r="I16" s="329">
        <f t="shared" si="1"/>
        <v>33.888888888888886</v>
      </c>
      <c r="J16" s="328">
        <f>J9+J12+J15</f>
        <v>7500</v>
      </c>
    </row>
    <row r="17" spans="1:10" x14ac:dyDescent="0.2">
      <c r="A17" s="41"/>
      <c r="B17" s="41"/>
      <c r="C17" s="41"/>
      <c r="D17" s="41"/>
      <c r="E17" s="41"/>
      <c r="F17" s="41"/>
      <c r="G17" s="41"/>
      <c r="H17" s="41"/>
      <c r="I17" s="311"/>
      <c r="J17" s="41"/>
    </row>
    <row r="20" spans="1:10" x14ac:dyDescent="0.2">
      <c r="I20" s="58"/>
    </row>
    <row r="21" spans="1:10" x14ac:dyDescent="0.2">
      <c r="I21" s="58"/>
    </row>
    <row r="22" spans="1:10" x14ac:dyDescent="0.2">
      <c r="I22" s="58"/>
    </row>
    <row r="23" spans="1:10" x14ac:dyDescent="0.2">
      <c r="I23" s="58"/>
    </row>
    <row r="24" spans="1:10" x14ac:dyDescent="0.2">
      <c r="I24" s="58"/>
    </row>
    <row r="25" spans="1:10" x14ac:dyDescent="0.2">
      <c r="I25" s="58"/>
    </row>
    <row r="26" spans="1:10" x14ac:dyDescent="0.2">
      <c r="I26" s="58"/>
    </row>
    <row r="27" spans="1:10" x14ac:dyDescent="0.2">
      <c r="I27" s="58"/>
    </row>
    <row r="28" spans="1:10" x14ac:dyDescent="0.2">
      <c r="I28" s="58"/>
    </row>
    <row r="29" spans="1:10" x14ac:dyDescent="0.2">
      <c r="I29" s="58"/>
    </row>
    <row r="30" spans="1:10" x14ac:dyDescent="0.2">
      <c r="I30" s="58"/>
    </row>
    <row r="31" spans="1:10" x14ac:dyDescent="0.2">
      <c r="I31" s="58"/>
    </row>
    <row r="32" spans="1:10" x14ac:dyDescent="0.2">
      <c r="I32" s="58"/>
    </row>
    <row r="33" spans="9:9" x14ac:dyDescent="0.2">
      <c r="I33" s="58"/>
    </row>
    <row r="34" spans="9:9" x14ac:dyDescent="0.2">
      <c r="I34" s="58"/>
    </row>
    <row r="35" spans="9:9" x14ac:dyDescent="0.2">
      <c r="I35" s="58"/>
    </row>
    <row r="36" spans="9:9" x14ac:dyDescent="0.2">
      <c r="I36" s="58"/>
    </row>
    <row r="37" spans="9:9" x14ac:dyDescent="0.2">
      <c r="I37" s="58"/>
    </row>
    <row r="38" spans="9:9" x14ac:dyDescent="0.2">
      <c r="I38" s="58"/>
    </row>
    <row r="39" spans="9:9" x14ac:dyDescent="0.2">
      <c r="I39" s="58"/>
    </row>
    <row r="40" spans="9:9" x14ac:dyDescent="0.2">
      <c r="I40" s="58"/>
    </row>
    <row r="41" spans="9:9" x14ac:dyDescent="0.2">
      <c r="I41" s="58"/>
    </row>
    <row r="76" spans="1:10" x14ac:dyDescent="0.2">
      <c r="A76" s="714" t="s">
        <v>1007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7">
    <mergeCell ref="A76:J76"/>
    <mergeCell ref="B15:E15"/>
    <mergeCell ref="B9:E9"/>
    <mergeCell ref="B12:E12"/>
    <mergeCell ref="C8:E8"/>
    <mergeCell ref="C14:E14"/>
    <mergeCell ref="C11:E11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6"/>
  <sheetViews>
    <sheetView topLeftCell="A46" zoomScaleNormal="100" workbookViewId="0">
      <selection activeCell="A67" sqref="A67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1.57031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921</v>
      </c>
    </row>
    <row r="2" spans="1:11" s="55" customFormat="1" ht="16.5" x14ac:dyDescent="0.2">
      <c r="A2" s="43" t="s">
        <v>645</v>
      </c>
      <c r="B2" s="43"/>
      <c r="C2" s="43"/>
      <c r="D2" s="43"/>
      <c r="E2" s="44"/>
      <c r="F2" s="44"/>
      <c r="G2" s="44"/>
      <c r="H2" s="45"/>
      <c r="I2" s="109" t="s">
        <v>331</v>
      </c>
    </row>
    <row r="3" spans="1:11" s="55" customFormat="1" ht="11.25" customHeight="1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69" t="s">
        <v>234</v>
      </c>
      <c r="B7" s="69" t="s">
        <v>37</v>
      </c>
      <c r="C7" s="67" t="s">
        <v>32</v>
      </c>
      <c r="D7" s="93" t="s">
        <v>415</v>
      </c>
      <c r="E7" s="70">
        <v>70</v>
      </c>
      <c r="F7" s="70">
        <v>70</v>
      </c>
      <c r="G7" s="70">
        <v>0</v>
      </c>
      <c r="H7" s="17">
        <f t="shared" ref="H7:H65" si="0">G7*100/F7</f>
        <v>0</v>
      </c>
      <c r="I7" s="70">
        <v>50</v>
      </c>
    </row>
    <row r="8" spans="1:11" x14ac:dyDescent="0.25">
      <c r="A8" s="69" t="s">
        <v>234</v>
      </c>
      <c r="B8" s="69" t="s">
        <v>247</v>
      </c>
      <c r="C8" s="67" t="s">
        <v>32</v>
      </c>
      <c r="D8" s="93" t="s">
        <v>416</v>
      </c>
      <c r="E8" s="70">
        <v>100</v>
      </c>
      <c r="F8" s="70">
        <v>100</v>
      </c>
      <c r="G8" s="70">
        <v>0</v>
      </c>
      <c r="H8" s="17">
        <f t="shared" si="0"/>
        <v>0</v>
      </c>
      <c r="I8" s="70">
        <v>100</v>
      </c>
    </row>
    <row r="9" spans="1:11" x14ac:dyDescent="0.25">
      <c r="A9" s="69" t="s">
        <v>234</v>
      </c>
      <c r="B9" s="69" t="s">
        <v>35</v>
      </c>
      <c r="C9" s="67" t="s">
        <v>32</v>
      </c>
      <c r="D9" s="93" t="s">
        <v>417</v>
      </c>
      <c r="E9" s="70">
        <v>75</v>
      </c>
      <c r="F9" s="70">
        <v>75</v>
      </c>
      <c r="G9" s="70">
        <v>0</v>
      </c>
      <c r="H9" s="17">
        <f t="shared" si="0"/>
        <v>0</v>
      </c>
      <c r="I9" s="70">
        <v>80</v>
      </c>
    </row>
    <row r="10" spans="1:11" x14ac:dyDescent="0.25">
      <c r="A10" s="69" t="s">
        <v>234</v>
      </c>
      <c r="B10" s="69" t="s">
        <v>191</v>
      </c>
      <c r="C10" s="67" t="s">
        <v>32</v>
      </c>
      <c r="D10" s="93" t="s">
        <v>418</v>
      </c>
      <c r="E10" s="70">
        <v>100</v>
      </c>
      <c r="F10" s="70">
        <v>100</v>
      </c>
      <c r="G10" s="70">
        <v>0</v>
      </c>
      <c r="H10" s="17">
        <f t="shared" si="0"/>
        <v>0</v>
      </c>
      <c r="I10" s="70">
        <v>100</v>
      </c>
    </row>
    <row r="11" spans="1:11" x14ac:dyDescent="0.25">
      <c r="A11" s="69" t="s">
        <v>234</v>
      </c>
      <c r="B11" s="69" t="s">
        <v>11</v>
      </c>
      <c r="C11" s="67" t="s">
        <v>32</v>
      </c>
      <c r="D11" s="93" t="s">
        <v>411</v>
      </c>
      <c r="E11" s="70">
        <v>500</v>
      </c>
      <c r="F11" s="70">
        <v>260</v>
      </c>
      <c r="G11" s="70">
        <v>115</v>
      </c>
      <c r="H11" s="17">
        <f t="shared" si="0"/>
        <v>44.230769230769234</v>
      </c>
      <c r="I11" s="70">
        <v>190</v>
      </c>
    </row>
    <row r="12" spans="1:11" x14ac:dyDescent="0.25">
      <c r="A12" s="381" t="s">
        <v>234</v>
      </c>
      <c r="B12" s="69">
        <v>5169</v>
      </c>
      <c r="C12" s="67"/>
      <c r="D12" s="93" t="s">
        <v>14</v>
      </c>
      <c r="E12" s="70">
        <v>0</v>
      </c>
      <c r="F12" s="70">
        <v>0</v>
      </c>
      <c r="G12" s="70">
        <v>0</v>
      </c>
      <c r="H12" s="17">
        <v>0</v>
      </c>
      <c r="I12" s="70">
        <v>300</v>
      </c>
    </row>
    <row r="13" spans="1:11" x14ac:dyDescent="0.25">
      <c r="A13" s="69" t="s">
        <v>234</v>
      </c>
      <c r="B13" s="69">
        <v>5171</v>
      </c>
      <c r="C13" s="98" t="s">
        <v>32</v>
      </c>
      <c r="D13" s="93" t="s">
        <v>412</v>
      </c>
      <c r="E13" s="70">
        <v>0</v>
      </c>
      <c r="F13" s="70">
        <v>0</v>
      </c>
      <c r="G13" s="70">
        <v>0</v>
      </c>
      <c r="H13" s="17">
        <v>0</v>
      </c>
      <c r="I13" s="70">
        <v>100</v>
      </c>
    </row>
    <row r="14" spans="1:11" x14ac:dyDescent="0.25">
      <c r="A14" s="381" t="s">
        <v>234</v>
      </c>
      <c r="B14" s="69">
        <v>5171</v>
      </c>
      <c r="C14" s="67"/>
      <c r="D14" s="93" t="s">
        <v>29</v>
      </c>
      <c r="E14" s="70">
        <v>0</v>
      </c>
      <c r="F14" s="70">
        <v>0</v>
      </c>
      <c r="G14" s="70">
        <v>0</v>
      </c>
      <c r="H14" s="17">
        <v>0</v>
      </c>
      <c r="I14" s="70">
        <v>5700</v>
      </c>
    </row>
    <row r="15" spans="1:11" s="30" customFormat="1" x14ac:dyDescent="0.25">
      <c r="A15" s="68" t="s">
        <v>234</v>
      </c>
      <c r="B15" s="68" t="s">
        <v>233</v>
      </c>
      <c r="C15" s="68"/>
      <c r="D15" s="94"/>
      <c r="E15" s="71">
        <f>SUM(E7:E14)</f>
        <v>845</v>
      </c>
      <c r="F15" s="71">
        <f>SUM(F7:F14)</f>
        <v>605</v>
      </c>
      <c r="G15" s="71">
        <f>SUM(G7:G14)</f>
        <v>115</v>
      </c>
      <c r="H15" s="25">
        <f t="shared" si="0"/>
        <v>19.008264462809919</v>
      </c>
      <c r="I15" s="71">
        <f t="shared" ref="I15" si="1">SUM(I7:I14)</f>
        <v>6620</v>
      </c>
    </row>
    <row r="16" spans="1:11" x14ac:dyDescent="0.25">
      <c r="A16" s="69" t="s">
        <v>257</v>
      </c>
      <c r="B16" s="69" t="s">
        <v>37</v>
      </c>
      <c r="C16" s="67"/>
      <c r="D16" s="93" t="s">
        <v>36</v>
      </c>
      <c r="E16" s="70">
        <v>30</v>
      </c>
      <c r="F16" s="70">
        <v>160</v>
      </c>
      <c r="G16" s="70">
        <v>150.417</v>
      </c>
      <c r="H16" s="17">
        <f t="shared" si="0"/>
        <v>94.010625000000005</v>
      </c>
      <c r="I16" s="70">
        <v>100</v>
      </c>
    </row>
    <row r="17" spans="1:9" x14ac:dyDescent="0.25">
      <c r="A17" s="69" t="s">
        <v>257</v>
      </c>
      <c r="B17" s="69" t="s">
        <v>249</v>
      </c>
      <c r="C17" s="67"/>
      <c r="D17" s="93" t="s">
        <v>248</v>
      </c>
      <c r="E17" s="70">
        <v>200</v>
      </c>
      <c r="F17" s="70">
        <v>250</v>
      </c>
      <c r="G17" s="70">
        <v>245.33403000000001</v>
      </c>
      <c r="H17" s="17">
        <f t="shared" si="0"/>
        <v>98.133612000000014</v>
      </c>
      <c r="I17" s="70">
        <v>20</v>
      </c>
    </row>
    <row r="18" spans="1:9" x14ac:dyDescent="0.25">
      <c r="A18" s="69" t="s">
        <v>257</v>
      </c>
      <c r="B18" s="69" t="s">
        <v>247</v>
      </c>
      <c r="C18" s="67"/>
      <c r="D18" s="93" t="s">
        <v>246</v>
      </c>
      <c r="E18" s="70">
        <v>10</v>
      </c>
      <c r="F18" s="70">
        <v>10</v>
      </c>
      <c r="G18" s="70">
        <v>0.55279999999999996</v>
      </c>
      <c r="H18" s="17">
        <f t="shared" si="0"/>
        <v>5.5279999999999996</v>
      </c>
      <c r="I18" s="70">
        <v>0</v>
      </c>
    </row>
    <row r="19" spans="1:9" x14ac:dyDescent="0.25">
      <c r="A19" s="69" t="s">
        <v>257</v>
      </c>
      <c r="B19" s="69" t="s">
        <v>35</v>
      </c>
      <c r="C19" s="67"/>
      <c r="D19" s="93" t="s">
        <v>34</v>
      </c>
      <c r="E19" s="70">
        <v>80</v>
      </c>
      <c r="F19" s="70">
        <v>80</v>
      </c>
      <c r="G19" s="70">
        <v>23</v>
      </c>
      <c r="H19" s="17">
        <f t="shared" si="0"/>
        <v>28.75</v>
      </c>
      <c r="I19" s="70">
        <v>50</v>
      </c>
    </row>
    <row r="20" spans="1:9" x14ac:dyDescent="0.25">
      <c r="A20" s="69" t="s">
        <v>257</v>
      </c>
      <c r="B20" s="69" t="s">
        <v>11</v>
      </c>
      <c r="C20" s="67"/>
      <c r="D20" s="93" t="s">
        <v>14</v>
      </c>
      <c r="E20" s="70">
        <v>100</v>
      </c>
      <c r="F20" s="70">
        <v>250</v>
      </c>
      <c r="G20" s="70">
        <v>8</v>
      </c>
      <c r="H20" s="17">
        <f t="shared" si="0"/>
        <v>3.2</v>
      </c>
      <c r="I20" s="70">
        <v>100</v>
      </c>
    </row>
    <row r="21" spans="1:9" x14ac:dyDescent="0.25">
      <c r="A21" s="69" t="s">
        <v>257</v>
      </c>
      <c r="B21" s="69" t="s">
        <v>30</v>
      </c>
      <c r="C21" s="67"/>
      <c r="D21" s="93" t="s">
        <v>29</v>
      </c>
      <c r="E21" s="70">
        <v>0</v>
      </c>
      <c r="F21" s="70">
        <v>100</v>
      </c>
      <c r="G21" s="70">
        <v>32.186599999999999</v>
      </c>
      <c r="H21" s="17">
        <f t="shared" si="0"/>
        <v>32.186599999999999</v>
      </c>
      <c r="I21" s="70">
        <v>4130</v>
      </c>
    </row>
    <row r="22" spans="1:9" s="30" customFormat="1" x14ac:dyDescent="0.25">
      <c r="A22" s="68" t="s">
        <v>257</v>
      </c>
      <c r="B22" s="68" t="s">
        <v>256</v>
      </c>
      <c r="C22" s="68"/>
      <c r="D22" s="94"/>
      <c r="E22" s="71">
        <v>420</v>
      </c>
      <c r="F22" s="71">
        <f>SUM(F16:F21)</f>
        <v>850</v>
      </c>
      <c r="G22" s="71">
        <f>SUM(G16:G21)</f>
        <v>459.49043</v>
      </c>
      <c r="H22" s="25">
        <f t="shared" si="0"/>
        <v>54.057697647058824</v>
      </c>
      <c r="I22" s="71">
        <f t="shared" ref="I22" si="2">SUM(I16:I21)</f>
        <v>4400</v>
      </c>
    </row>
    <row r="23" spans="1:9" x14ac:dyDescent="0.25">
      <c r="A23" s="69" t="s">
        <v>193</v>
      </c>
      <c r="B23" s="69" t="s">
        <v>7</v>
      </c>
      <c r="C23" s="67"/>
      <c r="D23" s="93" t="s">
        <v>8</v>
      </c>
      <c r="E23" s="70">
        <v>100</v>
      </c>
      <c r="F23" s="70">
        <v>100</v>
      </c>
      <c r="G23" s="70">
        <v>38</v>
      </c>
      <c r="H23" s="17">
        <f t="shared" si="0"/>
        <v>38</v>
      </c>
      <c r="I23" s="70">
        <v>100</v>
      </c>
    </row>
    <row r="24" spans="1:9" x14ac:dyDescent="0.25">
      <c r="A24" s="69" t="s">
        <v>193</v>
      </c>
      <c r="B24" s="69" t="s">
        <v>11</v>
      </c>
      <c r="C24" s="67"/>
      <c r="D24" s="93" t="s">
        <v>14</v>
      </c>
      <c r="E24" s="70">
        <v>200</v>
      </c>
      <c r="F24" s="70">
        <v>50</v>
      </c>
      <c r="G24" s="70">
        <v>0</v>
      </c>
      <c r="H24" s="17">
        <f t="shared" si="0"/>
        <v>0</v>
      </c>
      <c r="I24" s="70">
        <v>100</v>
      </c>
    </row>
    <row r="25" spans="1:9" s="30" customFormat="1" x14ac:dyDescent="0.25">
      <c r="A25" s="68" t="s">
        <v>193</v>
      </c>
      <c r="B25" s="68" t="s">
        <v>192</v>
      </c>
      <c r="C25" s="68"/>
      <c r="D25" s="94"/>
      <c r="E25" s="71">
        <v>300</v>
      </c>
      <c r="F25" s="71">
        <f>SUM(F23:F24)</f>
        <v>150</v>
      </c>
      <c r="G25" s="71">
        <f>SUM(G23:G24)</f>
        <v>38</v>
      </c>
      <c r="H25" s="25">
        <f t="shared" si="0"/>
        <v>25.333333333333332</v>
      </c>
      <c r="I25" s="71">
        <f t="shared" ref="I25" si="3">SUM(I23:I24)</f>
        <v>200</v>
      </c>
    </row>
    <row r="26" spans="1:9" x14ac:dyDescent="0.25">
      <c r="A26" s="69" t="s">
        <v>57</v>
      </c>
      <c r="B26" s="69" t="s">
        <v>7</v>
      </c>
      <c r="C26" s="82"/>
      <c r="D26" s="67" t="s">
        <v>8</v>
      </c>
      <c r="E26" s="70">
        <v>50</v>
      </c>
      <c r="F26" s="70">
        <v>50</v>
      </c>
      <c r="G26" s="70">
        <v>0</v>
      </c>
      <c r="H26" s="17">
        <f t="shared" si="0"/>
        <v>0</v>
      </c>
      <c r="I26" s="70">
        <v>50</v>
      </c>
    </row>
    <row r="27" spans="1:9" x14ac:dyDescent="0.25">
      <c r="A27" s="69" t="s">
        <v>57</v>
      </c>
      <c r="B27" s="69" t="s">
        <v>11</v>
      </c>
      <c r="C27" s="82"/>
      <c r="D27" s="67" t="s">
        <v>14</v>
      </c>
      <c r="E27" s="70">
        <v>100</v>
      </c>
      <c r="F27" s="70">
        <v>100</v>
      </c>
      <c r="G27" s="70">
        <v>0</v>
      </c>
      <c r="H27" s="17">
        <f t="shared" si="0"/>
        <v>0</v>
      </c>
      <c r="I27" s="70">
        <v>100</v>
      </c>
    </row>
    <row r="28" spans="1:9" x14ac:dyDescent="0.25">
      <c r="A28" s="69" t="s">
        <v>57</v>
      </c>
      <c r="B28" s="69" t="s">
        <v>30</v>
      </c>
      <c r="C28" s="82"/>
      <c r="D28" s="67" t="s">
        <v>29</v>
      </c>
      <c r="E28" s="70">
        <v>100</v>
      </c>
      <c r="F28" s="70">
        <v>0</v>
      </c>
      <c r="G28" s="70">
        <v>0</v>
      </c>
      <c r="H28" s="17">
        <v>0</v>
      </c>
      <c r="I28" s="70">
        <v>100</v>
      </c>
    </row>
    <row r="29" spans="1:9" s="30" customFormat="1" x14ac:dyDescent="0.25">
      <c r="A29" s="68" t="s">
        <v>57</v>
      </c>
      <c r="B29" s="68" t="s">
        <v>56</v>
      </c>
      <c r="C29" s="68"/>
      <c r="D29" s="94"/>
      <c r="E29" s="71">
        <f>SUM(E26:E28)</f>
        <v>250</v>
      </c>
      <c r="F29" s="71">
        <f>SUM(F26:F28)</f>
        <v>150</v>
      </c>
      <c r="G29" s="71">
        <f>SUM(G26:G28)</f>
        <v>0</v>
      </c>
      <c r="H29" s="25">
        <f t="shared" si="0"/>
        <v>0</v>
      </c>
      <c r="I29" s="71">
        <f t="shared" ref="I29" si="4">SUM(I26:I28)</f>
        <v>250</v>
      </c>
    </row>
    <row r="30" spans="1:9" x14ac:dyDescent="0.25">
      <c r="A30" s="69" t="s">
        <v>165</v>
      </c>
      <c r="B30" s="69" t="s">
        <v>41</v>
      </c>
      <c r="C30" s="82"/>
      <c r="D30" s="67" t="s">
        <v>40</v>
      </c>
      <c r="E30" s="70">
        <v>300</v>
      </c>
      <c r="F30" s="70">
        <v>279</v>
      </c>
      <c r="G30" s="70">
        <v>139</v>
      </c>
      <c r="H30" s="17">
        <f t="shared" si="0"/>
        <v>49.820788530465947</v>
      </c>
      <c r="I30" s="70">
        <v>0</v>
      </c>
    </row>
    <row r="31" spans="1:9" x14ac:dyDescent="0.25">
      <c r="A31" s="69" t="s">
        <v>165</v>
      </c>
      <c r="B31" s="69" t="s">
        <v>4</v>
      </c>
      <c r="C31" s="82"/>
      <c r="D31" s="67" t="s">
        <v>6</v>
      </c>
      <c r="E31" s="70">
        <v>0</v>
      </c>
      <c r="F31" s="70">
        <v>21</v>
      </c>
      <c r="G31" s="70">
        <v>20</v>
      </c>
      <c r="H31" s="17">
        <f t="shared" si="0"/>
        <v>95.238095238095241</v>
      </c>
      <c r="I31" s="70">
        <v>0</v>
      </c>
    </row>
    <row r="32" spans="1:9" x14ac:dyDescent="0.25">
      <c r="A32" s="69" t="s">
        <v>165</v>
      </c>
      <c r="B32" s="69" t="s">
        <v>11</v>
      </c>
      <c r="C32" s="82"/>
      <c r="D32" s="67" t="s">
        <v>14</v>
      </c>
      <c r="E32" s="70">
        <v>100</v>
      </c>
      <c r="F32" s="70">
        <v>100</v>
      </c>
      <c r="G32" s="70">
        <v>0</v>
      </c>
      <c r="H32" s="17">
        <f t="shared" si="0"/>
        <v>0</v>
      </c>
      <c r="I32" s="70">
        <v>100</v>
      </c>
    </row>
    <row r="33" spans="1:9" x14ac:dyDescent="0.25">
      <c r="A33" s="69" t="s">
        <v>165</v>
      </c>
      <c r="B33" s="69" t="s">
        <v>30</v>
      </c>
      <c r="C33" s="67"/>
      <c r="D33" s="382" t="s">
        <v>29</v>
      </c>
      <c r="E33" s="70">
        <v>0</v>
      </c>
      <c r="F33" s="70">
        <v>0</v>
      </c>
      <c r="G33" s="70">
        <v>0</v>
      </c>
      <c r="H33" s="17">
        <v>0</v>
      </c>
      <c r="I33" s="70">
        <v>100</v>
      </c>
    </row>
    <row r="34" spans="1:9" s="30" customFormat="1" x14ac:dyDescent="0.25">
      <c r="A34" s="68" t="s">
        <v>165</v>
      </c>
      <c r="B34" s="68" t="s">
        <v>164</v>
      </c>
      <c r="C34" s="68"/>
      <c r="D34" s="94"/>
      <c r="E34" s="71">
        <v>400</v>
      </c>
      <c r="F34" s="71">
        <v>400</v>
      </c>
      <c r="G34" s="71">
        <f>SUM(G30:G33)</f>
        <v>159</v>
      </c>
      <c r="H34" s="25">
        <f t="shared" si="0"/>
        <v>39.75</v>
      </c>
      <c r="I34" s="71">
        <f>SUM(I30:I33)</f>
        <v>200</v>
      </c>
    </row>
    <row r="35" spans="1:9" x14ac:dyDescent="0.25">
      <c r="A35" s="69" t="s">
        <v>251</v>
      </c>
      <c r="B35" s="69" t="s">
        <v>45</v>
      </c>
      <c r="C35" s="82"/>
      <c r="D35" s="67" t="s">
        <v>44</v>
      </c>
      <c r="E35" s="70">
        <v>200</v>
      </c>
      <c r="F35" s="70">
        <v>200</v>
      </c>
      <c r="G35" s="70">
        <v>106.6735</v>
      </c>
      <c r="H35" s="17">
        <f t="shared" si="0"/>
        <v>53.336750000000002</v>
      </c>
      <c r="I35" s="70">
        <v>200</v>
      </c>
    </row>
    <row r="36" spans="1:9" x14ac:dyDescent="0.25">
      <c r="A36" s="69" t="s">
        <v>251</v>
      </c>
      <c r="B36" s="69" t="s">
        <v>7</v>
      </c>
      <c r="C36" s="82"/>
      <c r="D36" s="67" t="s">
        <v>8</v>
      </c>
      <c r="E36" s="70">
        <v>50</v>
      </c>
      <c r="F36" s="70">
        <v>100</v>
      </c>
      <c r="G36" s="70">
        <v>9.9830000000000005</v>
      </c>
      <c r="H36" s="17">
        <f t="shared" si="0"/>
        <v>9.9830000000000005</v>
      </c>
      <c r="I36" s="70">
        <v>100</v>
      </c>
    </row>
    <row r="37" spans="1:9" x14ac:dyDescent="0.25">
      <c r="A37" s="69" t="s">
        <v>251</v>
      </c>
      <c r="B37" s="69" t="s">
        <v>30</v>
      </c>
      <c r="C37" s="82"/>
      <c r="D37" s="67" t="s">
        <v>29</v>
      </c>
      <c r="E37" s="70">
        <v>100</v>
      </c>
      <c r="F37" s="70">
        <v>50</v>
      </c>
      <c r="G37" s="70">
        <v>0</v>
      </c>
      <c r="H37" s="17">
        <f t="shared" si="0"/>
        <v>0</v>
      </c>
      <c r="I37" s="70">
        <v>2100</v>
      </c>
    </row>
    <row r="38" spans="1:9" hidden="1" x14ac:dyDescent="0.25">
      <c r="A38" s="381" t="s">
        <v>251</v>
      </c>
      <c r="B38" s="69">
        <v>5169</v>
      </c>
      <c r="C38" s="82"/>
      <c r="D38" s="383" t="s">
        <v>14</v>
      </c>
      <c r="E38" s="70">
        <v>0</v>
      </c>
      <c r="F38" s="70">
        <v>0</v>
      </c>
      <c r="G38" s="70">
        <v>0</v>
      </c>
      <c r="H38" s="17">
        <v>0</v>
      </c>
      <c r="I38" s="70">
        <v>0</v>
      </c>
    </row>
    <row r="39" spans="1:9" s="30" customFormat="1" x14ac:dyDescent="0.25">
      <c r="A39" s="68" t="s">
        <v>251</v>
      </c>
      <c r="B39" s="68" t="s">
        <v>419</v>
      </c>
      <c r="C39" s="68"/>
      <c r="D39" s="95"/>
      <c r="E39" s="71">
        <f>SUM(E35:E38)</f>
        <v>350</v>
      </c>
      <c r="F39" s="71">
        <f t="shared" ref="F39:G39" si="5">SUM(F35:F38)</f>
        <v>350</v>
      </c>
      <c r="G39" s="71">
        <f t="shared" si="5"/>
        <v>116.65650000000001</v>
      </c>
      <c r="H39" s="25">
        <f t="shared" si="0"/>
        <v>33.330428571428577</v>
      </c>
      <c r="I39" s="71">
        <f t="shared" ref="I39" si="6">SUM(I35:I38)</f>
        <v>2400</v>
      </c>
    </row>
    <row r="40" spans="1:9" x14ac:dyDescent="0.25">
      <c r="A40" s="69" t="s">
        <v>20</v>
      </c>
      <c r="B40" s="69" t="s">
        <v>37</v>
      </c>
      <c r="C40" s="82"/>
      <c r="D40" s="67" t="s">
        <v>36</v>
      </c>
      <c r="E40" s="70">
        <v>60</v>
      </c>
      <c r="F40" s="70">
        <v>60</v>
      </c>
      <c r="G40" s="70">
        <v>0</v>
      </c>
      <c r="H40" s="17">
        <f t="shared" si="0"/>
        <v>0</v>
      </c>
      <c r="I40" s="70">
        <v>100</v>
      </c>
    </row>
    <row r="41" spans="1:9" x14ac:dyDescent="0.25">
      <c r="A41" s="69" t="s">
        <v>20</v>
      </c>
      <c r="B41" s="69" t="s">
        <v>35</v>
      </c>
      <c r="C41" s="82"/>
      <c r="D41" s="67" t="s">
        <v>34</v>
      </c>
      <c r="E41" s="70">
        <v>50</v>
      </c>
      <c r="F41" s="70">
        <v>50</v>
      </c>
      <c r="G41" s="70">
        <v>0</v>
      </c>
      <c r="H41" s="17">
        <f t="shared" si="0"/>
        <v>0</v>
      </c>
      <c r="I41" s="70">
        <v>100</v>
      </c>
    </row>
    <row r="42" spans="1:9" x14ac:dyDescent="0.25">
      <c r="A42" s="69" t="s">
        <v>20</v>
      </c>
      <c r="B42" s="69" t="s">
        <v>11</v>
      </c>
      <c r="C42" s="82"/>
      <c r="D42" s="67" t="s">
        <v>14</v>
      </c>
      <c r="E42" s="70">
        <v>100</v>
      </c>
      <c r="F42" s="70">
        <v>100</v>
      </c>
      <c r="G42" s="70">
        <v>14</v>
      </c>
      <c r="H42" s="17">
        <f t="shared" si="0"/>
        <v>14</v>
      </c>
      <c r="I42" s="70">
        <v>100</v>
      </c>
    </row>
    <row r="43" spans="1:9" s="30" customFormat="1" x14ac:dyDescent="0.25">
      <c r="A43" s="68" t="s">
        <v>20</v>
      </c>
      <c r="B43" s="68" t="s">
        <v>19</v>
      </c>
      <c r="C43" s="68"/>
      <c r="D43" s="94"/>
      <c r="E43" s="71">
        <v>210</v>
      </c>
      <c r="F43" s="71">
        <v>210</v>
      </c>
      <c r="G43" s="71">
        <f>SUM(G40:G42)</f>
        <v>14</v>
      </c>
      <c r="H43" s="25">
        <f t="shared" si="0"/>
        <v>6.666666666666667</v>
      </c>
      <c r="I43" s="71">
        <f t="shared" ref="I43" si="7">SUM(I40:I42)</f>
        <v>300</v>
      </c>
    </row>
    <row r="44" spans="1:9" x14ac:dyDescent="0.25">
      <c r="A44" s="69" t="s">
        <v>227</v>
      </c>
      <c r="B44" s="69" t="s">
        <v>11</v>
      </c>
      <c r="C44" s="82"/>
      <c r="D44" s="67" t="s">
        <v>14</v>
      </c>
      <c r="E44" s="70">
        <v>400</v>
      </c>
      <c r="F44" s="70">
        <v>300</v>
      </c>
      <c r="G44" s="70">
        <v>8</v>
      </c>
      <c r="H44" s="17">
        <f t="shared" si="0"/>
        <v>2.6666666666666665</v>
      </c>
      <c r="I44" s="70">
        <v>400</v>
      </c>
    </row>
    <row r="45" spans="1:9" x14ac:dyDescent="0.25">
      <c r="A45" s="69" t="s">
        <v>227</v>
      </c>
      <c r="B45" s="69" t="s">
        <v>11</v>
      </c>
      <c r="C45" s="113" t="s">
        <v>232</v>
      </c>
      <c r="D45" s="67" t="s">
        <v>14</v>
      </c>
      <c r="E45" s="70">
        <v>0</v>
      </c>
      <c r="F45" s="70">
        <v>0</v>
      </c>
      <c r="G45" s="70">
        <v>0</v>
      </c>
      <c r="H45" s="17">
        <v>0</v>
      </c>
      <c r="I45" s="70">
        <v>600</v>
      </c>
    </row>
    <row r="46" spans="1:9" x14ac:dyDescent="0.25">
      <c r="A46" s="69" t="s">
        <v>227</v>
      </c>
      <c r="B46" s="69" t="s">
        <v>216</v>
      </c>
      <c r="C46" s="82"/>
      <c r="D46" s="67" t="s">
        <v>215</v>
      </c>
      <c r="E46" s="70">
        <v>150</v>
      </c>
      <c r="F46" s="70">
        <v>100</v>
      </c>
      <c r="G46" s="70">
        <v>0</v>
      </c>
      <c r="H46" s="17">
        <f t="shared" si="0"/>
        <v>0</v>
      </c>
      <c r="I46" s="70">
        <v>0</v>
      </c>
    </row>
    <row r="47" spans="1:9" x14ac:dyDescent="0.25">
      <c r="A47" s="69" t="s">
        <v>227</v>
      </c>
      <c r="B47" s="69" t="s">
        <v>225</v>
      </c>
      <c r="C47" s="82"/>
      <c r="D47" s="67" t="s">
        <v>224</v>
      </c>
      <c r="E47" s="70">
        <v>150</v>
      </c>
      <c r="F47" s="70">
        <v>100</v>
      </c>
      <c r="G47" s="70">
        <v>0</v>
      </c>
      <c r="H47" s="17">
        <f t="shared" si="0"/>
        <v>0</v>
      </c>
      <c r="I47" s="70">
        <v>0</v>
      </c>
    </row>
    <row r="48" spans="1:9" x14ac:dyDescent="0.25">
      <c r="A48" s="69" t="s">
        <v>227</v>
      </c>
      <c r="B48" s="69" t="s">
        <v>261</v>
      </c>
      <c r="C48" s="82"/>
      <c r="D48" s="67" t="s">
        <v>260</v>
      </c>
      <c r="E48" s="70">
        <v>300</v>
      </c>
      <c r="F48" s="70">
        <v>450</v>
      </c>
      <c r="G48" s="70">
        <v>0</v>
      </c>
      <c r="H48" s="17">
        <f t="shared" si="0"/>
        <v>0</v>
      </c>
      <c r="I48" s="70">
        <v>0</v>
      </c>
    </row>
    <row r="49" spans="1:9" s="30" customFormat="1" x14ac:dyDescent="0.25">
      <c r="A49" s="68" t="s">
        <v>227</v>
      </c>
      <c r="B49" s="68" t="s">
        <v>226</v>
      </c>
      <c r="C49" s="68"/>
      <c r="D49" s="94"/>
      <c r="E49" s="71">
        <v>1000</v>
      </c>
      <c r="F49" s="71">
        <v>1000</v>
      </c>
      <c r="G49" s="71">
        <f>SUM(G44:G48)</f>
        <v>8</v>
      </c>
      <c r="H49" s="25">
        <f t="shared" si="0"/>
        <v>0.8</v>
      </c>
      <c r="I49" s="71">
        <f t="shared" ref="I49" si="8">SUM(I44:I48)</f>
        <v>1000</v>
      </c>
    </row>
    <row r="50" spans="1:9" x14ac:dyDescent="0.25">
      <c r="A50" s="69" t="s">
        <v>157</v>
      </c>
      <c r="B50" s="69" t="s">
        <v>41</v>
      </c>
      <c r="C50" s="82"/>
      <c r="D50" s="67" t="s">
        <v>40</v>
      </c>
      <c r="E50" s="70">
        <v>105</v>
      </c>
      <c r="F50" s="70">
        <v>105</v>
      </c>
      <c r="G50" s="70">
        <v>84.329009999999997</v>
      </c>
      <c r="H50" s="17">
        <f t="shared" si="0"/>
        <v>80.313342857142857</v>
      </c>
      <c r="I50" s="70">
        <v>0</v>
      </c>
    </row>
    <row r="51" spans="1:9" x14ac:dyDescent="0.25">
      <c r="A51" s="69" t="s">
        <v>157</v>
      </c>
      <c r="B51" s="69" t="s">
        <v>37</v>
      </c>
      <c r="C51" s="82"/>
      <c r="D51" s="67" t="s">
        <v>36</v>
      </c>
      <c r="E51" s="70">
        <v>20</v>
      </c>
      <c r="F51" s="70">
        <v>20</v>
      </c>
      <c r="G51" s="70">
        <v>0</v>
      </c>
      <c r="H51" s="17">
        <f t="shared" si="0"/>
        <v>0</v>
      </c>
      <c r="I51" s="70">
        <v>0</v>
      </c>
    </row>
    <row r="52" spans="1:9" x14ac:dyDescent="0.25">
      <c r="A52" s="69" t="s">
        <v>157</v>
      </c>
      <c r="B52" s="69" t="s">
        <v>249</v>
      </c>
      <c r="C52" s="82"/>
      <c r="D52" s="67" t="s">
        <v>248</v>
      </c>
      <c r="E52" s="70">
        <v>100</v>
      </c>
      <c r="F52" s="70">
        <v>100</v>
      </c>
      <c r="G52" s="70">
        <v>0</v>
      </c>
      <c r="H52" s="17">
        <f t="shared" si="0"/>
        <v>0</v>
      </c>
      <c r="I52" s="70">
        <v>0</v>
      </c>
    </row>
    <row r="53" spans="1:9" x14ac:dyDescent="0.25">
      <c r="A53" s="69" t="s">
        <v>157</v>
      </c>
      <c r="B53" s="69" t="s">
        <v>35</v>
      </c>
      <c r="C53" s="82"/>
      <c r="D53" s="67" t="s">
        <v>34</v>
      </c>
      <c r="E53" s="70">
        <v>50</v>
      </c>
      <c r="F53" s="70">
        <v>50</v>
      </c>
      <c r="G53" s="70">
        <v>0</v>
      </c>
      <c r="H53" s="17">
        <f t="shared" si="0"/>
        <v>0</v>
      </c>
      <c r="I53" s="70">
        <v>0</v>
      </c>
    </row>
    <row r="54" spans="1:9" s="30" customFormat="1" x14ac:dyDescent="0.25">
      <c r="A54" s="68" t="s">
        <v>157</v>
      </c>
      <c r="B54" s="68" t="s">
        <v>156</v>
      </c>
      <c r="C54" s="68"/>
      <c r="D54" s="94"/>
      <c r="E54" s="71">
        <v>275</v>
      </c>
      <c r="F54" s="71">
        <v>275</v>
      </c>
      <c r="G54" s="71">
        <f>SUM(G50:G53)</f>
        <v>84.329009999999997</v>
      </c>
      <c r="H54" s="25">
        <f t="shared" si="0"/>
        <v>30.665094545454544</v>
      </c>
      <c r="I54" s="71">
        <f t="shared" ref="I54" si="9">SUM(I50:I53)</f>
        <v>0</v>
      </c>
    </row>
    <row r="55" spans="1:9" s="30" customFormat="1" x14ac:dyDescent="0.25">
      <c r="A55" s="69" t="s">
        <v>259</v>
      </c>
      <c r="B55" s="69">
        <v>5169</v>
      </c>
      <c r="C55" s="82"/>
      <c r="D55" s="67" t="s">
        <v>14</v>
      </c>
      <c r="E55" s="70">
        <v>0</v>
      </c>
      <c r="F55" s="70">
        <v>100</v>
      </c>
      <c r="G55" s="70">
        <v>39</v>
      </c>
      <c r="H55" s="17">
        <f t="shared" si="0"/>
        <v>39</v>
      </c>
      <c r="I55" s="70">
        <v>0</v>
      </c>
    </row>
    <row r="56" spans="1:9" x14ac:dyDescent="0.25">
      <c r="A56" s="69" t="s">
        <v>259</v>
      </c>
      <c r="B56" s="69" t="s">
        <v>30</v>
      </c>
      <c r="C56" s="96"/>
      <c r="D56" s="67" t="s">
        <v>29</v>
      </c>
      <c r="E56" s="70">
        <v>2000</v>
      </c>
      <c r="F56" s="70">
        <v>1900</v>
      </c>
      <c r="G56" s="70">
        <v>0</v>
      </c>
      <c r="H56" s="17">
        <f t="shared" si="0"/>
        <v>0</v>
      </c>
      <c r="I56" s="70">
        <v>2000</v>
      </c>
    </row>
    <row r="57" spans="1:9" s="30" customFormat="1" x14ac:dyDescent="0.25">
      <c r="A57" s="68" t="s">
        <v>259</v>
      </c>
      <c r="B57" s="68" t="s">
        <v>258</v>
      </c>
      <c r="C57" s="68"/>
      <c r="D57" s="94"/>
      <c r="E57" s="71">
        <v>2000</v>
      </c>
      <c r="F57" s="71">
        <f>SUM(F56)</f>
        <v>1900</v>
      </c>
      <c r="G57" s="71">
        <f>SUM(G55:G56)</f>
        <v>39</v>
      </c>
      <c r="H57" s="25">
        <f t="shared" si="0"/>
        <v>2.0526315789473686</v>
      </c>
      <c r="I57" s="71">
        <f t="shared" ref="I57" si="10">SUM(I56)</f>
        <v>2000</v>
      </c>
    </row>
    <row r="58" spans="1:9" x14ac:dyDescent="0.25">
      <c r="A58" s="69" t="s">
        <v>139</v>
      </c>
      <c r="B58" s="69" t="s">
        <v>11</v>
      </c>
      <c r="C58" s="96"/>
      <c r="D58" s="67" t="s">
        <v>14</v>
      </c>
      <c r="E58" s="70">
        <v>100</v>
      </c>
      <c r="F58" s="70">
        <v>160</v>
      </c>
      <c r="G58" s="70">
        <v>67</v>
      </c>
      <c r="H58" s="17">
        <f t="shared" si="0"/>
        <v>41.875</v>
      </c>
      <c r="I58" s="70">
        <v>150</v>
      </c>
    </row>
    <row r="59" spans="1:9" s="30" customFormat="1" x14ac:dyDescent="0.25">
      <c r="A59" s="68" t="s">
        <v>139</v>
      </c>
      <c r="B59" s="68" t="s">
        <v>138</v>
      </c>
      <c r="C59" s="68"/>
      <c r="D59" s="94"/>
      <c r="E59" s="71">
        <v>100</v>
      </c>
      <c r="F59" s="71">
        <v>160</v>
      </c>
      <c r="G59" s="71">
        <f>SUM(G58)</f>
        <v>67</v>
      </c>
      <c r="H59" s="25">
        <f t="shared" si="0"/>
        <v>41.875</v>
      </c>
      <c r="I59" s="71">
        <f t="shared" ref="I59" si="11">SUM(I58)</f>
        <v>150</v>
      </c>
    </row>
    <row r="60" spans="1:9" x14ac:dyDescent="0.25">
      <c r="A60" s="69" t="s">
        <v>115</v>
      </c>
      <c r="B60" s="69" t="s">
        <v>7</v>
      </c>
      <c r="C60" s="82"/>
      <c r="D60" s="67" t="s">
        <v>8</v>
      </c>
      <c r="E60" s="70">
        <v>500</v>
      </c>
      <c r="F60" s="70">
        <v>500</v>
      </c>
      <c r="G60" s="70">
        <v>160.477</v>
      </c>
      <c r="H60" s="17">
        <f t="shared" si="0"/>
        <v>32.095399999999998</v>
      </c>
      <c r="I60" s="70">
        <v>800</v>
      </c>
    </row>
    <row r="61" spans="1:9" x14ac:dyDescent="0.25">
      <c r="A61" s="69" t="s">
        <v>115</v>
      </c>
      <c r="B61" s="69" t="s">
        <v>11</v>
      </c>
      <c r="C61" s="82"/>
      <c r="D61" s="67" t="s">
        <v>14</v>
      </c>
      <c r="E61" s="70">
        <v>500</v>
      </c>
      <c r="F61" s="70">
        <v>500</v>
      </c>
      <c r="G61" s="70">
        <v>2</v>
      </c>
      <c r="H61" s="17">
        <f t="shared" si="0"/>
        <v>0.4</v>
      </c>
      <c r="I61" s="70">
        <v>500</v>
      </c>
    </row>
    <row r="62" spans="1:9" x14ac:dyDescent="0.25">
      <c r="A62" s="69" t="s">
        <v>115</v>
      </c>
      <c r="B62" s="69" t="s">
        <v>30</v>
      </c>
      <c r="C62" s="82"/>
      <c r="D62" s="67" t="s">
        <v>29</v>
      </c>
      <c r="E62" s="70">
        <v>200</v>
      </c>
      <c r="F62" s="70">
        <v>200</v>
      </c>
      <c r="G62" s="70">
        <v>0</v>
      </c>
      <c r="H62" s="17">
        <f t="shared" si="0"/>
        <v>0</v>
      </c>
      <c r="I62" s="70">
        <v>8000</v>
      </c>
    </row>
    <row r="63" spans="1:9" x14ac:dyDescent="0.25">
      <c r="A63" s="69" t="s">
        <v>115</v>
      </c>
      <c r="B63" s="69" t="s">
        <v>28</v>
      </c>
      <c r="C63" s="82"/>
      <c r="D63" s="67" t="s">
        <v>27</v>
      </c>
      <c r="E63" s="70">
        <v>50</v>
      </c>
      <c r="F63" s="70">
        <v>50</v>
      </c>
      <c r="G63" s="70">
        <v>0</v>
      </c>
      <c r="H63" s="17">
        <f t="shared" si="0"/>
        <v>0</v>
      </c>
      <c r="I63" s="70">
        <v>180</v>
      </c>
    </row>
    <row r="64" spans="1:9" s="30" customFormat="1" x14ac:dyDescent="0.25">
      <c r="A64" s="68" t="s">
        <v>115</v>
      </c>
      <c r="B64" s="68" t="s">
        <v>114</v>
      </c>
      <c r="C64" s="68"/>
      <c r="D64" s="94"/>
      <c r="E64" s="71">
        <v>1250</v>
      </c>
      <c r="F64" s="71">
        <v>1250</v>
      </c>
      <c r="G64" s="71">
        <f>SUM(G60:G63)</f>
        <v>162.477</v>
      </c>
      <c r="H64" s="25">
        <f t="shared" si="0"/>
        <v>12.99816</v>
      </c>
      <c r="I64" s="71">
        <f t="shared" ref="I64" si="12">SUM(I60:I63)</f>
        <v>9480</v>
      </c>
    </row>
    <row r="65" spans="1:9" x14ac:dyDescent="0.25">
      <c r="A65" s="115" t="s">
        <v>18</v>
      </c>
      <c r="B65" s="116"/>
      <c r="C65" s="116"/>
      <c r="D65" s="116"/>
      <c r="E65" s="117">
        <v>7400</v>
      </c>
      <c r="F65" s="117">
        <v>7400</v>
      </c>
      <c r="G65" s="117">
        <f>G64+G59+G57+G54+G49+G43+G39+G34+G29+G25+G22+G15</f>
        <v>1262.9529399999999</v>
      </c>
      <c r="H65" s="118">
        <f t="shared" si="0"/>
        <v>17.06693162162162</v>
      </c>
      <c r="I65" s="117">
        <f>I15+I22+I25+I29+I34+I39+I43+I49+I54+I57+I59+I64</f>
        <v>27000</v>
      </c>
    </row>
    <row r="66" spans="1:9" x14ac:dyDescent="0.25">
      <c r="A66" s="714" t="s">
        <v>1008</v>
      </c>
      <c r="B66" s="714"/>
      <c r="C66" s="714"/>
      <c r="D66" s="714"/>
      <c r="E66" s="714"/>
      <c r="F66" s="714"/>
      <c r="G66" s="714"/>
      <c r="H66" s="714"/>
      <c r="I66" s="714"/>
    </row>
  </sheetData>
  <mergeCells count="1">
    <mergeCell ref="A66:I66"/>
  </mergeCells>
  <pageMargins left="0.39305600000000002" right="0.39444400000000002" top="0.39305600000000002" bottom="0.59097200000000005" header="0.39305600000000002" footer="0.59097200000000005"/>
  <pageSetup paperSize="9" scale="82" fitToHeight="0" orientation="portrait" r:id="rId1"/>
  <rowBreaks count="1" manualBreakCount="1">
    <brk id="66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topLeftCell="A39" zoomScaleNormal="100" workbookViewId="0">
      <selection activeCell="A77" sqref="A77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294" t="s">
        <v>922</v>
      </c>
    </row>
    <row r="2" spans="1:10" ht="16.5" x14ac:dyDescent="0.2">
      <c r="A2" s="43" t="s">
        <v>645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234</v>
      </c>
      <c r="B7" s="300" t="s">
        <v>574</v>
      </c>
      <c r="C7" s="300" t="s">
        <v>32</v>
      </c>
      <c r="D7" s="300" t="s">
        <v>646</v>
      </c>
      <c r="E7" s="300" t="s">
        <v>647</v>
      </c>
      <c r="F7" s="301">
        <v>5000</v>
      </c>
      <c r="G7" s="301">
        <v>5000</v>
      </c>
      <c r="H7" s="301">
        <v>0</v>
      </c>
      <c r="I7" s="315">
        <f t="shared" ref="I7:I66" si="0">H7*100/G7</f>
        <v>0</v>
      </c>
      <c r="J7" s="301">
        <v>6000</v>
      </c>
    </row>
    <row r="8" spans="1:10" s="305" customFormat="1" x14ac:dyDescent="0.2">
      <c r="A8" s="26" t="s">
        <v>234</v>
      </c>
      <c r="B8" s="26" t="s">
        <v>574</v>
      </c>
      <c r="C8" s="723" t="s">
        <v>583</v>
      </c>
      <c r="D8" s="724"/>
      <c r="E8" s="725"/>
      <c r="F8" s="303">
        <f t="shared" ref="F8:H9" si="1">SUM(F7)</f>
        <v>5000</v>
      </c>
      <c r="G8" s="303">
        <f t="shared" si="1"/>
        <v>5000</v>
      </c>
      <c r="H8" s="27">
        <v>0</v>
      </c>
      <c r="I8" s="304">
        <f t="shared" si="0"/>
        <v>0</v>
      </c>
      <c r="J8" s="27">
        <f t="shared" ref="J8:J9" si="2">SUM(J7)</f>
        <v>6000</v>
      </c>
    </row>
    <row r="9" spans="1:10" s="302" customFormat="1" x14ac:dyDescent="0.2">
      <c r="A9" s="23" t="s">
        <v>234</v>
      </c>
      <c r="B9" s="23" t="s">
        <v>233</v>
      </c>
      <c r="C9" s="23"/>
      <c r="D9" s="23"/>
      <c r="E9" s="23"/>
      <c r="F9" s="24">
        <f t="shared" si="1"/>
        <v>5000</v>
      </c>
      <c r="G9" s="24">
        <f t="shared" si="1"/>
        <v>5000</v>
      </c>
      <c r="H9" s="24">
        <f t="shared" si="1"/>
        <v>0</v>
      </c>
      <c r="I9" s="307">
        <f t="shared" si="0"/>
        <v>0</v>
      </c>
      <c r="J9" s="24">
        <f t="shared" si="2"/>
        <v>6000</v>
      </c>
    </row>
    <row r="10" spans="1:10" s="302" customFormat="1" x14ac:dyDescent="0.2">
      <c r="A10" s="15" t="s">
        <v>257</v>
      </c>
      <c r="B10" s="15" t="s">
        <v>574</v>
      </c>
      <c r="C10" s="15"/>
      <c r="D10" s="15" t="s">
        <v>648</v>
      </c>
      <c r="E10" s="15" t="s">
        <v>649</v>
      </c>
      <c r="F10" s="16">
        <v>500</v>
      </c>
      <c r="G10" s="16">
        <v>500</v>
      </c>
      <c r="H10" s="16">
        <v>427</v>
      </c>
      <c r="I10" s="309">
        <f t="shared" si="0"/>
        <v>85.4</v>
      </c>
      <c r="J10" s="16">
        <v>100</v>
      </c>
    </row>
    <row r="11" spans="1:10" s="302" customFormat="1" x14ac:dyDescent="0.2">
      <c r="A11" s="15" t="s">
        <v>257</v>
      </c>
      <c r="B11" s="15" t="s">
        <v>574</v>
      </c>
      <c r="C11" s="15"/>
      <c r="D11" s="15" t="s">
        <v>650</v>
      </c>
      <c r="E11" s="15" t="s">
        <v>651</v>
      </c>
      <c r="F11" s="16">
        <v>1000</v>
      </c>
      <c r="G11" s="16">
        <v>1000</v>
      </c>
      <c r="H11" s="16">
        <v>0</v>
      </c>
      <c r="I11" s="309">
        <f t="shared" si="0"/>
        <v>0</v>
      </c>
      <c r="J11" s="16">
        <v>0</v>
      </c>
    </row>
    <row r="12" spans="1:10" s="302" customFormat="1" x14ac:dyDescent="0.2">
      <c r="A12" s="15" t="s">
        <v>257</v>
      </c>
      <c r="B12" s="15" t="s">
        <v>574</v>
      </c>
      <c r="C12" s="15"/>
      <c r="D12" s="15" t="s">
        <v>652</v>
      </c>
      <c r="E12" s="15" t="s">
        <v>653</v>
      </c>
      <c r="F12" s="16">
        <v>500</v>
      </c>
      <c r="G12" s="16">
        <v>500</v>
      </c>
      <c r="H12" s="16">
        <v>0</v>
      </c>
      <c r="I12" s="309">
        <f t="shared" si="0"/>
        <v>0</v>
      </c>
      <c r="J12" s="16">
        <v>500</v>
      </c>
    </row>
    <row r="13" spans="1:10" s="302" customFormat="1" x14ac:dyDescent="0.2">
      <c r="A13" s="137" t="s">
        <v>257</v>
      </c>
      <c r="B13" s="15">
        <v>6121</v>
      </c>
      <c r="C13" s="15"/>
      <c r="D13" s="137" t="s">
        <v>807</v>
      </c>
      <c r="E13" s="15" t="s">
        <v>808</v>
      </c>
      <c r="F13" s="16">
        <v>0</v>
      </c>
      <c r="G13" s="16">
        <v>0</v>
      </c>
      <c r="H13" s="16">
        <v>0</v>
      </c>
      <c r="I13" s="309">
        <v>0</v>
      </c>
      <c r="J13" s="16">
        <v>0</v>
      </c>
    </row>
    <row r="14" spans="1:10" s="305" customFormat="1" x14ac:dyDescent="0.2">
      <c r="A14" s="26" t="s">
        <v>257</v>
      </c>
      <c r="B14" s="26" t="s">
        <v>574</v>
      </c>
      <c r="C14" s="723" t="s">
        <v>583</v>
      </c>
      <c r="D14" s="724"/>
      <c r="E14" s="725"/>
      <c r="F14" s="303">
        <f>SUM(F10:F13)</f>
        <v>2000</v>
      </c>
      <c r="G14" s="303">
        <f>SUM(G10:G13)</f>
        <v>2000</v>
      </c>
      <c r="H14" s="27">
        <f>SUM(H10:H13)</f>
        <v>427</v>
      </c>
      <c r="I14" s="304">
        <f t="shared" ref="I14" si="3">SUM(I10:I12)</f>
        <v>85.4</v>
      </c>
      <c r="J14" s="27">
        <f t="shared" ref="J14" si="4">SUM(J10:J13)</f>
        <v>600</v>
      </c>
    </row>
    <row r="15" spans="1:10" s="302" customFormat="1" x14ac:dyDescent="0.2">
      <c r="A15" s="23" t="s">
        <v>257</v>
      </c>
      <c r="B15" s="720" t="s">
        <v>256</v>
      </c>
      <c r="C15" s="721"/>
      <c r="D15" s="721"/>
      <c r="E15" s="722"/>
      <c r="F15" s="24">
        <f t="shared" ref="F15:G15" si="5">SUM(F14)</f>
        <v>2000</v>
      </c>
      <c r="G15" s="24">
        <f t="shared" si="5"/>
        <v>2000</v>
      </c>
      <c r="H15" s="24">
        <f>SUM(H14)</f>
        <v>427</v>
      </c>
      <c r="I15" s="307">
        <f t="shared" si="0"/>
        <v>21.35</v>
      </c>
      <c r="J15" s="24">
        <f t="shared" ref="J15" si="6">SUM(J14)</f>
        <v>600</v>
      </c>
    </row>
    <row r="16" spans="1:10" s="302" customFormat="1" x14ac:dyDescent="0.2">
      <c r="A16" s="15" t="s">
        <v>193</v>
      </c>
      <c r="B16" s="15" t="s">
        <v>574</v>
      </c>
      <c r="C16" s="15"/>
      <c r="D16" s="15" t="s">
        <v>654</v>
      </c>
      <c r="E16" s="15" t="s">
        <v>655</v>
      </c>
      <c r="F16" s="16">
        <v>50</v>
      </c>
      <c r="G16" s="16">
        <v>50</v>
      </c>
      <c r="H16" s="16">
        <v>0</v>
      </c>
      <c r="I16" s="309">
        <f t="shared" si="0"/>
        <v>0</v>
      </c>
      <c r="J16" s="16">
        <v>100</v>
      </c>
    </row>
    <row r="17" spans="1:10" s="305" customFormat="1" x14ac:dyDescent="0.2">
      <c r="A17" s="26" t="s">
        <v>193</v>
      </c>
      <c r="B17" s="26" t="s">
        <v>574</v>
      </c>
      <c r="C17" s="723" t="s">
        <v>583</v>
      </c>
      <c r="D17" s="724"/>
      <c r="E17" s="725"/>
      <c r="F17" s="303">
        <f t="shared" ref="F17:H18" si="7">SUM(F16)</f>
        <v>50</v>
      </c>
      <c r="G17" s="303">
        <f t="shared" si="7"/>
        <v>50</v>
      </c>
      <c r="H17" s="303">
        <f t="shared" si="7"/>
        <v>0</v>
      </c>
      <c r="I17" s="304">
        <f t="shared" si="0"/>
        <v>0</v>
      </c>
      <c r="J17" s="27">
        <f t="shared" ref="J17:J18" si="8">SUM(J16)</f>
        <v>100</v>
      </c>
    </row>
    <row r="18" spans="1:10" s="302" customFormat="1" x14ac:dyDescent="0.2">
      <c r="A18" s="23" t="s">
        <v>193</v>
      </c>
      <c r="B18" s="23" t="s">
        <v>192</v>
      </c>
      <c r="C18" s="23"/>
      <c r="D18" s="23"/>
      <c r="E18" s="23"/>
      <c r="F18" s="24">
        <f t="shared" si="7"/>
        <v>50</v>
      </c>
      <c r="G18" s="24">
        <f t="shared" si="7"/>
        <v>50</v>
      </c>
      <c r="H18" s="24">
        <f t="shared" si="7"/>
        <v>0</v>
      </c>
      <c r="I18" s="307">
        <f t="shared" si="0"/>
        <v>0</v>
      </c>
      <c r="J18" s="24">
        <f t="shared" si="8"/>
        <v>100</v>
      </c>
    </row>
    <row r="19" spans="1:10" s="302" customFormat="1" x14ac:dyDescent="0.2">
      <c r="A19" s="15" t="s">
        <v>57</v>
      </c>
      <c r="B19" s="15" t="s">
        <v>574</v>
      </c>
      <c r="C19" s="15"/>
      <c r="D19" s="15" t="s">
        <v>656</v>
      </c>
      <c r="E19" s="15" t="s">
        <v>657</v>
      </c>
      <c r="F19" s="310">
        <v>100</v>
      </c>
      <c r="G19" s="16">
        <v>100</v>
      </c>
      <c r="H19" s="16">
        <v>67</v>
      </c>
      <c r="I19" s="309">
        <f t="shared" si="0"/>
        <v>67</v>
      </c>
      <c r="J19" s="16">
        <v>100</v>
      </c>
    </row>
    <row r="20" spans="1:10" s="305" customFormat="1" x14ac:dyDescent="0.2">
      <c r="A20" s="26" t="s">
        <v>57</v>
      </c>
      <c r="B20" s="26" t="s">
        <v>574</v>
      </c>
      <c r="C20" s="723" t="s">
        <v>583</v>
      </c>
      <c r="D20" s="724"/>
      <c r="E20" s="725"/>
      <c r="F20" s="303">
        <f t="shared" ref="F20:H21" si="9">SUM(F19)</f>
        <v>100</v>
      </c>
      <c r="G20" s="303">
        <f t="shared" si="9"/>
        <v>100</v>
      </c>
      <c r="H20" s="303">
        <f t="shared" si="9"/>
        <v>67</v>
      </c>
      <c r="I20" s="304">
        <f t="shared" si="0"/>
        <v>67</v>
      </c>
      <c r="J20" s="27">
        <f t="shared" ref="J20:J21" si="10">SUM(J19)</f>
        <v>100</v>
      </c>
    </row>
    <row r="21" spans="1:10" s="302" customFormat="1" x14ac:dyDescent="0.2">
      <c r="A21" s="23" t="s">
        <v>57</v>
      </c>
      <c r="B21" s="720" t="s">
        <v>56</v>
      </c>
      <c r="C21" s="721"/>
      <c r="D21" s="721"/>
      <c r="E21" s="722"/>
      <c r="F21" s="24">
        <f t="shared" si="9"/>
        <v>100</v>
      </c>
      <c r="G21" s="24">
        <f t="shared" si="9"/>
        <v>100</v>
      </c>
      <c r="H21" s="24">
        <f t="shared" si="9"/>
        <v>67</v>
      </c>
      <c r="I21" s="307">
        <f t="shared" si="0"/>
        <v>67</v>
      </c>
      <c r="J21" s="24">
        <f t="shared" si="10"/>
        <v>100</v>
      </c>
    </row>
    <row r="22" spans="1:10" s="302" customFormat="1" x14ac:dyDescent="0.2">
      <c r="A22" s="15" t="s">
        <v>173</v>
      </c>
      <c r="B22" s="15" t="s">
        <v>574</v>
      </c>
      <c r="C22" s="15" t="s">
        <v>232</v>
      </c>
      <c r="D22" s="15" t="s">
        <v>658</v>
      </c>
      <c r="E22" s="15" t="s">
        <v>659</v>
      </c>
      <c r="F22" s="16">
        <v>1000</v>
      </c>
      <c r="G22" s="16">
        <v>1000</v>
      </c>
      <c r="H22" s="16">
        <v>345</v>
      </c>
      <c r="I22" s="309">
        <f t="shared" si="0"/>
        <v>34.5</v>
      </c>
      <c r="J22" s="16">
        <v>0</v>
      </c>
    </row>
    <row r="23" spans="1:10" s="302" customFormat="1" x14ac:dyDescent="0.2">
      <c r="A23" s="137" t="s">
        <v>173</v>
      </c>
      <c r="B23" s="15">
        <v>6121</v>
      </c>
      <c r="C23" s="15"/>
      <c r="D23" s="137" t="s">
        <v>660</v>
      </c>
      <c r="E23" s="15" t="s">
        <v>661</v>
      </c>
      <c r="F23" s="16">
        <v>0</v>
      </c>
      <c r="G23" s="16">
        <v>0</v>
      </c>
      <c r="H23" s="16">
        <v>0</v>
      </c>
      <c r="I23" s="309">
        <v>0</v>
      </c>
      <c r="J23" s="16">
        <v>3150</v>
      </c>
    </row>
    <row r="24" spans="1:10" s="305" customFormat="1" x14ac:dyDescent="0.2">
      <c r="A24" s="26" t="s">
        <v>173</v>
      </c>
      <c r="B24" s="26" t="s">
        <v>574</v>
      </c>
      <c r="C24" s="723" t="s">
        <v>583</v>
      </c>
      <c r="D24" s="724"/>
      <c r="E24" s="725"/>
      <c r="F24" s="303">
        <f>SUM(F22)</f>
        <v>1000</v>
      </c>
      <c r="G24" s="303">
        <f>SUM(G22)</f>
        <v>1000</v>
      </c>
      <c r="H24" s="303">
        <f>SUM(H22)</f>
        <v>345</v>
      </c>
      <c r="I24" s="304">
        <f t="shared" si="0"/>
        <v>34.5</v>
      </c>
      <c r="J24" s="27">
        <f>SUM(J22:J23)</f>
        <v>3150</v>
      </c>
    </row>
    <row r="25" spans="1:10" s="302" customFormat="1" x14ac:dyDescent="0.2">
      <c r="A25" s="23" t="s">
        <v>173</v>
      </c>
      <c r="B25" s="720" t="s">
        <v>172</v>
      </c>
      <c r="C25" s="721"/>
      <c r="D25" s="721"/>
      <c r="E25" s="722"/>
      <c r="F25" s="24">
        <f t="shared" ref="F25:H25" si="11">SUM(F24)</f>
        <v>1000</v>
      </c>
      <c r="G25" s="24">
        <f t="shared" si="11"/>
        <v>1000</v>
      </c>
      <c r="H25" s="24">
        <f t="shared" si="11"/>
        <v>345</v>
      </c>
      <c r="I25" s="307">
        <f t="shared" si="0"/>
        <v>34.5</v>
      </c>
      <c r="J25" s="24">
        <f>J24</f>
        <v>3150</v>
      </c>
    </row>
    <row r="26" spans="1:10" s="302" customFormat="1" x14ac:dyDescent="0.2">
      <c r="A26" s="15" t="s">
        <v>165</v>
      </c>
      <c r="B26" s="15" t="s">
        <v>574</v>
      </c>
      <c r="C26" s="15"/>
      <c r="D26" s="15" t="s">
        <v>662</v>
      </c>
      <c r="E26" s="15" t="s">
        <v>663</v>
      </c>
      <c r="F26" s="16">
        <v>600</v>
      </c>
      <c r="G26" s="16">
        <v>600</v>
      </c>
      <c r="H26" s="16">
        <v>567</v>
      </c>
      <c r="I26" s="309">
        <f t="shared" si="0"/>
        <v>94.5</v>
      </c>
      <c r="J26" s="16">
        <v>100</v>
      </c>
    </row>
    <row r="27" spans="1:10" s="302" customFormat="1" x14ac:dyDescent="0.2">
      <c r="A27" s="15" t="s">
        <v>165</v>
      </c>
      <c r="B27" s="15" t="s">
        <v>574</v>
      </c>
      <c r="C27" s="15" t="s">
        <v>232</v>
      </c>
      <c r="D27" s="15" t="s">
        <v>664</v>
      </c>
      <c r="E27" s="15" t="s">
        <v>665</v>
      </c>
      <c r="F27" s="16">
        <v>115000</v>
      </c>
      <c r="G27" s="16">
        <v>115000</v>
      </c>
      <c r="H27" s="16">
        <v>100533</v>
      </c>
      <c r="I27" s="309">
        <f t="shared" si="0"/>
        <v>87.42</v>
      </c>
      <c r="J27" s="16">
        <v>600</v>
      </c>
    </row>
    <row r="28" spans="1:10" s="305" customFormat="1" x14ac:dyDescent="0.2">
      <c r="A28" s="26" t="s">
        <v>165</v>
      </c>
      <c r="B28" s="26" t="s">
        <v>574</v>
      </c>
      <c r="C28" s="723" t="s">
        <v>583</v>
      </c>
      <c r="D28" s="724"/>
      <c r="E28" s="725"/>
      <c r="F28" s="27">
        <f t="shared" ref="F28:J28" si="12">SUM(F26:F27)</f>
        <v>115600</v>
      </c>
      <c r="G28" s="27">
        <f t="shared" si="12"/>
        <v>115600</v>
      </c>
      <c r="H28" s="27">
        <f t="shared" si="12"/>
        <v>101100</v>
      </c>
      <c r="I28" s="304">
        <f>H28*100/G28</f>
        <v>87.456747404844293</v>
      </c>
      <c r="J28" s="27">
        <f t="shared" si="12"/>
        <v>700</v>
      </c>
    </row>
    <row r="29" spans="1:10" s="302" customFormat="1" x14ac:dyDescent="0.2">
      <c r="A29" s="15" t="s">
        <v>165</v>
      </c>
      <c r="B29" s="15" t="s">
        <v>577</v>
      </c>
      <c r="C29" s="15" t="s">
        <v>232</v>
      </c>
      <c r="D29" s="15" t="s">
        <v>664</v>
      </c>
      <c r="E29" s="15" t="s">
        <v>665</v>
      </c>
      <c r="F29" s="16">
        <v>1200</v>
      </c>
      <c r="G29" s="16">
        <v>1200</v>
      </c>
      <c r="H29" s="16">
        <v>1110</v>
      </c>
      <c r="I29" s="309">
        <f t="shared" si="0"/>
        <v>92.5</v>
      </c>
      <c r="J29" s="16">
        <v>0</v>
      </c>
    </row>
    <row r="30" spans="1:10" s="305" customFormat="1" x14ac:dyDescent="0.2">
      <c r="A30" s="26" t="s">
        <v>165</v>
      </c>
      <c r="B30" s="26" t="s">
        <v>577</v>
      </c>
      <c r="C30" s="723" t="s">
        <v>666</v>
      </c>
      <c r="D30" s="724"/>
      <c r="E30" s="725"/>
      <c r="F30" s="303">
        <f t="shared" ref="F30:H30" si="13">SUM(F29)</f>
        <v>1200</v>
      </c>
      <c r="G30" s="303">
        <f t="shared" si="13"/>
        <v>1200</v>
      </c>
      <c r="H30" s="27">
        <f t="shared" si="13"/>
        <v>1110</v>
      </c>
      <c r="I30" s="304">
        <f t="shared" si="0"/>
        <v>92.5</v>
      </c>
      <c r="J30" s="27">
        <f t="shared" ref="J30" si="14">SUM(J29)</f>
        <v>0</v>
      </c>
    </row>
    <row r="31" spans="1:10" s="302" customFormat="1" x14ac:dyDescent="0.2">
      <c r="A31" s="23" t="s">
        <v>165</v>
      </c>
      <c r="B31" s="720" t="s">
        <v>164</v>
      </c>
      <c r="C31" s="721"/>
      <c r="D31" s="721"/>
      <c r="E31" s="722"/>
      <c r="F31" s="24">
        <f t="shared" ref="F31:H31" si="15">F30+F28</f>
        <v>116800</v>
      </c>
      <c r="G31" s="24">
        <f t="shared" si="15"/>
        <v>116800</v>
      </c>
      <c r="H31" s="24">
        <f t="shared" si="15"/>
        <v>102210</v>
      </c>
      <c r="I31" s="307">
        <f t="shared" si="0"/>
        <v>87.50856164383562</v>
      </c>
      <c r="J31" s="24">
        <f t="shared" ref="J31" si="16">J30+J28</f>
        <v>700</v>
      </c>
    </row>
    <row r="32" spans="1:10" s="302" customFormat="1" x14ac:dyDescent="0.2">
      <c r="A32" s="15" t="s">
        <v>251</v>
      </c>
      <c r="B32" s="15" t="s">
        <v>574</v>
      </c>
      <c r="C32" s="15"/>
      <c r="D32" s="15" t="s">
        <v>667</v>
      </c>
      <c r="E32" s="15" t="s">
        <v>668</v>
      </c>
      <c r="F32" s="16">
        <v>500</v>
      </c>
      <c r="G32" s="16">
        <v>550</v>
      </c>
      <c r="H32" s="16">
        <v>540</v>
      </c>
      <c r="I32" s="309">
        <f t="shared" si="0"/>
        <v>98.181818181818187</v>
      </c>
      <c r="J32" s="16">
        <v>400</v>
      </c>
    </row>
    <row r="33" spans="1:10" s="302" customFormat="1" x14ac:dyDescent="0.2">
      <c r="A33" s="15" t="s">
        <v>251</v>
      </c>
      <c r="B33" s="15" t="s">
        <v>574</v>
      </c>
      <c r="C33" s="15"/>
      <c r="D33" s="15" t="s">
        <v>669</v>
      </c>
      <c r="E33" s="15" t="s">
        <v>670</v>
      </c>
      <c r="F33" s="16">
        <v>500</v>
      </c>
      <c r="G33" s="16">
        <v>450</v>
      </c>
      <c r="H33" s="16">
        <v>130</v>
      </c>
      <c r="I33" s="309">
        <f t="shared" si="0"/>
        <v>28.888888888888889</v>
      </c>
      <c r="J33" s="16">
        <v>300</v>
      </c>
    </row>
    <row r="34" spans="1:10" s="302" customFormat="1" x14ac:dyDescent="0.2">
      <c r="A34" s="15" t="s">
        <v>251</v>
      </c>
      <c r="B34" s="15" t="s">
        <v>574</v>
      </c>
      <c r="C34" s="15"/>
      <c r="D34" s="15" t="s">
        <v>671</v>
      </c>
      <c r="E34" s="15" t="s">
        <v>672</v>
      </c>
      <c r="F34" s="16">
        <v>400</v>
      </c>
      <c r="G34" s="16">
        <v>450</v>
      </c>
      <c r="H34" s="16">
        <v>55</v>
      </c>
      <c r="I34" s="309">
        <f t="shared" si="0"/>
        <v>12.222222222222221</v>
      </c>
      <c r="J34" s="16">
        <v>1350</v>
      </c>
    </row>
    <row r="35" spans="1:10" s="302" customFormat="1" x14ac:dyDescent="0.2">
      <c r="A35" s="15" t="s">
        <v>251</v>
      </c>
      <c r="B35" s="15" t="s">
        <v>574</v>
      </c>
      <c r="C35" s="15"/>
      <c r="D35" s="15" t="s">
        <v>673</v>
      </c>
      <c r="E35" s="15" t="s">
        <v>674</v>
      </c>
      <c r="F35" s="16">
        <v>100</v>
      </c>
      <c r="G35" s="16">
        <v>100</v>
      </c>
      <c r="H35" s="16">
        <v>0</v>
      </c>
      <c r="I35" s="309">
        <f t="shared" si="0"/>
        <v>0</v>
      </c>
      <c r="J35" s="16">
        <v>100</v>
      </c>
    </row>
    <row r="36" spans="1:10" s="302" customFormat="1" x14ac:dyDescent="0.2">
      <c r="A36" s="15" t="s">
        <v>251</v>
      </c>
      <c r="B36" s="15" t="s">
        <v>574</v>
      </c>
      <c r="C36" s="15"/>
      <c r="D36" s="15" t="s">
        <v>675</v>
      </c>
      <c r="E36" s="15" t="s">
        <v>676</v>
      </c>
      <c r="F36" s="16">
        <v>50</v>
      </c>
      <c r="G36" s="16">
        <v>50</v>
      </c>
      <c r="H36" s="16">
        <v>0</v>
      </c>
      <c r="I36" s="309">
        <f t="shared" si="0"/>
        <v>0</v>
      </c>
      <c r="J36" s="16">
        <v>0</v>
      </c>
    </row>
    <row r="37" spans="1:10" s="302" customFormat="1" x14ac:dyDescent="0.2">
      <c r="A37" s="15" t="s">
        <v>251</v>
      </c>
      <c r="B37" s="15" t="s">
        <v>574</v>
      </c>
      <c r="C37" s="15"/>
      <c r="D37" s="15" t="s">
        <v>677</v>
      </c>
      <c r="E37" s="15" t="s">
        <v>678</v>
      </c>
      <c r="F37" s="16">
        <v>50</v>
      </c>
      <c r="G37" s="16">
        <v>50</v>
      </c>
      <c r="H37" s="16">
        <v>0</v>
      </c>
      <c r="I37" s="309">
        <f t="shared" si="0"/>
        <v>0</v>
      </c>
      <c r="J37" s="16">
        <v>100</v>
      </c>
    </row>
    <row r="38" spans="1:10" s="302" customFormat="1" x14ac:dyDescent="0.2">
      <c r="A38" s="15" t="s">
        <v>251</v>
      </c>
      <c r="B38" s="15" t="s">
        <v>574</v>
      </c>
      <c r="C38" s="15" t="s">
        <v>232</v>
      </c>
      <c r="D38" s="15" t="s">
        <v>679</v>
      </c>
      <c r="E38" s="15" t="s">
        <v>680</v>
      </c>
      <c r="F38" s="16">
        <v>500</v>
      </c>
      <c r="G38" s="16">
        <v>500</v>
      </c>
      <c r="H38" s="16">
        <v>487</v>
      </c>
      <c r="I38" s="309">
        <f t="shared" si="0"/>
        <v>97.4</v>
      </c>
      <c r="J38" s="16">
        <v>0</v>
      </c>
    </row>
    <row r="39" spans="1:10" s="305" customFormat="1" x14ac:dyDescent="0.2">
      <c r="A39" s="26" t="s">
        <v>251</v>
      </c>
      <c r="B39" s="26" t="s">
        <v>574</v>
      </c>
      <c r="C39" s="723" t="s">
        <v>583</v>
      </c>
      <c r="D39" s="724"/>
      <c r="E39" s="725"/>
      <c r="F39" s="27">
        <f t="shared" ref="F39:G39" si="17">SUM(F32:F38)</f>
        <v>2100</v>
      </c>
      <c r="G39" s="27">
        <f t="shared" si="17"/>
        <v>2150</v>
      </c>
      <c r="H39" s="27">
        <f>SUM(H32:H38)</f>
        <v>1212</v>
      </c>
      <c r="I39" s="304">
        <f>H39*100/G39</f>
        <v>56.372093023255815</v>
      </c>
      <c r="J39" s="27">
        <f>SUM(J32:J38)</f>
        <v>2250</v>
      </c>
    </row>
    <row r="40" spans="1:10" s="302" customFormat="1" x14ac:dyDescent="0.2">
      <c r="A40" s="23" t="s">
        <v>251</v>
      </c>
      <c r="B40" s="720" t="s">
        <v>681</v>
      </c>
      <c r="C40" s="721"/>
      <c r="D40" s="721"/>
      <c r="E40" s="722"/>
      <c r="F40" s="24">
        <f t="shared" ref="F40:H40" si="18">SUM(F39)</f>
        <v>2100</v>
      </c>
      <c r="G40" s="24">
        <f t="shared" si="18"/>
        <v>2150</v>
      </c>
      <c r="H40" s="24">
        <f t="shared" si="18"/>
        <v>1212</v>
      </c>
      <c r="I40" s="307">
        <f t="shared" si="0"/>
        <v>56.372093023255815</v>
      </c>
      <c r="J40" s="24">
        <f t="shared" ref="J40" si="19">SUM(J39)</f>
        <v>2250</v>
      </c>
    </row>
    <row r="41" spans="1:10" s="302" customFormat="1" x14ac:dyDescent="0.2">
      <c r="A41" s="15" t="s">
        <v>682</v>
      </c>
      <c r="B41" s="15" t="s">
        <v>683</v>
      </c>
      <c r="C41" s="15"/>
      <c r="D41" s="15" t="s">
        <v>684</v>
      </c>
      <c r="E41" s="15" t="s">
        <v>685</v>
      </c>
      <c r="F41" s="16">
        <v>200</v>
      </c>
      <c r="G41" s="16">
        <v>200</v>
      </c>
      <c r="H41" s="16">
        <v>19</v>
      </c>
      <c r="I41" s="309">
        <f t="shared" si="0"/>
        <v>9.5</v>
      </c>
      <c r="J41" s="16">
        <v>200</v>
      </c>
    </row>
    <row r="42" spans="1:10" s="302" customFormat="1" x14ac:dyDescent="0.2">
      <c r="A42" s="15" t="s">
        <v>682</v>
      </c>
      <c r="B42" s="15" t="s">
        <v>683</v>
      </c>
      <c r="C42" s="15"/>
      <c r="D42" s="137" t="s">
        <v>798</v>
      </c>
      <c r="E42" s="15" t="s">
        <v>809</v>
      </c>
      <c r="F42" s="16">
        <v>0</v>
      </c>
      <c r="G42" s="16">
        <v>0</v>
      </c>
      <c r="H42" s="16">
        <v>0</v>
      </c>
      <c r="I42" s="309">
        <v>0</v>
      </c>
      <c r="J42" s="16">
        <v>1500</v>
      </c>
    </row>
    <row r="43" spans="1:10" s="302" customFormat="1" x14ac:dyDescent="0.2">
      <c r="A43" s="15" t="s">
        <v>682</v>
      </c>
      <c r="B43" s="15" t="s">
        <v>683</v>
      </c>
      <c r="C43" s="15"/>
      <c r="D43" s="412" t="s">
        <v>571</v>
      </c>
      <c r="E43" s="15" t="s">
        <v>810</v>
      </c>
      <c r="F43" s="16">
        <v>0</v>
      </c>
      <c r="G43" s="16">
        <v>0</v>
      </c>
      <c r="H43" s="16">
        <v>0</v>
      </c>
      <c r="I43" s="309">
        <v>0</v>
      </c>
      <c r="J43" s="16">
        <v>2000</v>
      </c>
    </row>
    <row r="44" spans="1:10" s="305" customFormat="1" x14ac:dyDescent="0.2">
      <c r="A44" s="26" t="s">
        <v>682</v>
      </c>
      <c r="B44" s="26" t="s">
        <v>683</v>
      </c>
      <c r="C44" s="723" t="s">
        <v>686</v>
      </c>
      <c r="D44" s="724"/>
      <c r="E44" s="725"/>
      <c r="F44" s="27">
        <f>SUM(F41:F43)</f>
        <v>200</v>
      </c>
      <c r="G44" s="27">
        <f t="shared" ref="G44:H44" si="20">SUM(G41:G43)</f>
        <v>200</v>
      </c>
      <c r="H44" s="27">
        <f t="shared" si="20"/>
        <v>19</v>
      </c>
      <c r="I44" s="304">
        <f t="shared" si="0"/>
        <v>9.5</v>
      </c>
      <c r="J44" s="27">
        <f>SUM(J41:J43)</f>
        <v>3700</v>
      </c>
    </row>
    <row r="45" spans="1:10" s="302" customFormat="1" x14ac:dyDescent="0.2">
      <c r="A45" s="23" t="s">
        <v>682</v>
      </c>
      <c r="B45" s="23" t="s">
        <v>687</v>
      </c>
      <c r="C45" s="23"/>
      <c r="D45" s="23"/>
      <c r="E45" s="23"/>
      <c r="F45" s="24">
        <f t="shared" ref="F45:H45" si="21">SUM(F44)</f>
        <v>200</v>
      </c>
      <c r="G45" s="24">
        <f t="shared" si="21"/>
        <v>200</v>
      </c>
      <c r="H45" s="24">
        <f t="shared" si="21"/>
        <v>19</v>
      </c>
      <c r="I45" s="307">
        <f t="shared" si="0"/>
        <v>9.5</v>
      </c>
      <c r="J45" s="24">
        <f t="shared" ref="J45" si="22">SUM(J44)</f>
        <v>3700</v>
      </c>
    </row>
    <row r="46" spans="1:10" s="302" customFormat="1" x14ac:dyDescent="0.2">
      <c r="A46" s="15" t="s">
        <v>157</v>
      </c>
      <c r="B46" s="15" t="s">
        <v>574</v>
      </c>
      <c r="C46" s="15" t="s">
        <v>232</v>
      </c>
      <c r="D46" s="15" t="s">
        <v>688</v>
      </c>
      <c r="E46" s="15" t="s">
        <v>689</v>
      </c>
      <c r="F46" s="16">
        <v>3500</v>
      </c>
      <c r="G46" s="16">
        <v>3500</v>
      </c>
      <c r="H46" s="16">
        <v>720</v>
      </c>
      <c r="I46" s="309">
        <f t="shared" si="0"/>
        <v>20.571428571428573</v>
      </c>
      <c r="J46" s="16">
        <v>0</v>
      </c>
    </row>
    <row r="47" spans="1:10" s="305" customFormat="1" x14ac:dyDescent="0.2">
      <c r="A47" s="26" t="s">
        <v>157</v>
      </c>
      <c r="B47" s="26" t="s">
        <v>574</v>
      </c>
      <c r="C47" s="723" t="s">
        <v>583</v>
      </c>
      <c r="D47" s="724"/>
      <c r="E47" s="725"/>
      <c r="F47" s="27">
        <f t="shared" ref="F47:H48" si="23">SUM(F46)</f>
        <v>3500</v>
      </c>
      <c r="G47" s="27">
        <f t="shared" si="23"/>
        <v>3500</v>
      </c>
      <c r="H47" s="27">
        <f t="shared" si="23"/>
        <v>720</v>
      </c>
      <c r="I47" s="304">
        <f t="shared" si="0"/>
        <v>20.571428571428573</v>
      </c>
      <c r="J47" s="27">
        <f t="shared" ref="J47:J48" si="24">SUM(J46)</f>
        <v>0</v>
      </c>
    </row>
    <row r="48" spans="1:10" s="302" customFormat="1" x14ac:dyDescent="0.2">
      <c r="A48" s="23" t="s">
        <v>157</v>
      </c>
      <c r="B48" s="23" t="s">
        <v>156</v>
      </c>
      <c r="C48" s="23"/>
      <c r="D48" s="23"/>
      <c r="E48" s="23"/>
      <c r="F48" s="24">
        <f t="shared" si="23"/>
        <v>3500</v>
      </c>
      <c r="G48" s="24">
        <f t="shared" si="23"/>
        <v>3500</v>
      </c>
      <c r="H48" s="24">
        <f t="shared" si="23"/>
        <v>720</v>
      </c>
      <c r="I48" s="307">
        <f t="shared" si="0"/>
        <v>20.571428571428573</v>
      </c>
      <c r="J48" s="24">
        <f t="shared" si="24"/>
        <v>0</v>
      </c>
    </row>
    <row r="49" spans="1:10" s="302" customFormat="1" x14ac:dyDescent="0.2">
      <c r="A49" s="15" t="s">
        <v>690</v>
      </c>
      <c r="B49" s="15" t="s">
        <v>574</v>
      </c>
      <c r="C49" s="15"/>
      <c r="D49" s="15" t="s">
        <v>691</v>
      </c>
      <c r="E49" s="15" t="s">
        <v>692</v>
      </c>
      <c r="F49" s="16">
        <v>0</v>
      </c>
      <c r="G49" s="16">
        <v>420</v>
      </c>
      <c r="H49" s="16">
        <v>25</v>
      </c>
      <c r="I49" s="309">
        <f t="shared" si="0"/>
        <v>5.9523809523809526</v>
      </c>
      <c r="J49" s="16">
        <v>1700</v>
      </c>
    </row>
    <row r="50" spans="1:10" s="302" customFormat="1" x14ac:dyDescent="0.2">
      <c r="A50" s="15" t="s">
        <v>690</v>
      </c>
      <c r="B50" s="15" t="s">
        <v>574</v>
      </c>
      <c r="C50" s="15" t="s">
        <v>232</v>
      </c>
      <c r="D50" s="15" t="s">
        <v>693</v>
      </c>
      <c r="E50" s="15" t="s">
        <v>692</v>
      </c>
      <c r="F50" s="16">
        <v>12000</v>
      </c>
      <c r="G50" s="16">
        <v>2530</v>
      </c>
      <c r="H50" s="16">
        <v>105</v>
      </c>
      <c r="I50" s="309">
        <f t="shared" si="0"/>
        <v>4.150197628458498</v>
      </c>
      <c r="J50" s="16">
        <v>0</v>
      </c>
    </row>
    <row r="51" spans="1:10" s="305" customFormat="1" x14ac:dyDescent="0.2">
      <c r="A51" s="26" t="s">
        <v>690</v>
      </c>
      <c r="B51" s="26" t="s">
        <v>574</v>
      </c>
      <c r="C51" s="723" t="s">
        <v>583</v>
      </c>
      <c r="D51" s="724"/>
      <c r="E51" s="725"/>
      <c r="F51" s="27">
        <f t="shared" ref="F51:J51" si="25">SUM(F49:F50)</f>
        <v>12000</v>
      </c>
      <c r="G51" s="27">
        <f t="shared" si="25"/>
        <v>2950</v>
      </c>
      <c r="H51" s="27">
        <f t="shared" si="25"/>
        <v>130</v>
      </c>
      <c r="I51" s="304">
        <f t="shared" si="25"/>
        <v>10.102578580839451</v>
      </c>
      <c r="J51" s="27">
        <f t="shared" si="25"/>
        <v>1700</v>
      </c>
    </row>
    <row r="52" spans="1:10" s="302" customFormat="1" x14ac:dyDescent="0.2">
      <c r="A52" s="23" t="s">
        <v>690</v>
      </c>
      <c r="B52" s="23" t="s">
        <v>694</v>
      </c>
      <c r="C52" s="23"/>
      <c r="D52" s="23"/>
      <c r="E52" s="23"/>
      <c r="F52" s="24">
        <f t="shared" ref="F52:H52" si="26">SUM(F51)</f>
        <v>12000</v>
      </c>
      <c r="G52" s="24">
        <f t="shared" si="26"/>
        <v>2950</v>
      </c>
      <c r="H52" s="24">
        <f t="shared" si="26"/>
        <v>130</v>
      </c>
      <c r="I52" s="307">
        <f t="shared" si="0"/>
        <v>4.406779661016949</v>
      </c>
      <c r="J52" s="24">
        <f t="shared" ref="J52" si="27">SUM(J51)</f>
        <v>1700</v>
      </c>
    </row>
    <row r="53" spans="1:10" s="302" customFormat="1" x14ac:dyDescent="0.2">
      <c r="A53" s="15" t="s">
        <v>127</v>
      </c>
      <c r="B53" s="15" t="s">
        <v>574</v>
      </c>
      <c r="C53" s="15"/>
      <c r="D53" s="15" t="s">
        <v>695</v>
      </c>
      <c r="E53" s="15" t="s">
        <v>696</v>
      </c>
      <c r="F53" s="16">
        <v>50</v>
      </c>
      <c r="G53" s="16">
        <v>50</v>
      </c>
      <c r="H53" s="16">
        <v>0</v>
      </c>
      <c r="I53" s="309">
        <f t="shared" si="0"/>
        <v>0</v>
      </c>
      <c r="J53" s="16">
        <v>100</v>
      </c>
    </row>
    <row r="54" spans="1:10" s="305" customFormat="1" x14ac:dyDescent="0.2">
      <c r="A54" s="26" t="s">
        <v>127</v>
      </c>
      <c r="B54" s="26" t="s">
        <v>574</v>
      </c>
      <c r="C54" s="723" t="s">
        <v>583</v>
      </c>
      <c r="D54" s="724"/>
      <c r="E54" s="725"/>
      <c r="F54" s="27">
        <f t="shared" ref="F54:H55" si="28">SUM(F53)</f>
        <v>50</v>
      </c>
      <c r="G54" s="27">
        <f t="shared" si="28"/>
        <v>50</v>
      </c>
      <c r="H54" s="27">
        <v>0</v>
      </c>
      <c r="I54" s="304">
        <f t="shared" si="0"/>
        <v>0</v>
      </c>
      <c r="J54" s="27">
        <f t="shared" ref="J54:J55" si="29">SUM(J53)</f>
        <v>100</v>
      </c>
    </row>
    <row r="55" spans="1:10" s="302" customFormat="1" x14ac:dyDescent="0.2">
      <c r="A55" s="23" t="s">
        <v>127</v>
      </c>
      <c r="B55" s="23" t="s">
        <v>126</v>
      </c>
      <c r="C55" s="23"/>
      <c r="D55" s="23"/>
      <c r="E55" s="23"/>
      <c r="F55" s="24">
        <f t="shared" si="28"/>
        <v>50</v>
      </c>
      <c r="G55" s="24">
        <f t="shared" si="28"/>
        <v>50</v>
      </c>
      <c r="H55" s="24">
        <f t="shared" si="28"/>
        <v>0</v>
      </c>
      <c r="I55" s="307">
        <f t="shared" si="0"/>
        <v>0</v>
      </c>
      <c r="J55" s="24">
        <f t="shared" si="29"/>
        <v>100</v>
      </c>
    </row>
    <row r="56" spans="1:10" s="302" customFormat="1" x14ac:dyDescent="0.2">
      <c r="A56" s="15" t="s">
        <v>115</v>
      </c>
      <c r="B56" s="15" t="s">
        <v>574</v>
      </c>
      <c r="C56" s="15"/>
      <c r="D56" s="15" t="s">
        <v>697</v>
      </c>
      <c r="E56" s="15" t="s">
        <v>698</v>
      </c>
      <c r="F56" s="16">
        <v>20000</v>
      </c>
      <c r="G56" s="16">
        <v>20000</v>
      </c>
      <c r="H56" s="16">
        <v>795</v>
      </c>
      <c r="I56" s="309">
        <f>H56*100/G56</f>
        <v>3.9750000000000001</v>
      </c>
      <c r="J56" s="16">
        <v>18000</v>
      </c>
    </row>
    <row r="57" spans="1:10" s="302" customFormat="1" x14ac:dyDescent="0.2">
      <c r="A57" s="15" t="s">
        <v>115</v>
      </c>
      <c r="B57" s="15" t="s">
        <v>574</v>
      </c>
      <c r="C57" s="15"/>
      <c r="D57" s="15" t="s">
        <v>699</v>
      </c>
      <c r="E57" s="15" t="s">
        <v>700</v>
      </c>
      <c r="F57" s="16">
        <v>500</v>
      </c>
      <c r="G57" s="16">
        <v>500</v>
      </c>
      <c r="H57" s="16">
        <v>0</v>
      </c>
      <c r="I57" s="309">
        <f t="shared" si="0"/>
        <v>0</v>
      </c>
      <c r="J57" s="16">
        <v>500</v>
      </c>
    </row>
    <row r="58" spans="1:10" s="302" customFormat="1" x14ac:dyDescent="0.2">
      <c r="A58" s="15" t="s">
        <v>115</v>
      </c>
      <c r="B58" s="15" t="s">
        <v>574</v>
      </c>
      <c r="C58" s="15"/>
      <c r="D58" s="15" t="s">
        <v>701</v>
      </c>
      <c r="E58" s="15" t="s">
        <v>702</v>
      </c>
      <c r="F58" s="16">
        <v>50</v>
      </c>
      <c r="G58" s="16">
        <v>50</v>
      </c>
      <c r="H58" s="16">
        <v>0</v>
      </c>
      <c r="I58" s="309">
        <f t="shared" si="0"/>
        <v>0</v>
      </c>
      <c r="J58" s="16">
        <v>100</v>
      </c>
    </row>
    <row r="59" spans="1:10" s="302" customFormat="1" x14ac:dyDescent="0.2">
      <c r="A59" s="15" t="s">
        <v>115</v>
      </c>
      <c r="B59" s="15" t="s">
        <v>574</v>
      </c>
      <c r="C59" s="15" t="s">
        <v>590</v>
      </c>
      <c r="D59" s="15" t="s">
        <v>703</v>
      </c>
      <c r="E59" s="15" t="s">
        <v>704</v>
      </c>
      <c r="F59" s="16">
        <v>0</v>
      </c>
      <c r="G59" s="16">
        <v>91573.7</v>
      </c>
      <c r="H59" s="16">
        <v>0</v>
      </c>
      <c r="I59" s="309">
        <f t="shared" si="0"/>
        <v>0</v>
      </c>
      <c r="J59" s="16">
        <v>0</v>
      </c>
    </row>
    <row r="60" spans="1:10" s="302" customFormat="1" x14ac:dyDescent="0.2">
      <c r="A60" s="15" t="s">
        <v>115</v>
      </c>
      <c r="B60" s="15" t="s">
        <v>574</v>
      </c>
      <c r="C60" s="15" t="s">
        <v>590</v>
      </c>
      <c r="D60" s="15" t="s">
        <v>705</v>
      </c>
      <c r="E60" s="15" t="s">
        <v>706</v>
      </c>
      <c r="F60" s="16">
        <v>0</v>
      </c>
      <c r="G60" s="16">
        <v>7680.3</v>
      </c>
      <c r="H60" s="16">
        <v>0</v>
      </c>
      <c r="I60" s="309">
        <f t="shared" si="0"/>
        <v>0</v>
      </c>
      <c r="J60" s="16">
        <v>0</v>
      </c>
    </row>
    <row r="61" spans="1:10" s="305" customFormat="1" x14ac:dyDescent="0.2">
      <c r="A61" s="26" t="s">
        <v>115</v>
      </c>
      <c r="B61" s="26" t="s">
        <v>574</v>
      </c>
      <c r="C61" s="723" t="s">
        <v>583</v>
      </c>
      <c r="D61" s="724"/>
      <c r="E61" s="725"/>
      <c r="F61" s="27">
        <f t="shared" ref="F61:J61" si="30">SUM(F56:F60)</f>
        <v>20550</v>
      </c>
      <c r="G61" s="27">
        <f t="shared" si="30"/>
        <v>119804</v>
      </c>
      <c r="H61" s="27">
        <f t="shared" si="30"/>
        <v>795</v>
      </c>
      <c r="I61" s="304">
        <f t="shared" si="30"/>
        <v>3.9750000000000001</v>
      </c>
      <c r="J61" s="27">
        <f t="shared" si="30"/>
        <v>18600</v>
      </c>
    </row>
    <row r="62" spans="1:10" s="302" customFormat="1" x14ac:dyDescent="0.2">
      <c r="A62" s="23" t="s">
        <v>115</v>
      </c>
      <c r="B62" s="720" t="s">
        <v>707</v>
      </c>
      <c r="C62" s="721"/>
      <c r="D62" s="721"/>
      <c r="E62" s="722"/>
      <c r="F62" s="24">
        <f t="shared" ref="F62:H62" si="31">SUM(F61)</f>
        <v>20550</v>
      </c>
      <c r="G62" s="24">
        <f t="shared" si="31"/>
        <v>119804</v>
      </c>
      <c r="H62" s="24">
        <f t="shared" si="31"/>
        <v>795</v>
      </c>
      <c r="I62" s="307">
        <f t="shared" si="0"/>
        <v>0.66358385362759176</v>
      </c>
      <c r="J62" s="24">
        <f t="shared" ref="J62" si="32">SUM(J61)</f>
        <v>18600</v>
      </c>
    </row>
    <row r="63" spans="1:10" s="302" customFormat="1" x14ac:dyDescent="0.2">
      <c r="A63" s="15" t="s">
        <v>708</v>
      </c>
      <c r="B63" s="15" t="s">
        <v>709</v>
      </c>
      <c r="C63" s="15"/>
      <c r="D63" s="15" t="s">
        <v>701</v>
      </c>
      <c r="E63" s="15" t="s">
        <v>702</v>
      </c>
      <c r="F63" s="16">
        <v>0</v>
      </c>
      <c r="G63" s="16">
        <v>3500</v>
      </c>
      <c r="H63" s="16">
        <v>3500</v>
      </c>
      <c r="I63" s="309">
        <f t="shared" si="0"/>
        <v>100</v>
      </c>
      <c r="J63" s="16">
        <v>0</v>
      </c>
    </row>
    <row r="64" spans="1:10" s="305" customFormat="1" x14ac:dyDescent="0.2">
      <c r="A64" s="26" t="s">
        <v>708</v>
      </c>
      <c r="B64" s="26" t="s">
        <v>709</v>
      </c>
      <c r="C64" s="723" t="s">
        <v>710</v>
      </c>
      <c r="D64" s="724"/>
      <c r="E64" s="725"/>
      <c r="F64" s="27">
        <f t="shared" ref="F64:H65" si="33">SUM(F63)</f>
        <v>0</v>
      </c>
      <c r="G64" s="27">
        <f t="shared" si="33"/>
        <v>3500</v>
      </c>
      <c r="H64" s="27">
        <f t="shared" si="33"/>
        <v>3500</v>
      </c>
      <c r="I64" s="304">
        <f t="shared" si="0"/>
        <v>100</v>
      </c>
      <c r="J64" s="27">
        <f t="shared" ref="J64:J65" si="34">SUM(J63)</f>
        <v>0</v>
      </c>
    </row>
    <row r="65" spans="1:10" s="302" customFormat="1" x14ac:dyDescent="0.2">
      <c r="A65" s="23" t="s">
        <v>708</v>
      </c>
      <c r="B65" s="720" t="s">
        <v>711</v>
      </c>
      <c r="C65" s="721"/>
      <c r="D65" s="721"/>
      <c r="E65" s="722"/>
      <c r="F65" s="24">
        <f t="shared" si="33"/>
        <v>0</v>
      </c>
      <c r="G65" s="24">
        <f t="shared" si="33"/>
        <v>3500</v>
      </c>
      <c r="H65" s="24">
        <f t="shared" si="33"/>
        <v>3500</v>
      </c>
      <c r="I65" s="307">
        <f t="shared" si="0"/>
        <v>100</v>
      </c>
      <c r="J65" s="24">
        <f t="shared" si="34"/>
        <v>0</v>
      </c>
    </row>
    <row r="66" spans="1:10" s="107" customFormat="1" ht="13.5" x14ac:dyDescent="0.2">
      <c r="A66" s="322" t="s">
        <v>18</v>
      </c>
      <c r="B66" s="287"/>
      <c r="C66" s="287"/>
      <c r="D66" s="288"/>
      <c r="E66" s="287"/>
      <c r="F66" s="289">
        <f t="shared" ref="F66:G66" si="35">F9+F15+F18+F21+F25+F31+F40+F45+F48+F52+F55+F62+F65</f>
        <v>163350</v>
      </c>
      <c r="G66" s="289">
        <f t="shared" si="35"/>
        <v>257104</v>
      </c>
      <c r="H66" s="289">
        <f>H9+H15+H18+H21+H25+H31+H40+H45+H48+H52+H55+H62+H65</f>
        <v>109425</v>
      </c>
      <c r="I66" s="290">
        <f t="shared" si="0"/>
        <v>42.560598045926938</v>
      </c>
      <c r="J66" s="289">
        <f>J62+J55+J52+J48+J45+J40+J31+J25+J21+J18+J15+J9</f>
        <v>37000</v>
      </c>
    </row>
    <row r="67" spans="1:10" x14ac:dyDescent="0.2">
      <c r="A67" s="41"/>
      <c r="B67" s="41"/>
      <c r="C67" s="41"/>
      <c r="D67" s="41"/>
      <c r="E67" s="41"/>
      <c r="F67" s="41"/>
      <c r="G67" s="41"/>
      <c r="H67" s="41"/>
      <c r="I67" s="311"/>
      <c r="J67" s="41"/>
    </row>
    <row r="76" spans="1:10" x14ac:dyDescent="0.2">
      <c r="A76" s="714" t="s">
        <v>1009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22">
    <mergeCell ref="A76:J76"/>
    <mergeCell ref="B65:E65"/>
    <mergeCell ref="C64:E64"/>
    <mergeCell ref="B62:E62"/>
    <mergeCell ref="C61:E61"/>
    <mergeCell ref="C54:E54"/>
    <mergeCell ref="C51:E51"/>
    <mergeCell ref="C47:E47"/>
    <mergeCell ref="C44:E44"/>
    <mergeCell ref="C39:E39"/>
    <mergeCell ref="B40:E40"/>
    <mergeCell ref="B31:E31"/>
    <mergeCell ref="C30:E30"/>
    <mergeCell ref="C28:E28"/>
    <mergeCell ref="B25:E25"/>
    <mergeCell ref="B21:E21"/>
    <mergeCell ref="C8:E8"/>
    <mergeCell ref="C24:E24"/>
    <mergeCell ref="C20:E20"/>
    <mergeCell ref="C17:E17"/>
    <mergeCell ref="B15:E15"/>
    <mergeCell ref="C14:E14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topLeftCell="A46" zoomScaleNormal="100" workbookViewId="0">
      <selection activeCell="A66" sqref="A6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923</v>
      </c>
    </row>
    <row r="2" spans="1:11" s="55" customFormat="1" ht="16.5" x14ac:dyDescent="0.2">
      <c r="A2" s="43" t="s">
        <v>420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111</v>
      </c>
      <c r="B7" s="15" t="s">
        <v>41</v>
      </c>
      <c r="C7" s="67"/>
      <c r="D7" s="74" t="s">
        <v>40</v>
      </c>
      <c r="E7" s="16">
        <v>200</v>
      </c>
      <c r="F7" s="16">
        <v>200</v>
      </c>
      <c r="G7" s="16">
        <v>0</v>
      </c>
      <c r="H7" s="17">
        <f t="shared" ref="H7:H19" si="0">G7*100/F7</f>
        <v>0</v>
      </c>
      <c r="I7" s="16">
        <v>200</v>
      </c>
    </row>
    <row r="8" spans="1:11" x14ac:dyDescent="0.25">
      <c r="A8" s="15" t="s">
        <v>111</v>
      </c>
      <c r="B8" s="15" t="s">
        <v>7</v>
      </c>
      <c r="C8" s="67" t="s">
        <v>33</v>
      </c>
      <c r="D8" s="74" t="s">
        <v>8</v>
      </c>
      <c r="E8" s="16">
        <v>0</v>
      </c>
      <c r="F8" s="16">
        <v>35</v>
      </c>
      <c r="G8" s="16">
        <v>0</v>
      </c>
      <c r="H8" s="17">
        <f t="shared" si="0"/>
        <v>0</v>
      </c>
      <c r="I8" s="16">
        <v>0</v>
      </c>
    </row>
    <row r="9" spans="1:11" x14ac:dyDescent="0.25">
      <c r="A9" s="15" t="s">
        <v>111</v>
      </c>
      <c r="B9" s="15" t="s">
        <v>7</v>
      </c>
      <c r="C9" s="67"/>
      <c r="D9" s="74" t="s">
        <v>8</v>
      </c>
      <c r="E9" s="16">
        <v>200</v>
      </c>
      <c r="F9" s="16">
        <v>200</v>
      </c>
      <c r="G9" s="16">
        <v>0</v>
      </c>
      <c r="H9" s="17">
        <f t="shared" si="0"/>
        <v>0</v>
      </c>
      <c r="I9" s="16">
        <v>200</v>
      </c>
    </row>
    <row r="10" spans="1:11" x14ac:dyDescent="0.25">
      <c r="A10" s="15" t="s">
        <v>111</v>
      </c>
      <c r="B10" s="15" t="s">
        <v>11</v>
      </c>
      <c r="C10" s="67"/>
      <c r="D10" s="74" t="s">
        <v>14</v>
      </c>
      <c r="E10" s="16">
        <v>300</v>
      </c>
      <c r="F10" s="16">
        <v>300</v>
      </c>
      <c r="G10" s="16">
        <v>0</v>
      </c>
      <c r="H10" s="17">
        <f t="shared" si="0"/>
        <v>0</v>
      </c>
      <c r="I10" s="16">
        <v>300</v>
      </c>
    </row>
    <row r="11" spans="1:11" x14ac:dyDescent="0.25">
      <c r="A11" s="15" t="s">
        <v>111</v>
      </c>
      <c r="B11" s="15" t="s">
        <v>30</v>
      </c>
      <c r="C11" s="67"/>
      <c r="D11" s="74" t="s">
        <v>29</v>
      </c>
      <c r="E11" s="16">
        <v>300</v>
      </c>
      <c r="F11" s="16">
        <v>300</v>
      </c>
      <c r="G11" s="16">
        <v>0</v>
      </c>
      <c r="H11" s="17">
        <f t="shared" si="0"/>
        <v>0</v>
      </c>
      <c r="I11" s="16">
        <v>300</v>
      </c>
    </row>
    <row r="12" spans="1:11" s="30" customFormat="1" x14ac:dyDescent="0.25">
      <c r="A12" s="23" t="s">
        <v>111</v>
      </c>
      <c r="B12" s="720" t="s">
        <v>110</v>
      </c>
      <c r="C12" s="721"/>
      <c r="D12" s="722"/>
      <c r="E12" s="24">
        <f>SUM(E7:E11)</f>
        <v>1000</v>
      </c>
      <c r="F12" s="24">
        <f>SUM(F7:F11)</f>
        <v>1035</v>
      </c>
      <c r="G12" s="24">
        <f t="shared" ref="G12" si="1">SUM(G7:G11)</f>
        <v>0</v>
      </c>
      <c r="H12" s="25">
        <f t="shared" si="0"/>
        <v>0</v>
      </c>
      <c r="I12" s="24">
        <f>SUM(I7:I11)</f>
        <v>1000</v>
      </c>
    </row>
    <row r="13" spans="1:11" x14ac:dyDescent="0.25">
      <c r="A13" s="15" t="s">
        <v>89</v>
      </c>
      <c r="B13" s="15" t="s">
        <v>41</v>
      </c>
      <c r="C13" s="67"/>
      <c r="D13" s="74" t="s">
        <v>40</v>
      </c>
      <c r="E13" s="16">
        <v>200</v>
      </c>
      <c r="F13" s="16">
        <v>200</v>
      </c>
      <c r="G13" s="16">
        <v>0</v>
      </c>
      <c r="H13" s="17">
        <f t="shared" si="0"/>
        <v>0</v>
      </c>
      <c r="I13" s="16">
        <v>200</v>
      </c>
    </row>
    <row r="14" spans="1:11" x14ac:dyDescent="0.25">
      <c r="A14" s="15" t="s">
        <v>89</v>
      </c>
      <c r="B14" s="15" t="s">
        <v>7</v>
      </c>
      <c r="C14" s="67" t="s">
        <v>33</v>
      </c>
      <c r="D14" s="74" t="s">
        <v>8</v>
      </c>
      <c r="E14" s="16">
        <v>0</v>
      </c>
      <c r="F14" s="16">
        <v>40</v>
      </c>
      <c r="G14" s="16">
        <v>0</v>
      </c>
      <c r="H14" s="17">
        <f t="shared" si="0"/>
        <v>0</v>
      </c>
      <c r="I14" s="16">
        <v>0</v>
      </c>
    </row>
    <row r="15" spans="1:11" x14ac:dyDescent="0.25">
      <c r="A15" s="15" t="s">
        <v>89</v>
      </c>
      <c r="B15" s="15" t="s">
        <v>7</v>
      </c>
      <c r="C15" s="67"/>
      <c r="D15" s="74" t="s">
        <v>8</v>
      </c>
      <c r="E15" s="16">
        <v>200</v>
      </c>
      <c r="F15" s="16">
        <v>200</v>
      </c>
      <c r="G15" s="16">
        <v>0</v>
      </c>
      <c r="H15" s="17">
        <f t="shared" si="0"/>
        <v>0</v>
      </c>
      <c r="I15" s="16">
        <v>200</v>
      </c>
    </row>
    <row r="16" spans="1:11" x14ac:dyDescent="0.25">
      <c r="A16" s="15" t="s">
        <v>89</v>
      </c>
      <c r="B16" s="15" t="s">
        <v>11</v>
      </c>
      <c r="C16" s="67"/>
      <c r="D16" s="74" t="s">
        <v>14</v>
      </c>
      <c r="E16" s="16">
        <v>300</v>
      </c>
      <c r="F16" s="16">
        <v>300</v>
      </c>
      <c r="G16" s="16">
        <v>0</v>
      </c>
      <c r="H16" s="17">
        <f t="shared" si="0"/>
        <v>0</v>
      </c>
      <c r="I16" s="16">
        <v>300</v>
      </c>
    </row>
    <row r="17" spans="1:9" x14ac:dyDescent="0.25">
      <c r="A17" s="15" t="s">
        <v>89</v>
      </c>
      <c r="B17" s="15" t="s">
        <v>30</v>
      </c>
      <c r="C17" s="67"/>
      <c r="D17" s="74" t="s">
        <v>29</v>
      </c>
      <c r="E17" s="16">
        <v>300</v>
      </c>
      <c r="F17" s="16">
        <v>300</v>
      </c>
      <c r="G17" s="16">
        <v>39.351300000000002</v>
      </c>
      <c r="H17" s="17">
        <f t="shared" si="0"/>
        <v>13.117100000000001</v>
      </c>
      <c r="I17" s="16">
        <v>300</v>
      </c>
    </row>
    <row r="18" spans="1:9" s="30" customFormat="1" x14ac:dyDescent="0.25">
      <c r="A18" s="23" t="s">
        <v>89</v>
      </c>
      <c r="B18" s="720" t="s">
        <v>88</v>
      </c>
      <c r="C18" s="721"/>
      <c r="D18" s="722"/>
      <c r="E18" s="24">
        <f>SUM(E13:E17)</f>
        <v>1000</v>
      </c>
      <c r="F18" s="24">
        <f>SUM(F13:F17)</f>
        <v>1040</v>
      </c>
      <c r="G18" s="24">
        <f t="shared" ref="G18" si="2">SUM(G13:G17)</f>
        <v>39.351300000000002</v>
      </c>
      <c r="H18" s="25">
        <f t="shared" si="0"/>
        <v>3.7837788461538464</v>
      </c>
      <c r="I18" s="24">
        <f t="shared" ref="I18" si="3">SUM(I13:I17)</f>
        <v>1000</v>
      </c>
    </row>
    <row r="19" spans="1:9" x14ac:dyDescent="0.25">
      <c r="A19" s="135" t="s">
        <v>18</v>
      </c>
      <c r="B19" s="136"/>
      <c r="C19" s="136"/>
      <c r="D19" s="136"/>
      <c r="E19" s="117">
        <v>2000</v>
      </c>
      <c r="F19" s="117">
        <v>2075</v>
      </c>
      <c r="G19" s="117">
        <v>39.351300000000002</v>
      </c>
      <c r="H19" s="118">
        <f t="shared" si="0"/>
        <v>1.8964481927710843</v>
      </c>
      <c r="I19" s="117">
        <f t="shared" ref="I19" si="4">I12+I18</f>
        <v>2000</v>
      </c>
    </row>
    <row r="34" spans="4:4" x14ac:dyDescent="0.25">
      <c r="D34" s="85"/>
    </row>
    <row r="65" spans="1:9" x14ac:dyDescent="0.25">
      <c r="A65" s="714" t="s">
        <v>1010</v>
      </c>
      <c r="B65" s="714"/>
      <c r="C65" s="714"/>
      <c r="D65" s="714"/>
      <c r="E65" s="714"/>
      <c r="F65" s="714"/>
      <c r="G65" s="714"/>
      <c r="H65" s="714"/>
      <c r="I65" s="714"/>
    </row>
  </sheetData>
  <mergeCells count="3">
    <mergeCell ref="B12:D12"/>
    <mergeCell ref="B18:D18"/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topLeftCell="A19" zoomScaleNormal="100" workbookViewId="0">
      <selection activeCell="A77" sqref="A77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294" t="s">
        <v>924</v>
      </c>
    </row>
    <row r="2" spans="1:10" ht="16.5" x14ac:dyDescent="0.2">
      <c r="A2" s="43" t="s">
        <v>712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15" t="s">
        <v>111</v>
      </c>
      <c r="B7" s="300" t="s">
        <v>574</v>
      </c>
      <c r="C7" s="300"/>
      <c r="D7" s="300" t="s">
        <v>713</v>
      </c>
      <c r="E7" s="300" t="s">
        <v>714</v>
      </c>
      <c r="F7" s="301">
        <v>500</v>
      </c>
      <c r="G7" s="301">
        <v>500</v>
      </c>
      <c r="H7" s="301">
        <v>0</v>
      </c>
      <c r="I7" s="315">
        <f t="shared" ref="I7:I45" si="0">H7*100/G7</f>
        <v>0</v>
      </c>
      <c r="J7" s="301">
        <v>500</v>
      </c>
    </row>
    <row r="8" spans="1:10" s="302" customFormat="1" x14ac:dyDescent="0.2">
      <c r="A8" s="15" t="s">
        <v>111</v>
      </c>
      <c r="B8" s="15" t="s">
        <v>574</v>
      </c>
      <c r="C8" s="15"/>
      <c r="D8" s="15" t="s">
        <v>715</v>
      </c>
      <c r="E8" s="15" t="s">
        <v>716</v>
      </c>
      <c r="F8" s="16">
        <v>200</v>
      </c>
      <c r="G8" s="16">
        <v>200</v>
      </c>
      <c r="H8" s="16">
        <v>168</v>
      </c>
      <c r="I8" s="309">
        <f t="shared" si="0"/>
        <v>84</v>
      </c>
      <c r="J8" s="16">
        <v>0</v>
      </c>
    </row>
    <row r="9" spans="1:10" s="302" customFormat="1" x14ac:dyDescent="0.2">
      <c r="A9" s="15" t="s">
        <v>111</v>
      </c>
      <c r="B9" s="15" t="s">
        <v>574</v>
      </c>
      <c r="C9" s="15"/>
      <c r="D9" s="15" t="s">
        <v>717</v>
      </c>
      <c r="E9" s="15" t="s">
        <v>718</v>
      </c>
      <c r="F9" s="16">
        <v>1000</v>
      </c>
      <c r="G9" s="16">
        <v>1000</v>
      </c>
      <c r="H9" s="16">
        <v>194</v>
      </c>
      <c r="I9" s="309">
        <f t="shared" si="0"/>
        <v>19.399999999999999</v>
      </c>
      <c r="J9" s="16">
        <v>1000</v>
      </c>
    </row>
    <row r="10" spans="1:10" s="302" customFormat="1" x14ac:dyDescent="0.2">
      <c r="A10" s="15" t="s">
        <v>111</v>
      </c>
      <c r="B10" s="15" t="s">
        <v>574</v>
      </c>
      <c r="C10" s="15"/>
      <c r="D10" s="15" t="s">
        <v>719</v>
      </c>
      <c r="E10" s="15" t="s">
        <v>720</v>
      </c>
      <c r="F10" s="16">
        <v>1500</v>
      </c>
      <c r="G10" s="16">
        <v>1000</v>
      </c>
      <c r="H10" s="16">
        <v>167</v>
      </c>
      <c r="I10" s="309">
        <f t="shared" si="0"/>
        <v>16.7</v>
      </c>
      <c r="J10" s="16">
        <v>2500</v>
      </c>
    </row>
    <row r="11" spans="1:10" s="302" customFormat="1" x14ac:dyDescent="0.2">
      <c r="A11" s="15" t="s">
        <v>111</v>
      </c>
      <c r="B11" s="15" t="s">
        <v>574</v>
      </c>
      <c r="C11" s="15"/>
      <c r="D11" s="15" t="s">
        <v>721</v>
      </c>
      <c r="E11" s="15" t="s">
        <v>722</v>
      </c>
      <c r="F11" s="16">
        <v>200</v>
      </c>
      <c r="G11" s="16">
        <v>200</v>
      </c>
      <c r="H11" s="16">
        <v>0</v>
      </c>
      <c r="I11" s="309">
        <f t="shared" si="0"/>
        <v>0</v>
      </c>
      <c r="J11" s="16">
        <v>180</v>
      </c>
    </row>
    <row r="12" spans="1:10" s="302" customFormat="1" x14ac:dyDescent="0.2">
      <c r="A12" s="15" t="s">
        <v>111</v>
      </c>
      <c r="B12" s="15" t="s">
        <v>574</v>
      </c>
      <c r="C12" s="15"/>
      <c r="D12" s="15" t="s">
        <v>723</v>
      </c>
      <c r="E12" s="15" t="s">
        <v>724</v>
      </c>
      <c r="F12" s="16">
        <v>6000</v>
      </c>
      <c r="G12" s="16">
        <v>6000</v>
      </c>
      <c r="H12" s="16">
        <v>0</v>
      </c>
      <c r="I12" s="309">
        <f t="shared" si="0"/>
        <v>0</v>
      </c>
      <c r="J12" s="16">
        <v>15500</v>
      </c>
    </row>
    <row r="13" spans="1:10" s="302" customFormat="1" x14ac:dyDescent="0.2">
      <c r="A13" s="15" t="s">
        <v>111</v>
      </c>
      <c r="B13" s="15" t="s">
        <v>574</v>
      </c>
      <c r="C13" s="15"/>
      <c r="D13" s="15" t="s">
        <v>725</v>
      </c>
      <c r="E13" s="15" t="s">
        <v>726</v>
      </c>
      <c r="F13" s="16">
        <v>500</v>
      </c>
      <c r="G13" s="16">
        <v>500</v>
      </c>
      <c r="H13" s="16">
        <v>0</v>
      </c>
      <c r="I13" s="309">
        <f t="shared" si="0"/>
        <v>0</v>
      </c>
      <c r="J13" s="16">
        <v>500</v>
      </c>
    </row>
    <row r="14" spans="1:10" s="302" customFormat="1" x14ac:dyDescent="0.2">
      <c r="A14" s="15" t="s">
        <v>111</v>
      </c>
      <c r="B14" s="15" t="s">
        <v>574</v>
      </c>
      <c r="C14" s="15"/>
      <c r="D14" s="15" t="s">
        <v>727</v>
      </c>
      <c r="E14" s="15" t="s">
        <v>728</v>
      </c>
      <c r="F14" s="16">
        <v>500</v>
      </c>
      <c r="G14" s="16">
        <v>1000</v>
      </c>
      <c r="H14" s="16">
        <v>908</v>
      </c>
      <c r="I14" s="309">
        <f t="shared" si="0"/>
        <v>90.8</v>
      </c>
      <c r="J14" s="16">
        <v>15500</v>
      </c>
    </row>
    <row r="15" spans="1:10" s="302" customFormat="1" x14ac:dyDescent="0.2">
      <c r="A15" s="15" t="s">
        <v>111</v>
      </c>
      <c r="B15" s="15" t="s">
        <v>574</v>
      </c>
      <c r="C15" s="15" t="s">
        <v>232</v>
      </c>
      <c r="D15" s="15" t="s">
        <v>729</v>
      </c>
      <c r="E15" s="15" t="s">
        <v>730</v>
      </c>
      <c r="F15" s="378">
        <v>10000</v>
      </c>
      <c r="G15" s="378">
        <v>10000</v>
      </c>
      <c r="H15" s="378">
        <v>229</v>
      </c>
      <c r="I15" s="309">
        <v>1.2</v>
      </c>
      <c r="J15" s="16">
        <v>100000</v>
      </c>
    </row>
    <row r="16" spans="1:10" s="302" customFormat="1" x14ac:dyDescent="0.2">
      <c r="A16" s="15" t="s">
        <v>111</v>
      </c>
      <c r="B16" s="15" t="s">
        <v>574</v>
      </c>
      <c r="C16" s="15" t="s">
        <v>232</v>
      </c>
      <c r="D16" s="15" t="s">
        <v>731</v>
      </c>
      <c r="E16" s="15" t="s">
        <v>732</v>
      </c>
      <c r="F16" s="16">
        <v>12500</v>
      </c>
      <c r="G16" s="16">
        <v>22500</v>
      </c>
      <c r="H16" s="16">
        <v>11815</v>
      </c>
      <c r="I16" s="309">
        <f>H16*100/G16</f>
        <v>52.511111111111113</v>
      </c>
      <c r="J16" s="16">
        <v>2000</v>
      </c>
    </row>
    <row r="17" spans="1:10" s="302" customFormat="1" x14ac:dyDescent="0.2">
      <c r="A17" s="15" t="s">
        <v>111</v>
      </c>
      <c r="B17" s="15" t="s">
        <v>574</v>
      </c>
      <c r="C17" s="15" t="s">
        <v>232</v>
      </c>
      <c r="D17" s="15" t="s">
        <v>733</v>
      </c>
      <c r="E17" s="15" t="s">
        <v>734</v>
      </c>
      <c r="F17" s="378">
        <v>1500</v>
      </c>
      <c r="G17" s="378">
        <v>5500</v>
      </c>
      <c r="H17" s="378">
        <v>0</v>
      </c>
      <c r="I17" s="309">
        <v>0</v>
      </c>
      <c r="J17" s="16">
        <v>5500</v>
      </c>
    </row>
    <row r="18" spans="1:10" s="302" customFormat="1" x14ac:dyDescent="0.2">
      <c r="A18" s="15" t="s">
        <v>111</v>
      </c>
      <c r="B18" s="15" t="s">
        <v>574</v>
      </c>
      <c r="C18" s="15" t="s">
        <v>608</v>
      </c>
      <c r="D18" s="15">
        <v>81521216019</v>
      </c>
      <c r="E18" s="15" t="s">
        <v>811</v>
      </c>
      <c r="F18" s="310">
        <v>0</v>
      </c>
      <c r="G18" s="16">
        <v>4000</v>
      </c>
      <c r="H18" s="16">
        <v>3300</v>
      </c>
      <c r="I18" s="309">
        <f>H18*100/G18</f>
        <v>82.5</v>
      </c>
      <c r="J18" s="16">
        <v>0</v>
      </c>
    </row>
    <row r="19" spans="1:10" s="302" customFormat="1" x14ac:dyDescent="0.2">
      <c r="A19" s="15" t="s">
        <v>111</v>
      </c>
      <c r="B19" s="15" t="s">
        <v>574</v>
      </c>
      <c r="C19" s="15" t="s">
        <v>590</v>
      </c>
      <c r="D19" s="15" t="s">
        <v>729</v>
      </c>
      <c r="E19" s="15" t="s">
        <v>730</v>
      </c>
      <c r="F19" s="378">
        <v>0</v>
      </c>
      <c r="G19" s="378">
        <v>32986</v>
      </c>
      <c r="H19" s="378">
        <v>44</v>
      </c>
      <c r="I19" s="309">
        <v>0</v>
      </c>
      <c r="J19" s="16">
        <v>0</v>
      </c>
    </row>
    <row r="20" spans="1:10" s="302" customFormat="1" x14ac:dyDescent="0.2">
      <c r="A20" s="15" t="s">
        <v>111</v>
      </c>
      <c r="B20" s="15" t="s">
        <v>574</v>
      </c>
      <c r="C20" s="15" t="s">
        <v>590</v>
      </c>
      <c r="D20" s="15" t="s">
        <v>735</v>
      </c>
      <c r="E20" s="15" t="s">
        <v>736</v>
      </c>
      <c r="F20" s="16">
        <v>0</v>
      </c>
      <c r="G20" s="16">
        <v>150</v>
      </c>
      <c r="H20" s="16">
        <v>0</v>
      </c>
      <c r="I20" s="309">
        <v>0</v>
      </c>
      <c r="J20" s="16">
        <v>0</v>
      </c>
    </row>
    <row r="21" spans="1:10" s="302" customFormat="1" x14ac:dyDescent="0.2">
      <c r="A21" s="15" t="s">
        <v>111</v>
      </c>
      <c r="B21" s="15" t="s">
        <v>574</v>
      </c>
      <c r="C21" s="15" t="s">
        <v>590</v>
      </c>
      <c r="D21" s="15" t="s">
        <v>731</v>
      </c>
      <c r="E21" s="15" t="s">
        <v>732</v>
      </c>
      <c r="F21" s="16">
        <v>0</v>
      </c>
      <c r="G21" s="16">
        <v>5602</v>
      </c>
      <c r="H21" s="16">
        <v>5602</v>
      </c>
      <c r="I21" s="309">
        <v>100</v>
      </c>
      <c r="J21" s="16">
        <v>0</v>
      </c>
    </row>
    <row r="22" spans="1:10" s="302" customFormat="1" x14ac:dyDescent="0.2">
      <c r="A22" s="15" t="s">
        <v>111</v>
      </c>
      <c r="B22" s="15" t="s">
        <v>574</v>
      </c>
      <c r="C22" s="15" t="s">
        <v>590</v>
      </c>
      <c r="D22" s="15" t="s">
        <v>733</v>
      </c>
      <c r="E22" s="15" t="s">
        <v>734</v>
      </c>
      <c r="F22" s="378">
        <v>0</v>
      </c>
      <c r="G22" s="378">
        <v>7812</v>
      </c>
      <c r="H22" s="378">
        <v>5991</v>
      </c>
      <c r="I22" s="309">
        <v>75.5</v>
      </c>
      <c r="J22" s="16">
        <v>0</v>
      </c>
    </row>
    <row r="23" spans="1:10" s="305" customFormat="1" x14ac:dyDescent="0.2">
      <c r="A23" s="26" t="s">
        <v>111</v>
      </c>
      <c r="B23" s="26" t="s">
        <v>574</v>
      </c>
      <c r="C23" s="723" t="s">
        <v>583</v>
      </c>
      <c r="D23" s="724"/>
      <c r="E23" s="725"/>
      <c r="F23" s="27">
        <f t="shared" ref="F23:J23" si="1">SUM(F7:F22)</f>
        <v>34400</v>
      </c>
      <c r="G23" s="27">
        <f>SUM(G7:G22)</f>
        <v>98950</v>
      </c>
      <c r="H23" s="27">
        <f>SUM(H7:H22)</f>
        <v>28418</v>
      </c>
      <c r="I23" s="304">
        <f t="shared" si="0"/>
        <v>28.71955533097524</v>
      </c>
      <c r="J23" s="27">
        <f t="shared" si="1"/>
        <v>143180</v>
      </c>
    </row>
    <row r="24" spans="1:10" s="302" customFormat="1" x14ac:dyDescent="0.2">
      <c r="A24" s="23" t="s">
        <v>111</v>
      </c>
      <c r="B24" s="720" t="s">
        <v>110</v>
      </c>
      <c r="C24" s="721"/>
      <c r="D24" s="721"/>
      <c r="E24" s="722"/>
      <c r="F24" s="24">
        <f>SUM(F23)</f>
        <v>34400</v>
      </c>
      <c r="G24" s="24">
        <f>SUM(G23)</f>
        <v>98950</v>
      </c>
      <c r="H24" s="24">
        <f>SUM(H23)</f>
        <v>28418</v>
      </c>
      <c r="I24" s="307">
        <f t="shared" si="0"/>
        <v>28.71955533097524</v>
      </c>
      <c r="J24" s="24">
        <f t="shared" ref="J24" si="2">SUM(J23)</f>
        <v>143180</v>
      </c>
    </row>
    <row r="25" spans="1:10" s="302" customFormat="1" x14ac:dyDescent="0.2">
      <c r="A25" s="15" t="s">
        <v>89</v>
      </c>
      <c r="B25" s="15" t="s">
        <v>574</v>
      </c>
      <c r="C25" s="15"/>
      <c r="D25" s="15" t="s">
        <v>737</v>
      </c>
      <c r="E25" s="15" t="s">
        <v>738</v>
      </c>
      <c r="F25" s="16">
        <v>1800</v>
      </c>
      <c r="G25" s="16">
        <v>1800</v>
      </c>
      <c r="H25" s="16">
        <v>43</v>
      </c>
      <c r="I25" s="309">
        <f t="shared" si="0"/>
        <v>2.3888888888888888</v>
      </c>
      <c r="J25" s="16">
        <v>1000</v>
      </c>
    </row>
    <row r="26" spans="1:10" s="302" customFormat="1" x14ac:dyDescent="0.2">
      <c r="A26" s="15" t="s">
        <v>89</v>
      </c>
      <c r="B26" s="15" t="s">
        <v>574</v>
      </c>
      <c r="C26" s="15"/>
      <c r="D26" s="15" t="s">
        <v>739</v>
      </c>
      <c r="E26" s="15" t="s">
        <v>740</v>
      </c>
      <c r="F26" s="16">
        <v>350</v>
      </c>
      <c r="G26" s="16">
        <v>350</v>
      </c>
      <c r="H26" s="16">
        <v>323.77600000000001</v>
      </c>
      <c r="I26" s="309">
        <f t="shared" si="0"/>
        <v>92.507428571428576</v>
      </c>
      <c r="J26" s="16">
        <v>20</v>
      </c>
    </row>
    <row r="27" spans="1:10" s="302" customFormat="1" x14ac:dyDescent="0.2">
      <c r="A27" s="15" t="s">
        <v>89</v>
      </c>
      <c r="B27" s="15" t="s">
        <v>574</v>
      </c>
      <c r="C27" s="15" t="s">
        <v>232</v>
      </c>
      <c r="D27" s="137" t="s">
        <v>757</v>
      </c>
      <c r="E27" s="15" t="s">
        <v>742</v>
      </c>
      <c r="F27" s="16">
        <v>2500</v>
      </c>
      <c r="G27" s="16">
        <v>2500</v>
      </c>
      <c r="H27" s="16">
        <v>0</v>
      </c>
      <c r="I27" s="309">
        <f t="shared" si="0"/>
        <v>0</v>
      </c>
      <c r="J27" s="16">
        <v>8300</v>
      </c>
    </row>
    <row r="28" spans="1:10" s="302" customFormat="1" x14ac:dyDescent="0.2">
      <c r="A28" s="15" t="s">
        <v>89</v>
      </c>
      <c r="B28" s="15" t="s">
        <v>574</v>
      </c>
      <c r="C28" s="15"/>
      <c r="D28" s="15" t="s">
        <v>743</v>
      </c>
      <c r="E28" s="15" t="s">
        <v>744</v>
      </c>
      <c r="F28" s="16">
        <v>4000</v>
      </c>
      <c r="G28" s="16">
        <v>4000</v>
      </c>
      <c r="H28" s="16">
        <v>1105</v>
      </c>
      <c r="I28" s="309">
        <f t="shared" si="0"/>
        <v>27.625</v>
      </c>
      <c r="J28" s="16">
        <v>4700</v>
      </c>
    </row>
    <row r="29" spans="1:10" s="302" customFormat="1" x14ac:dyDescent="0.2">
      <c r="A29" s="15" t="s">
        <v>89</v>
      </c>
      <c r="B29" s="15">
        <v>6121</v>
      </c>
      <c r="C29" s="15">
        <v>7013</v>
      </c>
      <c r="D29" s="412" t="s">
        <v>571</v>
      </c>
      <c r="E29" s="15" t="s">
        <v>823</v>
      </c>
      <c r="F29" s="16">
        <v>0</v>
      </c>
      <c r="G29" s="16">
        <v>0</v>
      </c>
      <c r="H29" s="16">
        <v>0</v>
      </c>
      <c r="I29" s="309">
        <v>0</v>
      </c>
      <c r="J29" s="16">
        <v>11272</v>
      </c>
    </row>
    <row r="30" spans="1:10" s="302" customFormat="1" x14ac:dyDescent="0.2">
      <c r="A30" s="15" t="s">
        <v>89</v>
      </c>
      <c r="B30" s="15">
        <v>6121</v>
      </c>
      <c r="C30" s="15"/>
      <c r="D30" s="412" t="s">
        <v>571</v>
      </c>
      <c r="E30" s="15" t="s">
        <v>824</v>
      </c>
      <c r="F30" s="16">
        <v>0</v>
      </c>
      <c r="G30" s="16">
        <v>0</v>
      </c>
      <c r="H30" s="16">
        <v>0</v>
      </c>
      <c r="I30" s="309">
        <v>0</v>
      </c>
      <c r="J30" s="16">
        <v>15000</v>
      </c>
    </row>
    <row r="31" spans="1:10" s="302" customFormat="1" x14ac:dyDescent="0.2">
      <c r="A31" s="15" t="s">
        <v>89</v>
      </c>
      <c r="B31" s="15" t="s">
        <v>574</v>
      </c>
      <c r="C31" s="15"/>
      <c r="D31" s="15" t="s">
        <v>745</v>
      </c>
      <c r="E31" s="15" t="s">
        <v>746</v>
      </c>
      <c r="F31" s="16">
        <v>7000</v>
      </c>
      <c r="G31" s="16">
        <v>30.3</v>
      </c>
      <c r="H31" s="16">
        <v>30.25</v>
      </c>
      <c r="I31" s="309">
        <f t="shared" si="0"/>
        <v>99.834983498349828</v>
      </c>
      <c r="J31" s="16">
        <v>0</v>
      </c>
    </row>
    <row r="32" spans="1:10" s="302" customFormat="1" x14ac:dyDescent="0.2">
      <c r="A32" s="15" t="s">
        <v>89</v>
      </c>
      <c r="B32" s="15" t="s">
        <v>574</v>
      </c>
      <c r="C32" s="15"/>
      <c r="D32" s="15" t="s">
        <v>747</v>
      </c>
      <c r="E32" s="15" t="s">
        <v>748</v>
      </c>
      <c r="F32" s="16">
        <v>200</v>
      </c>
      <c r="G32" s="16">
        <v>200</v>
      </c>
      <c r="H32" s="16">
        <v>0</v>
      </c>
      <c r="I32" s="309">
        <f t="shared" si="0"/>
        <v>0</v>
      </c>
      <c r="J32" s="16">
        <v>200</v>
      </c>
    </row>
    <row r="33" spans="1:10" s="302" customFormat="1" x14ac:dyDescent="0.2">
      <c r="A33" s="15" t="s">
        <v>89</v>
      </c>
      <c r="B33" s="15" t="s">
        <v>574</v>
      </c>
      <c r="C33" s="15"/>
      <c r="D33" s="15" t="s">
        <v>749</v>
      </c>
      <c r="E33" s="15" t="s">
        <v>750</v>
      </c>
      <c r="F33" s="16">
        <v>500</v>
      </c>
      <c r="G33" s="16">
        <v>500</v>
      </c>
      <c r="H33" s="16">
        <v>0</v>
      </c>
      <c r="I33" s="309">
        <f t="shared" si="0"/>
        <v>0</v>
      </c>
      <c r="J33" s="16">
        <v>500</v>
      </c>
    </row>
    <row r="34" spans="1:10" s="302" customFormat="1" x14ac:dyDescent="0.2">
      <c r="A34" s="15" t="s">
        <v>89</v>
      </c>
      <c r="B34" s="15" t="s">
        <v>574</v>
      </c>
      <c r="C34" s="15"/>
      <c r="D34" s="15" t="s">
        <v>751</v>
      </c>
      <c r="E34" s="15" t="s">
        <v>752</v>
      </c>
      <c r="F34" s="16">
        <v>500</v>
      </c>
      <c r="G34" s="16">
        <v>500</v>
      </c>
      <c r="H34" s="16">
        <v>0</v>
      </c>
      <c r="I34" s="309">
        <f t="shared" si="0"/>
        <v>0</v>
      </c>
      <c r="J34" s="16">
        <v>0</v>
      </c>
    </row>
    <row r="35" spans="1:10" s="302" customFormat="1" x14ac:dyDescent="0.2">
      <c r="A35" s="15" t="s">
        <v>89</v>
      </c>
      <c r="B35" s="15" t="s">
        <v>574</v>
      </c>
      <c r="C35" s="15" t="s">
        <v>232</v>
      </c>
      <c r="D35" s="15" t="s">
        <v>753</v>
      </c>
      <c r="E35" s="15" t="s">
        <v>754</v>
      </c>
      <c r="F35" s="16">
        <v>25500</v>
      </c>
      <c r="G35" s="16">
        <v>25500</v>
      </c>
      <c r="H35" s="16">
        <v>27</v>
      </c>
      <c r="I35" s="309">
        <f t="shared" si="0"/>
        <v>0.10588235294117647</v>
      </c>
      <c r="J35" s="16">
        <v>64100</v>
      </c>
    </row>
    <row r="36" spans="1:10" s="302" customFormat="1" x14ac:dyDescent="0.2">
      <c r="A36" s="15" t="s">
        <v>89</v>
      </c>
      <c r="B36" s="15" t="s">
        <v>574</v>
      </c>
      <c r="C36" s="15" t="s">
        <v>232</v>
      </c>
      <c r="D36" s="15" t="s">
        <v>755</v>
      </c>
      <c r="E36" s="15" t="s">
        <v>756</v>
      </c>
      <c r="F36" s="16">
        <v>0</v>
      </c>
      <c r="G36" s="16">
        <v>6969.7</v>
      </c>
      <c r="H36" s="16">
        <v>1.8089999999999999</v>
      </c>
      <c r="I36" s="309">
        <f>H36*100/G36</f>
        <v>2.5955206106432128E-2</v>
      </c>
      <c r="J36" s="16">
        <v>8900</v>
      </c>
    </row>
    <row r="37" spans="1:10" s="302" customFormat="1" x14ac:dyDescent="0.2">
      <c r="A37" s="15" t="s">
        <v>89</v>
      </c>
      <c r="B37" s="15" t="s">
        <v>574</v>
      </c>
      <c r="C37" s="15" t="s">
        <v>608</v>
      </c>
      <c r="D37" s="15" t="s">
        <v>755</v>
      </c>
      <c r="E37" s="15" t="s">
        <v>756</v>
      </c>
      <c r="F37" s="16">
        <v>0</v>
      </c>
      <c r="G37" s="16">
        <v>10000</v>
      </c>
      <c r="H37" s="16">
        <v>227</v>
      </c>
      <c r="I37" s="309">
        <f t="shared" si="0"/>
        <v>2.27</v>
      </c>
      <c r="J37" s="16">
        <v>0</v>
      </c>
    </row>
    <row r="38" spans="1:10" s="302" customFormat="1" x14ac:dyDescent="0.2">
      <c r="A38" s="15" t="s">
        <v>89</v>
      </c>
      <c r="B38" s="15" t="s">
        <v>574</v>
      </c>
      <c r="C38" s="15" t="s">
        <v>608</v>
      </c>
      <c r="D38" s="15" t="s">
        <v>757</v>
      </c>
      <c r="E38" s="15" t="s">
        <v>758</v>
      </c>
      <c r="F38" s="16">
        <v>0</v>
      </c>
      <c r="G38" s="16">
        <v>80000</v>
      </c>
      <c r="H38" s="16">
        <v>0</v>
      </c>
      <c r="I38" s="309">
        <f t="shared" si="0"/>
        <v>0</v>
      </c>
      <c r="J38" s="16">
        <v>0</v>
      </c>
    </row>
    <row r="39" spans="1:10" s="302" customFormat="1" x14ac:dyDescent="0.2">
      <c r="A39" s="15" t="s">
        <v>89</v>
      </c>
      <c r="B39" s="15" t="s">
        <v>574</v>
      </c>
      <c r="C39" s="15" t="s">
        <v>590</v>
      </c>
      <c r="D39" s="15" t="s">
        <v>753</v>
      </c>
      <c r="E39" s="15" t="s">
        <v>754</v>
      </c>
      <c r="F39" s="16">
        <v>0</v>
      </c>
      <c r="G39" s="16">
        <v>4890.6000000000004</v>
      </c>
      <c r="H39" s="16">
        <v>297</v>
      </c>
      <c r="I39" s="309">
        <f t="shared" si="0"/>
        <v>6.0728744939271246</v>
      </c>
      <c r="J39" s="16">
        <v>0</v>
      </c>
    </row>
    <row r="40" spans="1:10" s="302" customFormat="1" x14ac:dyDescent="0.2">
      <c r="A40" s="15" t="s">
        <v>89</v>
      </c>
      <c r="B40" s="15" t="s">
        <v>574</v>
      </c>
      <c r="C40" s="15" t="s">
        <v>590</v>
      </c>
      <c r="D40" s="15" t="s">
        <v>759</v>
      </c>
      <c r="E40" s="15" t="s">
        <v>760</v>
      </c>
      <c r="F40" s="16">
        <v>0</v>
      </c>
      <c r="G40" s="16">
        <v>150</v>
      </c>
      <c r="H40" s="16">
        <v>0</v>
      </c>
      <c r="I40" s="309">
        <f t="shared" si="0"/>
        <v>0</v>
      </c>
      <c r="J40" s="16">
        <v>0</v>
      </c>
    </row>
    <row r="41" spans="1:10" s="302" customFormat="1" x14ac:dyDescent="0.2">
      <c r="A41" s="15" t="s">
        <v>89</v>
      </c>
      <c r="B41" s="15" t="s">
        <v>574</v>
      </c>
      <c r="C41" s="15" t="s">
        <v>590</v>
      </c>
      <c r="D41" s="15" t="s">
        <v>761</v>
      </c>
      <c r="E41" s="15" t="s">
        <v>762</v>
      </c>
      <c r="F41" s="16">
        <v>0</v>
      </c>
      <c r="G41" s="16">
        <v>26</v>
      </c>
      <c r="H41" s="16">
        <v>0</v>
      </c>
      <c r="I41" s="309">
        <f t="shared" si="0"/>
        <v>0</v>
      </c>
      <c r="J41" s="16">
        <v>0</v>
      </c>
    </row>
    <row r="42" spans="1:10" s="302" customFormat="1" x14ac:dyDescent="0.2">
      <c r="A42" s="15" t="s">
        <v>89</v>
      </c>
      <c r="B42" s="15" t="s">
        <v>574</v>
      </c>
      <c r="C42" s="15" t="s">
        <v>578</v>
      </c>
      <c r="D42" s="15" t="s">
        <v>741</v>
      </c>
      <c r="E42" s="15" t="s">
        <v>742</v>
      </c>
      <c r="F42" s="16">
        <v>0</v>
      </c>
      <c r="G42" s="16">
        <v>5636.4</v>
      </c>
      <c r="H42" s="16">
        <v>199</v>
      </c>
      <c r="I42" s="309">
        <f t="shared" si="0"/>
        <v>3.5306223830813996</v>
      </c>
      <c r="J42" s="16">
        <v>3800</v>
      </c>
    </row>
    <row r="43" spans="1:10" s="305" customFormat="1" x14ac:dyDescent="0.2">
      <c r="A43" s="26" t="s">
        <v>89</v>
      </c>
      <c r="B43" s="26" t="s">
        <v>574</v>
      </c>
      <c r="C43" s="723" t="s">
        <v>583</v>
      </c>
      <c r="D43" s="724"/>
      <c r="E43" s="725"/>
      <c r="F43" s="27">
        <f>SUM(F25:F42)</f>
        <v>42350</v>
      </c>
      <c r="G43" s="27">
        <f>SUM(G25:G42)</f>
        <v>143053</v>
      </c>
      <c r="H43" s="27">
        <f>SUM(H25:H42)</f>
        <v>2253.835</v>
      </c>
      <c r="I43" s="304">
        <f t="shared" si="0"/>
        <v>1.5755244559708639</v>
      </c>
      <c r="J43" s="27">
        <f t="shared" ref="J43" si="3">SUM(J25:J42)</f>
        <v>117792</v>
      </c>
    </row>
    <row r="44" spans="1:10" s="302" customFormat="1" x14ac:dyDescent="0.2">
      <c r="A44" s="23" t="s">
        <v>89</v>
      </c>
      <c r="B44" s="720" t="s">
        <v>88</v>
      </c>
      <c r="C44" s="721"/>
      <c r="D44" s="721"/>
      <c r="E44" s="722"/>
      <c r="F44" s="24">
        <f>SUM(F43)</f>
        <v>42350</v>
      </c>
      <c r="G44" s="24">
        <f>SUM(G43)</f>
        <v>143053</v>
      </c>
      <c r="H44" s="24">
        <f>SUM(H43)</f>
        <v>2253.835</v>
      </c>
      <c r="I44" s="307">
        <f t="shared" si="0"/>
        <v>1.5755244559708639</v>
      </c>
      <c r="J44" s="24">
        <f t="shared" ref="J44" si="4">SUM(J43)</f>
        <v>117792</v>
      </c>
    </row>
    <row r="45" spans="1:10" s="107" customFormat="1" ht="13.5" x14ac:dyDescent="0.2">
      <c r="A45" s="322" t="s">
        <v>18</v>
      </c>
      <c r="B45" s="287"/>
      <c r="C45" s="287"/>
      <c r="D45" s="288"/>
      <c r="E45" s="287"/>
      <c r="F45" s="289">
        <f>F24+F44</f>
        <v>76750</v>
      </c>
      <c r="G45" s="289">
        <f>G24+G44</f>
        <v>242003</v>
      </c>
      <c r="H45" s="289">
        <f>H24+H44</f>
        <v>30671.834999999999</v>
      </c>
      <c r="I45" s="290">
        <f t="shared" si="0"/>
        <v>12.67415486584877</v>
      </c>
      <c r="J45" s="289">
        <f>J44+J24</f>
        <v>260972</v>
      </c>
    </row>
    <row r="76" spans="1:10" x14ac:dyDescent="0.2">
      <c r="A76" s="714" t="s">
        <v>1011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5">
    <mergeCell ref="B44:E44"/>
    <mergeCell ref="C43:E43"/>
    <mergeCell ref="B24:E24"/>
    <mergeCell ref="C23:E23"/>
    <mergeCell ref="A76:J76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34"/>
  <sheetViews>
    <sheetView topLeftCell="A118" zoomScaleNormal="100" workbookViewId="0">
      <selection activeCell="A135" sqref="A135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3.28515625" style="2" customWidth="1"/>
    <col min="9" max="9" width="11.140625" style="392" customWidth="1"/>
  </cols>
  <sheetData>
    <row r="1" spans="1:11" s="73" customFormat="1" ht="16.5" x14ac:dyDescent="0.25">
      <c r="B1" s="78"/>
      <c r="C1" s="78"/>
      <c r="D1" s="78"/>
      <c r="E1" s="79"/>
      <c r="F1" s="79"/>
      <c r="G1" s="79"/>
      <c r="H1" s="80"/>
      <c r="I1" s="294" t="s">
        <v>925</v>
      </c>
    </row>
    <row r="2" spans="1:11" s="55" customFormat="1" ht="16.5" x14ac:dyDescent="0.2">
      <c r="A2" s="78" t="s">
        <v>421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391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316</v>
      </c>
      <c r="B7" s="15" t="s">
        <v>109</v>
      </c>
      <c r="C7" s="67" t="s">
        <v>317</v>
      </c>
      <c r="D7" s="74" t="s">
        <v>108</v>
      </c>
      <c r="E7" s="16">
        <v>0</v>
      </c>
      <c r="F7" s="16">
        <v>1310.8</v>
      </c>
      <c r="G7" s="16">
        <v>1310.7686999999999</v>
      </c>
      <c r="H7" s="17">
        <f t="shared" ref="H7:H82" si="0">G7*100/F7</f>
        <v>99.997612145254806</v>
      </c>
      <c r="I7" s="16">
        <v>0</v>
      </c>
    </row>
    <row r="8" spans="1:11" x14ac:dyDescent="0.25">
      <c r="A8" s="15" t="s">
        <v>316</v>
      </c>
      <c r="B8" s="15" t="s">
        <v>11</v>
      </c>
      <c r="C8" s="67" t="s">
        <v>317</v>
      </c>
      <c r="D8" s="74" t="s">
        <v>14</v>
      </c>
      <c r="E8" s="16">
        <v>0</v>
      </c>
      <c r="F8" s="16">
        <v>103.4</v>
      </c>
      <c r="G8" s="16">
        <v>101.907</v>
      </c>
      <c r="H8" s="17">
        <f t="shared" si="0"/>
        <v>98.556092843326866</v>
      </c>
      <c r="I8" s="16">
        <v>0</v>
      </c>
    </row>
    <row r="9" spans="1:11" s="30" customFormat="1" x14ac:dyDescent="0.25">
      <c r="A9" s="23" t="s">
        <v>316</v>
      </c>
      <c r="B9" s="23" t="s">
        <v>423</v>
      </c>
      <c r="C9" s="23"/>
      <c r="D9" s="75"/>
      <c r="E9" s="24">
        <f>SUM(E7:E8)</f>
        <v>0</v>
      </c>
      <c r="F9" s="24">
        <v>1414.2</v>
      </c>
      <c r="G9" s="24">
        <f>SUM(G7:G8)</f>
        <v>1412.6756999999998</v>
      </c>
      <c r="H9" s="25">
        <f t="shared" si="0"/>
        <v>99.892214679677537</v>
      </c>
      <c r="I9" s="24">
        <f t="shared" ref="I9" si="1">SUM(I7:I8)</f>
        <v>0</v>
      </c>
    </row>
    <row r="10" spans="1:11" x14ac:dyDescent="0.25">
      <c r="A10" s="15" t="s">
        <v>313</v>
      </c>
      <c r="B10" s="15" t="s">
        <v>315</v>
      </c>
      <c r="C10" s="67"/>
      <c r="D10" s="74" t="s">
        <v>314</v>
      </c>
      <c r="E10" s="16">
        <v>0</v>
      </c>
      <c r="F10" s="16">
        <v>300</v>
      </c>
      <c r="G10" s="16">
        <v>300</v>
      </c>
      <c r="H10" s="17">
        <f t="shared" si="0"/>
        <v>100</v>
      </c>
      <c r="I10" s="16">
        <v>0</v>
      </c>
    </row>
    <row r="11" spans="1:11" s="30" customFormat="1" x14ac:dyDescent="0.25">
      <c r="A11" s="23" t="s">
        <v>313</v>
      </c>
      <c r="B11" s="23" t="s">
        <v>846</v>
      </c>
      <c r="C11" s="23"/>
      <c r="D11" s="75"/>
      <c r="E11" s="24">
        <f>SUM(E10)</f>
        <v>0</v>
      </c>
      <c r="F11" s="24">
        <v>300</v>
      </c>
      <c r="G11" s="24">
        <f>SUM(G10)</f>
        <v>300</v>
      </c>
      <c r="H11" s="25">
        <f t="shared" si="0"/>
        <v>100</v>
      </c>
      <c r="I11" s="24">
        <f t="shared" ref="I11" si="2">SUM(I10)</f>
        <v>0</v>
      </c>
    </row>
    <row r="12" spans="1:11" x14ac:dyDescent="0.25">
      <c r="A12" s="15" t="s">
        <v>312</v>
      </c>
      <c r="B12" s="15" t="s">
        <v>105</v>
      </c>
      <c r="C12" s="67"/>
      <c r="D12" s="74" t="s">
        <v>104</v>
      </c>
      <c r="E12" s="16">
        <v>600</v>
      </c>
      <c r="F12" s="16">
        <v>600</v>
      </c>
      <c r="G12" s="16">
        <v>594</v>
      </c>
      <c r="H12" s="17">
        <f t="shared" si="0"/>
        <v>99</v>
      </c>
      <c r="I12" s="16">
        <v>600</v>
      </c>
    </row>
    <row r="13" spans="1:11" x14ac:dyDescent="0.25">
      <c r="A13" s="15" t="s">
        <v>312</v>
      </c>
      <c r="B13" s="15" t="s">
        <v>203</v>
      </c>
      <c r="C13" s="67"/>
      <c r="D13" s="74" t="s">
        <v>202</v>
      </c>
      <c r="E13" s="16">
        <v>400</v>
      </c>
      <c r="F13" s="16">
        <v>0</v>
      </c>
      <c r="G13" s="16">
        <v>0</v>
      </c>
      <c r="H13" s="17">
        <v>0</v>
      </c>
      <c r="I13" s="16">
        <v>400</v>
      </c>
    </row>
    <row r="14" spans="1:11" s="30" customFormat="1" x14ac:dyDescent="0.25">
      <c r="A14" s="23" t="s">
        <v>312</v>
      </c>
      <c r="B14" s="23" t="s">
        <v>311</v>
      </c>
      <c r="C14" s="23"/>
      <c r="D14" s="75"/>
      <c r="E14" s="24">
        <f>SUM(E12:E13)</f>
        <v>1000</v>
      </c>
      <c r="F14" s="24">
        <f t="shared" ref="F14:G14" si="3">SUM(F12:F13)</f>
        <v>600</v>
      </c>
      <c r="G14" s="24">
        <f t="shared" si="3"/>
        <v>594</v>
      </c>
      <c r="H14" s="25">
        <f t="shared" si="0"/>
        <v>99</v>
      </c>
      <c r="I14" s="24">
        <f t="shared" ref="I14" si="4">SUM(I12:I13)</f>
        <v>1000</v>
      </c>
    </row>
    <row r="15" spans="1:11" x14ac:dyDescent="0.25">
      <c r="A15" s="15" t="s">
        <v>307</v>
      </c>
      <c r="B15" s="15" t="s">
        <v>243</v>
      </c>
      <c r="C15" s="67" t="s">
        <v>308</v>
      </c>
      <c r="D15" s="74" t="s">
        <v>242</v>
      </c>
      <c r="E15" s="16">
        <v>500</v>
      </c>
      <c r="F15" s="16">
        <v>500</v>
      </c>
      <c r="G15" s="16">
        <v>158</v>
      </c>
      <c r="H15" s="17">
        <f t="shared" si="0"/>
        <v>31.6</v>
      </c>
      <c r="I15" s="16">
        <v>500</v>
      </c>
    </row>
    <row r="16" spans="1:11" x14ac:dyDescent="0.25">
      <c r="A16" s="15" t="s">
        <v>307</v>
      </c>
      <c r="B16" s="15" t="s">
        <v>310</v>
      </c>
      <c r="C16" s="67"/>
      <c r="D16" s="74" t="s">
        <v>309</v>
      </c>
      <c r="E16" s="16">
        <v>18180</v>
      </c>
      <c r="F16" s="16">
        <v>18180</v>
      </c>
      <c r="G16" s="16">
        <v>11895</v>
      </c>
      <c r="H16" s="17">
        <f t="shared" si="0"/>
        <v>65.429042904290426</v>
      </c>
      <c r="I16" s="16">
        <v>18910</v>
      </c>
    </row>
    <row r="17" spans="1:9" x14ac:dyDescent="0.25">
      <c r="A17" s="15" t="s">
        <v>307</v>
      </c>
      <c r="B17" s="15">
        <v>5026</v>
      </c>
      <c r="C17" s="67"/>
      <c r="D17" s="74" t="s">
        <v>481</v>
      </c>
      <c r="E17" s="16">
        <v>0</v>
      </c>
      <c r="F17" s="16">
        <v>0</v>
      </c>
      <c r="G17" s="16">
        <v>0</v>
      </c>
      <c r="H17" s="17">
        <v>0</v>
      </c>
      <c r="I17" s="16">
        <v>3300</v>
      </c>
    </row>
    <row r="18" spans="1:9" x14ac:dyDescent="0.25">
      <c r="A18" s="15" t="s">
        <v>307</v>
      </c>
      <c r="B18" s="15" t="s">
        <v>296</v>
      </c>
      <c r="C18" s="67"/>
      <c r="D18" s="74" t="s">
        <v>295</v>
      </c>
      <c r="E18" s="16">
        <v>90</v>
      </c>
      <c r="F18" s="16">
        <v>90</v>
      </c>
      <c r="G18" s="16">
        <v>43</v>
      </c>
      <c r="H18" s="17">
        <f t="shared" si="0"/>
        <v>47.777777777777779</v>
      </c>
      <c r="I18" s="16">
        <v>90</v>
      </c>
    </row>
    <row r="19" spans="1:9" x14ac:dyDescent="0.25">
      <c r="A19" s="15" t="s">
        <v>307</v>
      </c>
      <c r="B19" s="15" t="s">
        <v>241</v>
      </c>
      <c r="C19" s="67"/>
      <c r="D19" s="74" t="s">
        <v>240</v>
      </c>
      <c r="E19" s="16">
        <v>3051</v>
      </c>
      <c r="F19" s="16">
        <v>3051</v>
      </c>
      <c r="G19" s="16">
        <v>2036</v>
      </c>
      <c r="H19" s="17">
        <f t="shared" si="0"/>
        <v>66.73221894460832</v>
      </c>
      <c r="I19" s="16">
        <v>3622</v>
      </c>
    </row>
    <row r="20" spans="1:9" x14ac:dyDescent="0.25">
      <c r="A20" s="15" t="s">
        <v>307</v>
      </c>
      <c r="B20" s="15" t="s">
        <v>241</v>
      </c>
      <c r="C20" s="67" t="s">
        <v>308</v>
      </c>
      <c r="D20" s="74" t="s">
        <v>240</v>
      </c>
      <c r="E20" s="16">
        <v>70</v>
      </c>
      <c r="F20" s="16">
        <v>70</v>
      </c>
      <c r="G20" s="16">
        <v>14</v>
      </c>
      <c r="H20" s="17">
        <f t="shared" si="0"/>
        <v>20</v>
      </c>
      <c r="I20" s="16">
        <v>124</v>
      </c>
    </row>
    <row r="21" spans="1:9" x14ac:dyDescent="0.25">
      <c r="A21" s="15" t="s">
        <v>307</v>
      </c>
      <c r="B21" s="15" t="s">
        <v>239</v>
      </c>
      <c r="C21" s="67"/>
      <c r="D21" s="74" t="s">
        <v>238</v>
      </c>
      <c r="E21" s="16">
        <v>1755</v>
      </c>
      <c r="F21" s="16">
        <v>1755</v>
      </c>
      <c r="G21" s="16">
        <v>1074</v>
      </c>
      <c r="H21" s="17">
        <f t="shared" si="0"/>
        <v>61.196581196581199</v>
      </c>
      <c r="I21" s="16">
        <v>1755</v>
      </c>
    </row>
    <row r="22" spans="1:9" x14ac:dyDescent="0.25">
      <c r="A22" s="15" t="s">
        <v>307</v>
      </c>
      <c r="B22" s="15" t="s">
        <v>239</v>
      </c>
      <c r="C22" s="67" t="s">
        <v>308</v>
      </c>
      <c r="D22" s="74" t="s">
        <v>238</v>
      </c>
      <c r="E22" s="16">
        <v>50</v>
      </c>
      <c r="F22" s="16">
        <v>50</v>
      </c>
      <c r="G22" s="16">
        <v>5</v>
      </c>
      <c r="H22" s="17">
        <f t="shared" si="0"/>
        <v>10</v>
      </c>
      <c r="I22" s="16">
        <v>45</v>
      </c>
    </row>
    <row r="23" spans="1:9" x14ac:dyDescent="0.25">
      <c r="A23" s="15" t="s">
        <v>307</v>
      </c>
      <c r="B23" s="15" t="s">
        <v>270</v>
      </c>
      <c r="C23" s="67"/>
      <c r="D23" s="74" t="s">
        <v>269</v>
      </c>
      <c r="E23" s="16">
        <v>30</v>
      </c>
      <c r="F23" s="16">
        <v>30</v>
      </c>
      <c r="G23" s="16">
        <v>0</v>
      </c>
      <c r="H23" s="17">
        <f t="shared" si="0"/>
        <v>0</v>
      </c>
      <c r="I23" s="16">
        <v>30</v>
      </c>
    </row>
    <row r="24" spans="1:9" s="30" customFormat="1" x14ac:dyDescent="0.25">
      <c r="A24" s="23" t="s">
        <v>307</v>
      </c>
      <c r="B24" s="23" t="s">
        <v>422</v>
      </c>
      <c r="C24" s="23"/>
      <c r="D24" s="75"/>
      <c r="E24" s="24">
        <f>SUM(E15:E23)</f>
        <v>23726</v>
      </c>
      <c r="F24" s="24">
        <f t="shared" ref="F24:G24" si="5">SUM(F15:F23)</f>
        <v>23726</v>
      </c>
      <c r="G24" s="24">
        <f t="shared" si="5"/>
        <v>15225</v>
      </c>
      <c r="H24" s="25">
        <f t="shared" si="0"/>
        <v>64.170108741465057</v>
      </c>
      <c r="I24" s="24">
        <f t="shared" ref="I24" si="6">SUM(I15:I23)</f>
        <v>28376</v>
      </c>
    </row>
    <row r="25" spans="1:9" x14ac:dyDescent="0.25">
      <c r="A25" s="15" t="s">
        <v>305</v>
      </c>
      <c r="B25" s="15" t="s">
        <v>300</v>
      </c>
      <c r="C25" s="67" t="s">
        <v>306</v>
      </c>
      <c r="D25" s="74" t="s">
        <v>299</v>
      </c>
      <c r="E25" s="16">
        <v>30</v>
      </c>
      <c r="F25" s="16">
        <v>30</v>
      </c>
      <c r="G25" s="16">
        <v>0</v>
      </c>
      <c r="H25" s="17">
        <f t="shared" si="0"/>
        <v>0</v>
      </c>
      <c r="I25" s="16">
        <v>0</v>
      </c>
    </row>
    <row r="26" spans="1:9" x14ac:dyDescent="0.25">
      <c r="A26" s="15" t="s">
        <v>305</v>
      </c>
      <c r="B26" s="15" t="s">
        <v>243</v>
      </c>
      <c r="C26" s="67"/>
      <c r="D26" s="74" t="s">
        <v>242</v>
      </c>
      <c r="E26" s="16">
        <v>130</v>
      </c>
      <c r="F26" s="16">
        <v>130</v>
      </c>
      <c r="G26" s="16">
        <v>0</v>
      </c>
      <c r="H26" s="17">
        <f t="shared" si="0"/>
        <v>0</v>
      </c>
      <c r="I26" s="16">
        <v>0</v>
      </c>
    </row>
    <row r="27" spans="1:9" x14ac:dyDescent="0.25">
      <c r="A27" s="15" t="s">
        <v>305</v>
      </c>
      <c r="B27" s="15" t="s">
        <v>243</v>
      </c>
      <c r="C27" s="67" t="s">
        <v>306</v>
      </c>
      <c r="D27" s="74" t="s">
        <v>242</v>
      </c>
      <c r="E27" s="16">
        <v>2500</v>
      </c>
      <c r="F27" s="16">
        <v>2500</v>
      </c>
      <c r="G27" s="16">
        <v>0</v>
      </c>
      <c r="H27" s="17">
        <f t="shared" si="0"/>
        <v>0</v>
      </c>
      <c r="I27" s="16">
        <v>0</v>
      </c>
    </row>
    <row r="28" spans="1:9" x14ac:dyDescent="0.25">
      <c r="A28" s="15" t="s">
        <v>305</v>
      </c>
      <c r="B28" s="15" t="s">
        <v>4</v>
      </c>
      <c r="C28" s="67" t="s">
        <v>306</v>
      </c>
      <c r="D28" s="74" t="s">
        <v>6</v>
      </c>
      <c r="E28" s="16">
        <v>300</v>
      </c>
      <c r="F28" s="16">
        <v>300</v>
      </c>
      <c r="G28" s="16">
        <v>167</v>
      </c>
      <c r="H28" s="17">
        <f t="shared" si="0"/>
        <v>55.666666666666664</v>
      </c>
      <c r="I28" s="16">
        <v>0</v>
      </c>
    </row>
    <row r="29" spans="1:9" x14ac:dyDescent="0.25">
      <c r="A29" s="15" t="s">
        <v>305</v>
      </c>
      <c r="B29" s="15" t="s">
        <v>37</v>
      </c>
      <c r="C29" s="67" t="s">
        <v>306</v>
      </c>
      <c r="D29" s="74" t="s">
        <v>36</v>
      </c>
      <c r="E29" s="16">
        <v>5</v>
      </c>
      <c r="F29" s="16">
        <v>5</v>
      </c>
      <c r="G29" s="16">
        <v>0</v>
      </c>
      <c r="H29" s="17">
        <f t="shared" si="0"/>
        <v>0</v>
      </c>
      <c r="I29" s="16">
        <v>0</v>
      </c>
    </row>
    <row r="30" spans="1:9" x14ac:dyDescent="0.25">
      <c r="A30" s="15" t="s">
        <v>305</v>
      </c>
      <c r="B30" s="15" t="s">
        <v>249</v>
      </c>
      <c r="C30" s="67" t="s">
        <v>306</v>
      </c>
      <c r="D30" s="74" t="s">
        <v>248</v>
      </c>
      <c r="E30" s="16">
        <v>10</v>
      </c>
      <c r="F30" s="16">
        <v>10</v>
      </c>
      <c r="G30" s="16">
        <v>0</v>
      </c>
      <c r="H30" s="17">
        <f t="shared" si="0"/>
        <v>0</v>
      </c>
      <c r="I30" s="16">
        <v>0</v>
      </c>
    </row>
    <row r="31" spans="1:9" x14ac:dyDescent="0.25">
      <c r="A31" s="15" t="s">
        <v>305</v>
      </c>
      <c r="B31" s="15" t="s">
        <v>247</v>
      </c>
      <c r="C31" s="67" t="s">
        <v>306</v>
      </c>
      <c r="D31" s="74" t="s">
        <v>246</v>
      </c>
      <c r="E31" s="16">
        <v>10</v>
      </c>
      <c r="F31" s="16">
        <v>10</v>
      </c>
      <c r="G31" s="16">
        <v>0</v>
      </c>
      <c r="H31" s="17">
        <f t="shared" si="0"/>
        <v>0</v>
      </c>
      <c r="I31" s="16">
        <v>0</v>
      </c>
    </row>
    <row r="32" spans="1:9" x14ac:dyDescent="0.25">
      <c r="A32" s="15" t="s">
        <v>305</v>
      </c>
      <c r="B32" s="15" t="s">
        <v>35</v>
      </c>
      <c r="C32" s="67" t="s">
        <v>306</v>
      </c>
      <c r="D32" s="74" t="s">
        <v>34</v>
      </c>
      <c r="E32" s="16">
        <v>15</v>
      </c>
      <c r="F32" s="16">
        <v>15</v>
      </c>
      <c r="G32" s="16">
        <v>0</v>
      </c>
      <c r="H32" s="17">
        <f t="shared" si="0"/>
        <v>0</v>
      </c>
      <c r="I32" s="16">
        <v>0</v>
      </c>
    </row>
    <row r="33" spans="1:10" x14ac:dyDescent="0.25">
      <c r="A33" s="15" t="s">
        <v>305</v>
      </c>
      <c r="B33" s="15" t="s">
        <v>288</v>
      </c>
      <c r="C33" s="67" t="s">
        <v>306</v>
      </c>
      <c r="D33" s="74" t="s">
        <v>287</v>
      </c>
      <c r="E33" s="16">
        <v>3</v>
      </c>
      <c r="F33" s="16">
        <v>3</v>
      </c>
      <c r="G33" s="16">
        <v>0</v>
      </c>
      <c r="H33" s="17">
        <f t="shared" si="0"/>
        <v>0</v>
      </c>
      <c r="I33" s="16">
        <v>0</v>
      </c>
    </row>
    <row r="34" spans="1:10" x14ac:dyDescent="0.25">
      <c r="A34" s="15" t="s">
        <v>305</v>
      </c>
      <c r="B34" s="15" t="s">
        <v>286</v>
      </c>
      <c r="C34" s="67" t="s">
        <v>306</v>
      </c>
      <c r="D34" s="74" t="s">
        <v>285</v>
      </c>
      <c r="E34" s="16">
        <v>15</v>
      </c>
      <c r="F34" s="16">
        <v>15</v>
      </c>
      <c r="G34" s="16">
        <v>0</v>
      </c>
      <c r="H34" s="17">
        <f t="shared" si="0"/>
        <v>0</v>
      </c>
      <c r="I34" s="16">
        <v>0</v>
      </c>
    </row>
    <row r="35" spans="1:10" x14ac:dyDescent="0.25">
      <c r="A35" s="15" t="s">
        <v>305</v>
      </c>
      <c r="B35" s="15" t="s">
        <v>284</v>
      </c>
      <c r="C35" s="67" t="s">
        <v>306</v>
      </c>
      <c r="D35" s="84" t="s">
        <v>283</v>
      </c>
      <c r="E35" s="16">
        <v>2</v>
      </c>
      <c r="F35" s="16">
        <v>2</v>
      </c>
      <c r="G35" s="16">
        <v>0</v>
      </c>
      <c r="H35" s="17">
        <f t="shared" si="0"/>
        <v>0</v>
      </c>
      <c r="I35" s="16">
        <v>0</v>
      </c>
    </row>
    <row r="36" spans="1:10" x14ac:dyDescent="0.25">
      <c r="A36" s="15" t="s">
        <v>305</v>
      </c>
      <c r="B36" s="15" t="s">
        <v>61</v>
      </c>
      <c r="C36" s="67" t="s">
        <v>306</v>
      </c>
      <c r="D36" s="74" t="s">
        <v>60</v>
      </c>
      <c r="E36" s="16">
        <v>450</v>
      </c>
      <c r="F36" s="16">
        <v>450</v>
      </c>
      <c r="G36" s="16">
        <v>0</v>
      </c>
      <c r="H36" s="17">
        <f t="shared" si="0"/>
        <v>0</v>
      </c>
      <c r="I36" s="16">
        <v>0</v>
      </c>
    </row>
    <row r="37" spans="1:10" x14ac:dyDescent="0.25">
      <c r="A37" s="15" t="s">
        <v>305</v>
      </c>
      <c r="B37" s="15" t="s">
        <v>11</v>
      </c>
      <c r="C37" s="67" t="s">
        <v>306</v>
      </c>
      <c r="D37" s="74" t="s">
        <v>14</v>
      </c>
      <c r="E37" s="16">
        <v>470</v>
      </c>
      <c r="F37" s="16">
        <v>470</v>
      </c>
      <c r="G37" s="16">
        <v>9</v>
      </c>
      <c r="H37" s="17">
        <f t="shared" si="0"/>
        <v>1.9148936170212767</v>
      </c>
      <c r="I37" s="16">
        <v>0</v>
      </c>
    </row>
    <row r="38" spans="1:10" x14ac:dyDescent="0.25">
      <c r="A38" s="15" t="s">
        <v>305</v>
      </c>
      <c r="B38" s="15" t="s">
        <v>30</v>
      </c>
      <c r="C38" s="67" t="s">
        <v>306</v>
      </c>
      <c r="D38" s="74" t="s">
        <v>29</v>
      </c>
      <c r="E38" s="16">
        <v>20</v>
      </c>
      <c r="F38" s="16">
        <v>20</v>
      </c>
      <c r="G38" s="16">
        <v>0</v>
      </c>
      <c r="H38" s="17">
        <f t="shared" si="0"/>
        <v>0</v>
      </c>
      <c r="I38" s="16">
        <v>0</v>
      </c>
    </row>
    <row r="39" spans="1:10" s="30" customFormat="1" x14ac:dyDescent="0.25">
      <c r="A39" s="23" t="s">
        <v>305</v>
      </c>
      <c r="B39" s="23" t="s">
        <v>304</v>
      </c>
      <c r="C39" s="23"/>
      <c r="D39" s="75"/>
      <c r="E39" s="24">
        <f>SUM(E25:E38)</f>
        <v>3960</v>
      </c>
      <c r="F39" s="24">
        <f t="shared" ref="F39:G39" si="7">SUM(F25:F38)</f>
        <v>3960</v>
      </c>
      <c r="G39" s="24">
        <f t="shared" si="7"/>
        <v>176</v>
      </c>
      <c r="H39" s="25">
        <f t="shared" si="0"/>
        <v>4.4444444444444446</v>
      </c>
      <c r="I39" s="24">
        <f t="shared" ref="I39" si="8">SUM(I25:I38)</f>
        <v>0</v>
      </c>
    </row>
    <row r="40" spans="1:10" x14ac:dyDescent="0.25">
      <c r="A40" s="137" t="s">
        <v>482</v>
      </c>
      <c r="B40" s="15">
        <v>5901</v>
      </c>
      <c r="C40" s="98"/>
      <c r="D40" s="74" t="s">
        <v>826</v>
      </c>
      <c r="E40" s="16">
        <v>0</v>
      </c>
      <c r="F40" s="16">
        <v>0</v>
      </c>
      <c r="G40" s="16">
        <v>0</v>
      </c>
      <c r="H40" s="352">
        <v>0</v>
      </c>
      <c r="I40" s="16">
        <v>4040</v>
      </c>
    </row>
    <row r="41" spans="1:10" hidden="1" x14ac:dyDescent="0.25">
      <c r="A41" s="137" t="s">
        <v>812</v>
      </c>
      <c r="B41" s="15">
        <v>5901</v>
      </c>
      <c r="C41" s="98"/>
      <c r="D41" s="74" t="s">
        <v>813</v>
      </c>
      <c r="E41" s="16">
        <v>0</v>
      </c>
      <c r="F41" s="16">
        <v>0</v>
      </c>
      <c r="G41" s="16">
        <v>0</v>
      </c>
      <c r="H41" s="352">
        <v>0</v>
      </c>
      <c r="I41" s="16">
        <v>0</v>
      </c>
    </row>
    <row r="42" spans="1:10" hidden="1" x14ac:dyDescent="0.25">
      <c r="A42" s="137" t="s">
        <v>800</v>
      </c>
      <c r="B42" s="15">
        <v>5901</v>
      </c>
      <c r="C42" s="98"/>
      <c r="D42" s="74" t="s">
        <v>801</v>
      </c>
      <c r="E42" s="16">
        <v>0</v>
      </c>
      <c r="F42" s="16">
        <v>0</v>
      </c>
      <c r="G42" s="16">
        <v>0</v>
      </c>
      <c r="H42" s="352">
        <v>0</v>
      </c>
      <c r="I42" s="16">
        <v>0</v>
      </c>
    </row>
    <row r="43" spans="1:10" s="30" customFormat="1" x14ac:dyDescent="0.25">
      <c r="A43" s="23" t="s">
        <v>803</v>
      </c>
      <c r="B43" s="23" t="s">
        <v>802</v>
      </c>
      <c r="C43" s="23"/>
      <c r="D43" s="75"/>
      <c r="E43" s="24">
        <f>SUM(E40:E42)</f>
        <v>0</v>
      </c>
      <c r="F43" s="24">
        <f t="shared" ref="F43:G43" si="9">SUM(F40:F42)</f>
        <v>0</v>
      </c>
      <c r="G43" s="24">
        <f t="shared" si="9"/>
        <v>0</v>
      </c>
      <c r="H43" s="25">
        <v>0</v>
      </c>
      <c r="I43" s="24">
        <f>SUM(I40:I42)</f>
        <v>4040</v>
      </c>
    </row>
    <row r="44" spans="1:10" x14ac:dyDescent="0.25">
      <c r="A44" s="15" t="s">
        <v>302</v>
      </c>
      <c r="B44" s="15" t="s">
        <v>243</v>
      </c>
      <c r="C44" s="67" t="s">
        <v>303</v>
      </c>
      <c r="D44" s="74" t="s">
        <v>242</v>
      </c>
      <c r="E44" s="16">
        <v>0</v>
      </c>
      <c r="F44" s="16">
        <v>12</v>
      </c>
      <c r="G44" s="16">
        <v>0</v>
      </c>
      <c r="H44" s="17">
        <f t="shared" si="0"/>
        <v>0</v>
      </c>
      <c r="I44" s="16">
        <v>0</v>
      </c>
    </row>
    <row r="45" spans="1:10" s="30" customFormat="1" x14ac:dyDescent="0.25">
      <c r="A45" s="23" t="s">
        <v>302</v>
      </c>
      <c r="B45" s="23" t="s">
        <v>301</v>
      </c>
      <c r="C45" s="23"/>
      <c r="D45" s="75"/>
      <c r="E45" s="24">
        <f>SUM(E44)</f>
        <v>0</v>
      </c>
      <c r="F45" s="24">
        <v>12</v>
      </c>
      <c r="G45" s="24">
        <f>SUM(G44)</f>
        <v>0</v>
      </c>
      <c r="H45" s="25">
        <f t="shared" si="0"/>
        <v>0</v>
      </c>
      <c r="I45" s="24">
        <f t="shared" ref="I45" si="10">SUM(I44)</f>
        <v>0</v>
      </c>
    </row>
    <row r="46" spans="1:10" x14ac:dyDescent="0.25">
      <c r="A46" s="15" t="s">
        <v>115</v>
      </c>
      <c r="B46" s="15" t="s">
        <v>117</v>
      </c>
      <c r="C46" s="67"/>
      <c r="D46" s="74" t="s">
        <v>116</v>
      </c>
      <c r="E46" s="16">
        <v>159000</v>
      </c>
      <c r="F46" s="16">
        <v>159000</v>
      </c>
      <c r="G46" s="16">
        <v>89439</v>
      </c>
      <c r="H46" s="17">
        <f t="shared" si="0"/>
        <v>56.250943396226418</v>
      </c>
      <c r="I46" s="16">
        <v>176670</v>
      </c>
      <c r="J46" s="1"/>
    </row>
    <row r="47" spans="1:10" x14ac:dyDescent="0.25">
      <c r="A47" s="15" t="s">
        <v>115</v>
      </c>
      <c r="B47" s="15" t="s">
        <v>117</v>
      </c>
      <c r="C47" s="67" t="s">
        <v>155</v>
      </c>
      <c r="D47" s="74" t="s">
        <v>116</v>
      </c>
      <c r="E47" s="16">
        <v>0</v>
      </c>
      <c r="F47" s="16">
        <v>180.2</v>
      </c>
      <c r="G47" s="16">
        <v>180.2</v>
      </c>
      <c r="H47" s="17">
        <f t="shared" si="0"/>
        <v>100</v>
      </c>
      <c r="I47" s="16">
        <v>0</v>
      </c>
    </row>
    <row r="48" spans="1:10" x14ac:dyDescent="0.25">
      <c r="A48" s="15" t="s">
        <v>115</v>
      </c>
      <c r="B48" s="15" t="s">
        <v>117</v>
      </c>
      <c r="C48" s="67" t="s">
        <v>272</v>
      </c>
      <c r="D48" s="74" t="s">
        <v>116</v>
      </c>
      <c r="E48" s="16">
        <v>0</v>
      </c>
      <c r="F48" s="16">
        <v>8373</v>
      </c>
      <c r="G48" s="16">
        <v>3983</v>
      </c>
      <c r="H48" s="17">
        <f t="shared" si="0"/>
        <v>47.569568852263224</v>
      </c>
      <c r="I48" s="16">
        <v>0</v>
      </c>
    </row>
    <row r="49" spans="1:10" x14ac:dyDescent="0.25">
      <c r="A49" s="15" t="s">
        <v>115</v>
      </c>
      <c r="B49" s="15" t="s">
        <v>117</v>
      </c>
      <c r="C49" s="67" t="s">
        <v>282</v>
      </c>
      <c r="D49" s="74" t="s">
        <v>116</v>
      </c>
      <c r="E49" s="16">
        <v>0</v>
      </c>
      <c r="F49" s="16">
        <v>2675</v>
      </c>
      <c r="G49" s="16">
        <v>2674</v>
      </c>
      <c r="H49" s="17">
        <f t="shared" si="0"/>
        <v>99.962616822429908</v>
      </c>
      <c r="I49" s="16">
        <v>0</v>
      </c>
    </row>
    <row r="50" spans="1:10" x14ac:dyDescent="0.25">
      <c r="A50" s="137" t="s">
        <v>115</v>
      </c>
      <c r="B50" s="15">
        <v>5011</v>
      </c>
      <c r="C50" s="98" t="s">
        <v>847</v>
      </c>
      <c r="D50" s="74" t="s">
        <v>116</v>
      </c>
      <c r="E50" s="16">
        <v>0</v>
      </c>
      <c r="F50" s="16">
        <v>285</v>
      </c>
      <c r="G50" s="16">
        <v>285</v>
      </c>
      <c r="H50" s="17">
        <f t="shared" si="0"/>
        <v>100</v>
      </c>
      <c r="I50" s="16">
        <v>0</v>
      </c>
    </row>
    <row r="51" spans="1:10" x14ac:dyDescent="0.25">
      <c r="A51" s="15" t="s">
        <v>115</v>
      </c>
      <c r="B51" s="15" t="s">
        <v>300</v>
      </c>
      <c r="C51" s="67"/>
      <c r="D51" s="74" t="s">
        <v>299</v>
      </c>
      <c r="E51" s="16">
        <v>80</v>
      </c>
      <c r="F51" s="16">
        <v>80</v>
      </c>
      <c r="G51" s="16">
        <v>0</v>
      </c>
      <c r="H51" s="17">
        <f t="shared" si="0"/>
        <v>0</v>
      </c>
      <c r="I51" s="16">
        <v>40</v>
      </c>
    </row>
    <row r="52" spans="1:10" x14ac:dyDescent="0.25">
      <c r="A52" s="15" t="s">
        <v>115</v>
      </c>
      <c r="B52" s="15" t="s">
        <v>243</v>
      </c>
      <c r="C52" s="67"/>
      <c r="D52" s="74" t="s">
        <v>242</v>
      </c>
      <c r="E52" s="16">
        <v>6900</v>
      </c>
      <c r="F52" s="16">
        <v>6900</v>
      </c>
      <c r="G52" s="16">
        <v>3644</v>
      </c>
      <c r="H52" s="17">
        <f t="shared" si="0"/>
        <v>52.811594202898547</v>
      </c>
      <c r="I52" s="16">
        <v>6950</v>
      </c>
    </row>
    <row r="53" spans="1:10" x14ac:dyDescent="0.25">
      <c r="A53" s="15" t="s">
        <v>115</v>
      </c>
      <c r="B53" s="15" t="s">
        <v>298</v>
      </c>
      <c r="C53" s="67"/>
      <c r="D53" s="74" t="s">
        <v>297</v>
      </c>
      <c r="E53" s="16">
        <v>950</v>
      </c>
      <c r="F53" s="16">
        <v>950</v>
      </c>
      <c r="G53" s="16">
        <v>581</v>
      </c>
      <c r="H53" s="17">
        <f t="shared" si="0"/>
        <v>61.157894736842103</v>
      </c>
      <c r="I53" s="16">
        <v>950</v>
      </c>
    </row>
    <row r="54" spans="1:10" x14ac:dyDescent="0.25">
      <c r="A54" s="15" t="s">
        <v>115</v>
      </c>
      <c r="B54" s="15" t="s">
        <v>296</v>
      </c>
      <c r="C54" s="67"/>
      <c r="D54" s="74" t="s">
        <v>295</v>
      </c>
      <c r="E54" s="16">
        <v>60</v>
      </c>
      <c r="F54" s="16">
        <v>60</v>
      </c>
      <c r="G54" s="16">
        <v>33</v>
      </c>
      <c r="H54" s="17">
        <f t="shared" si="0"/>
        <v>55</v>
      </c>
      <c r="I54" s="16">
        <v>60</v>
      </c>
    </row>
    <row r="55" spans="1:10" x14ac:dyDescent="0.25">
      <c r="A55" s="15" t="s">
        <v>115</v>
      </c>
      <c r="B55" s="15" t="s">
        <v>241</v>
      </c>
      <c r="C55" s="67"/>
      <c r="D55" s="74" t="s">
        <v>240</v>
      </c>
      <c r="E55" s="16">
        <v>41400</v>
      </c>
      <c r="F55" s="16">
        <v>41400</v>
      </c>
      <c r="G55" s="16">
        <v>23161</v>
      </c>
      <c r="H55" s="17">
        <f t="shared" si="0"/>
        <v>55.944444444444443</v>
      </c>
      <c r="I55" s="16">
        <v>45540</v>
      </c>
      <c r="J55" s="1"/>
    </row>
    <row r="56" spans="1:10" x14ac:dyDescent="0.25">
      <c r="A56" s="15" t="s">
        <v>115</v>
      </c>
      <c r="B56" s="15" t="s">
        <v>241</v>
      </c>
      <c r="C56" s="67" t="s">
        <v>155</v>
      </c>
      <c r="D56" s="74" t="s">
        <v>240</v>
      </c>
      <c r="E56" s="16">
        <v>0</v>
      </c>
      <c r="F56" s="16">
        <v>44</v>
      </c>
      <c r="G56" s="16">
        <v>44</v>
      </c>
      <c r="H56" s="17">
        <f t="shared" si="0"/>
        <v>100</v>
      </c>
      <c r="I56" s="16">
        <v>0</v>
      </c>
      <c r="J56" s="1"/>
    </row>
    <row r="57" spans="1:10" x14ac:dyDescent="0.25">
      <c r="A57" s="15" t="s">
        <v>115</v>
      </c>
      <c r="B57" s="15" t="s">
        <v>241</v>
      </c>
      <c r="C57" s="67" t="s">
        <v>272</v>
      </c>
      <c r="D57" s="74" t="s">
        <v>240</v>
      </c>
      <c r="E57" s="16">
        <v>0</v>
      </c>
      <c r="F57" s="16">
        <v>2076</v>
      </c>
      <c r="G57" s="16">
        <v>987</v>
      </c>
      <c r="H57" s="17">
        <f t="shared" si="0"/>
        <v>47.543352601156066</v>
      </c>
      <c r="I57" s="16">
        <v>0</v>
      </c>
    </row>
    <row r="58" spans="1:10" x14ac:dyDescent="0.25">
      <c r="A58" s="15" t="s">
        <v>115</v>
      </c>
      <c r="B58" s="15" t="s">
        <v>241</v>
      </c>
      <c r="C58" s="67" t="s">
        <v>282</v>
      </c>
      <c r="D58" s="74" t="s">
        <v>240</v>
      </c>
      <c r="E58" s="16">
        <v>0</v>
      </c>
      <c r="F58" s="16">
        <v>664</v>
      </c>
      <c r="G58" s="16">
        <v>663</v>
      </c>
      <c r="H58" s="17">
        <f t="shared" si="0"/>
        <v>99.849397590361448</v>
      </c>
      <c r="I58" s="16">
        <v>0</v>
      </c>
    </row>
    <row r="59" spans="1:10" x14ac:dyDescent="0.25">
      <c r="A59" s="137" t="s">
        <v>115</v>
      </c>
      <c r="B59" s="15">
        <v>5031</v>
      </c>
      <c r="C59" s="98" t="s">
        <v>847</v>
      </c>
      <c r="D59" s="74" t="s">
        <v>240</v>
      </c>
      <c r="E59" s="16">
        <v>0</v>
      </c>
      <c r="F59" s="16">
        <v>71</v>
      </c>
      <c r="G59" s="16">
        <v>70</v>
      </c>
      <c r="H59" s="17">
        <f t="shared" si="0"/>
        <v>98.591549295774641</v>
      </c>
      <c r="I59" s="16">
        <v>0</v>
      </c>
    </row>
    <row r="60" spans="1:10" x14ac:dyDescent="0.25">
      <c r="A60" s="15" t="s">
        <v>115</v>
      </c>
      <c r="B60" s="15" t="s">
        <v>239</v>
      </c>
      <c r="C60" s="67"/>
      <c r="D60" s="74" t="s">
        <v>238</v>
      </c>
      <c r="E60" s="16">
        <v>15200</v>
      </c>
      <c r="F60" s="16">
        <v>15200</v>
      </c>
      <c r="G60" s="16">
        <v>8449</v>
      </c>
      <c r="H60" s="17">
        <f t="shared" si="0"/>
        <v>55.585526315789473</v>
      </c>
      <c r="I60" s="16">
        <v>16530</v>
      </c>
    </row>
    <row r="61" spans="1:10" x14ac:dyDescent="0.25">
      <c r="A61" s="15" t="s">
        <v>115</v>
      </c>
      <c r="B61" s="15" t="s">
        <v>239</v>
      </c>
      <c r="C61" s="67" t="s">
        <v>155</v>
      </c>
      <c r="D61" s="74" t="s">
        <v>238</v>
      </c>
      <c r="E61" s="16">
        <v>0</v>
      </c>
      <c r="F61" s="16">
        <v>16.2</v>
      </c>
      <c r="G61" s="16">
        <v>16.2</v>
      </c>
      <c r="H61" s="17">
        <f t="shared" si="0"/>
        <v>100</v>
      </c>
      <c r="I61" s="16">
        <v>0</v>
      </c>
    </row>
    <row r="62" spans="1:10" x14ac:dyDescent="0.25">
      <c r="A62" s="15" t="s">
        <v>115</v>
      </c>
      <c r="B62" s="15" t="s">
        <v>239</v>
      </c>
      <c r="C62" s="67" t="s">
        <v>272</v>
      </c>
      <c r="D62" s="74" t="s">
        <v>238</v>
      </c>
      <c r="E62" s="16">
        <v>0</v>
      </c>
      <c r="F62" s="16">
        <v>753</v>
      </c>
      <c r="G62" s="16">
        <v>358</v>
      </c>
      <c r="H62" s="17">
        <f t="shared" si="0"/>
        <v>47.54316069057105</v>
      </c>
      <c r="I62" s="16">
        <v>0</v>
      </c>
    </row>
    <row r="63" spans="1:10" x14ac:dyDescent="0.25">
      <c r="A63" s="15" t="s">
        <v>115</v>
      </c>
      <c r="B63" s="15" t="s">
        <v>239</v>
      </c>
      <c r="C63" s="67" t="s">
        <v>282</v>
      </c>
      <c r="D63" s="74" t="s">
        <v>238</v>
      </c>
      <c r="E63" s="16">
        <v>0</v>
      </c>
      <c r="F63" s="16">
        <v>241</v>
      </c>
      <c r="G63" s="16">
        <v>240</v>
      </c>
      <c r="H63" s="17">
        <f t="shared" si="0"/>
        <v>99.585062240663902</v>
      </c>
      <c r="I63" s="16">
        <v>0</v>
      </c>
    </row>
    <row r="64" spans="1:10" x14ac:dyDescent="0.25">
      <c r="A64" s="137" t="s">
        <v>115</v>
      </c>
      <c r="B64" s="137" t="s">
        <v>239</v>
      </c>
      <c r="C64" s="98" t="s">
        <v>847</v>
      </c>
      <c r="D64" s="74" t="s">
        <v>238</v>
      </c>
      <c r="E64" s="16">
        <v>0</v>
      </c>
      <c r="F64" s="16">
        <v>26</v>
      </c>
      <c r="G64" s="16">
        <v>25</v>
      </c>
      <c r="H64" s="17">
        <f t="shared" si="0"/>
        <v>96.15384615384616</v>
      </c>
      <c r="I64" s="16">
        <v>0</v>
      </c>
    </row>
    <row r="65" spans="1:10" x14ac:dyDescent="0.25">
      <c r="A65" s="15" t="s">
        <v>115</v>
      </c>
      <c r="B65" s="15" t="s">
        <v>294</v>
      </c>
      <c r="C65" s="67"/>
      <c r="D65" s="74" t="s">
        <v>293</v>
      </c>
      <c r="E65" s="16">
        <v>900</v>
      </c>
      <c r="F65" s="16">
        <v>900</v>
      </c>
      <c r="G65" s="16">
        <v>630</v>
      </c>
      <c r="H65" s="17">
        <f t="shared" si="0"/>
        <v>70</v>
      </c>
      <c r="I65" s="16">
        <v>900</v>
      </c>
    </row>
    <row r="66" spans="1:10" x14ac:dyDescent="0.25">
      <c r="A66" s="15" t="s">
        <v>115</v>
      </c>
      <c r="B66" s="15" t="s">
        <v>197</v>
      </c>
      <c r="C66" s="67"/>
      <c r="D66" s="74" t="s">
        <v>196</v>
      </c>
      <c r="E66" s="16">
        <v>4</v>
      </c>
      <c r="F66" s="16">
        <v>4</v>
      </c>
      <c r="G66" s="16">
        <v>0.19178999999999999</v>
      </c>
      <c r="H66" s="17">
        <f t="shared" si="0"/>
        <v>4.7947499999999996</v>
      </c>
      <c r="I66" s="16">
        <v>3</v>
      </c>
    </row>
    <row r="67" spans="1:10" x14ac:dyDescent="0.25">
      <c r="A67" s="15" t="s">
        <v>115</v>
      </c>
      <c r="B67" s="15" t="s">
        <v>292</v>
      </c>
      <c r="C67" s="67"/>
      <c r="D67" s="74" t="s">
        <v>291</v>
      </c>
      <c r="E67" s="16">
        <v>1</v>
      </c>
      <c r="F67" s="16">
        <v>204</v>
      </c>
      <c r="G67" s="16">
        <v>202</v>
      </c>
      <c r="H67" s="17">
        <f t="shared" si="0"/>
        <v>99.019607843137251</v>
      </c>
      <c r="I67" s="16">
        <v>1</v>
      </c>
      <c r="J67" s="1"/>
    </row>
    <row r="68" spans="1:10" x14ac:dyDescent="0.25">
      <c r="A68" s="714" t="s">
        <v>1012</v>
      </c>
      <c r="B68" s="714"/>
      <c r="C68" s="714"/>
      <c r="D68" s="714"/>
      <c r="E68" s="714"/>
      <c r="F68" s="714"/>
      <c r="G68" s="714"/>
      <c r="H68" s="714"/>
      <c r="I68" s="714"/>
    </row>
    <row r="69" spans="1:10" x14ac:dyDescent="0.25">
      <c r="A69" s="15" t="s">
        <v>115</v>
      </c>
      <c r="B69" s="15" t="s">
        <v>45</v>
      </c>
      <c r="C69" s="67"/>
      <c r="D69" s="15" t="s">
        <v>44</v>
      </c>
      <c r="E69" s="16">
        <v>1</v>
      </c>
      <c r="F69" s="16">
        <v>1</v>
      </c>
      <c r="G69" s="16">
        <v>0</v>
      </c>
      <c r="H69" s="17">
        <f t="shared" si="0"/>
        <v>0</v>
      </c>
      <c r="I69" s="16">
        <v>1</v>
      </c>
    </row>
    <row r="70" spans="1:10" x14ac:dyDescent="0.25">
      <c r="A70" s="15" t="s">
        <v>115</v>
      </c>
      <c r="B70" s="15">
        <v>5131</v>
      </c>
      <c r="C70" s="67"/>
      <c r="D70" s="74" t="s">
        <v>483</v>
      </c>
      <c r="E70" s="16">
        <v>0</v>
      </c>
      <c r="F70" s="16">
        <v>0</v>
      </c>
      <c r="G70" s="16">
        <v>0</v>
      </c>
      <c r="H70" s="17">
        <v>0</v>
      </c>
      <c r="I70" s="16">
        <v>100</v>
      </c>
    </row>
    <row r="71" spans="1:10" x14ac:dyDescent="0.25">
      <c r="A71" s="15" t="s">
        <v>115</v>
      </c>
      <c r="B71" s="15" t="s">
        <v>43</v>
      </c>
      <c r="C71" s="67"/>
      <c r="D71" s="74" t="s">
        <v>42</v>
      </c>
      <c r="E71" s="16">
        <v>15</v>
      </c>
      <c r="F71" s="16">
        <v>15</v>
      </c>
      <c r="G71" s="16">
        <v>0</v>
      </c>
      <c r="H71" s="17">
        <f t="shared" si="0"/>
        <v>0</v>
      </c>
      <c r="I71" s="16">
        <v>15</v>
      </c>
    </row>
    <row r="72" spans="1:10" x14ac:dyDescent="0.25">
      <c r="A72" s="15" t="s">
        <v>115</v>
      </c>
      <c r="B72" s="15" t="s">
        <v>109</v>
      </c>
      <c r="C72" s="67" t="s">
        <v>272</v>
      </c>
      <c r="D72" s="74" t="s">
        <v>108</v>
      </c>
      <c r="E72" s="16">
        <v>0</v>
      </c>
      <c r="F72" s="16">
        <v>37</v>
      </c>
      <c r="G72" s="16">
        <v>0</v>
      </c>
      <c r="H72" s="17">
        <f t="shared" si="0"/>
        <v>0</v>
      </c>
      <c r="I72" s="16">
        <v>0</v>
      </c>
    </row>
    <row r="73" spans="1:10" x14ac:dyDescent="0.25">
      <c r="A73" s="15" t="s">
        <v>115</v>
      </c>
      <c r="B73" s="15" t="s">
        <v>109</v>
      </c>
      <c r="C73" s="67"/>
      <c r="D73" s="74" t="s">
        <v>108</v>
      </c>
      <c r="E73" s="16">
        <v>15</v>
      </c>
      <c r="F73" s="16">
        <v>815</v>
      </c>
      <c r="G73" s="16">
        <v>781</v>
      </c>
      <c r="H73" s="17">
        <f t="shared" si="0"/>
        <v>95.828220858895705</v>
      </c>
      <c r="I73" s="16">
        <v>1500</v>
      </c>
    </row>
    <row r="74" spans="1:10" x14ac:dyDescent="0.25">
      <c r="A74" s="15" t="s">
        <v>115</v>
      </c>
      <c r="B74" s="15" t="s">
        <v>290</v>
      </c>
      <c r="C74" s="67"/>
      <c r="D74" s="74" t="s">
        <v>289</v>
      </c>
      <c r="E74" s="16">
        <v>1</v>
      </c>
      <c r="F74" s="16">
        <v>1</v>
      </c>
      <c r="G74" s="16">
        <v>0</v>
      </c>
      <c r="H74" s="17">
        <f t="shared" si="0"/>
        <v>0</v>
      </c>
      <c r="I74" s="16">
        <v>1</v>
      </c>
    </row>
    <row r="75" spans="1:10" x14ac:dyDescent="0.25">
      <c r="A75" s="15" t="s">
        <v>115</v>
      </c>
      <c r="B75" s="15" t="s">
        <v>125</v>
      </c>
      <c r="C75" s="67"/>
      <c r="D75" s="74" t="s">
        <v>124</v>
      </c>
      <c r="E75" s="16">
        <v>231</v>
      </c>
      <c r="F75" s="16">
        <v>231</v>
      </c>
      <c r="G75" s="16">
        <v>141</v>
      </c>
      <c r="H75" s="17">
        <f t="shared" si="0"/>
        <v>61.038961038961041</v>
      </c>
      <c r="I75" s="16">
        <v>231</v>
      </c>
    </row>
    <row r="76" spans="1:10" x14ac:dyDescent="0.25">
      <c r="A76" s="15" t="s">
        <v>115</v>
      </c>
      <c r="B76" s="15" t="s">
        <v>125</v>
      </c>
      <c r="C76" s="67" t="s">
        <v>272</v>
      </c>
      <c r="D76" s="74" t="s">
        <v>124</v>
      </c>
      <c r="E76" s="16">
        <v>0</v>
      </c>
      <c r="F76" s="16">
        <v>10</v>
      </c>
      <c r="G76" s="16">
        <v>9</v>
      </c>
      <c r="H76" s="17">
        <f t="shared" si="0"/>
        <v>90</v>
      </c>
      <c r="I76" s="16">
        <v>0</v>
      </c>
    </row>
    <row r="77" spans="1:10" x14ac:dyDescent="0.25">
      <c r="A77" s="15" t="s">
        <v>115</v>
      </c>
      <c r="B77" s="15" t="s">
        <v>41</v>
      </c>
      <c r="C77" s="67"/>
      <c r="D77" s="74" t="s">
        <v>40</v>
      </c>
      <c r="E77" s="16">
        <v>1232</v>
      </c>
      <c r="F77" s="16">
        <v>732</v>
      </c>
      <c r="G77" s="16">
        <v>468</v>
      </c>
      <c r="H77" s="17">
        <f t="shared" si="0"/>
        <v>63.934426229508198</v>
      </c>
      <c r="I77" s="16">
        <v>1400</v>
      </c>
    </row>
    <row r="78" spans="1:10" x14ac:dyDescent="0.25">
      <c r="A78" s="15" t="s">
        <v>115</v>
      </c>
      <c r="B78" s="15" t="s">
        <v>41</v>
      </c>
      <c r="C78" s="98" t="s">
        <v>479</v>
      </c>
      <c r="D78" s="74" t="s">
        <v>40</v>
      </c>
      <c r="E78" s="16">
        <v>1078</v>
      </c>
      <c r="F78" s="16">
        <v>1078</v>
      </c>
      <c r="G78" s="16">
        <v>851</v>
      </c>
      <c r="H78" s="17">
        <f t="shared" si="0"/>
        <v>78.942486085343234</v>
      </c>
      <c r="I78" s="16">
        <v>1000</v>
      </c>
    </row>
    <row r="79" spans="1:10" x14ac:dyDescent="0.25">
      <c r="A79" s="15" t="s">
        <v>115</v>
      </c>
      <c r="B79" s="15" t="s">
        <v>41</v>
      </c>
      <c r="C79" s="67" t="s">
        <v>272</v>
      </c>
      <c r="D79" s="74" t="s">
        <v>40</v>
      </c>
      <c r="E79" s="16">
        <v>0</v>
      </c>
      <c r="F79" s="16">
        <v>250</v>
      </c>
      <c r="G79" s="16">
        <v>59</v>
      </c>
      <c r="H79" s="17">
        <f t="shared" si="0"/>
        <v>23.6</v>
      </c>
      <c r="I79" s="16">
        <v>0</v>
      </c>
    </row>
    <row r="80" spans="1:10" x14ac:dyDescent="0.25">
      <c r="A80" s="15" t="s">
        <v>115</v>
      </c>
      <c r="B80" s="15" t="s">
        <v>4</v>
      </c>
      <c r="C80" s="67"/>
      <c r="D80" s="74" t="s">
        <v>6</v>
      </c>
      <c r="E80" s="16">
        <v>1540</v>
      </c>
      <c r="F80" s="16">
        <v>1540</v>
      </c>
      <c r="G80" s="16">
        <v>1464</v>
      </c>
      <c r="H80" s="17">
        <f t="shared" si="0"/>
        <v>95.064935064935071</v>
      </c>
      <c r="I80" s="16">
        <v>1800</v>
      </c>
    </row>
    <row r="81" spans="1:9" x14ac:dyDescent="0.25">
      <c r="A81" s="15" t="s">
        <v>115</v>
      </c>
      <c r="B81" s="15" t="s">
        <v>4</v>
      </c>
      <c r="C81" s="98" t="s">
        <v>479</v>
      </c>
      <c r="D81" s="74" t="s">
        <v>6</v>
      </c>
      <c r="E81" s="16">
        <v>1155</v>
      </c>
      <c r="F81" s="16">
        <v>1</v>
      </c>
      <c r="G81" s="16">
        <v>0</v>
      </c>
      <c r="H81" s="17">
        <f t="shared" si="0"/>
        <v>0</v>
      </c>
      <c r="I81" s="16">
        <v>200</v>
      </c>
    </row>
    <row r="82" spans="1:9" x14ac:dyDescent="0.25">
      <c r="A82" s="15" t="s">
        <v>115</v>
      </c>
      <c r="B82" s="15" t="s">
        <v>4</v>
      </c>
      <c r="C82" s="67" t="s">
        <v>266</v>
      </c>
      <c r="D82" s="74" t="s">
        <v>6</v>
      </c>
      <c r="E82" s="16">
        <v>20</v>
      </c>
      <c r="F82" s="16">
        <v>20</v>
      </c>
      <c r="G82" s="16">
        <v>0</v>
      </c>
      <c r="H82" s="17">
        <f t="shared" si="0"/>
        <v>0</v>
      </c>
      <c r="I82" s="16">
        <v>20</v>
      </c>
    </row>
    <row r="83" spans="1:9" x14ac:dyDescent="0.25">
      <c r="A83" s="15" t="s">
        <v>115</v>
      </c>
      <c r="B83" s="15" t="s">
        <v>4</v>
      </c>
      <c r="C83" s="67" t="s">
        <v>272</v>
      </c>
      <c r="D83" s="74" t="s">
        <v>6</v>
      </c>
      <c r="E83" s="16">
        <v>0</v>
      </c>
      <c r="F83" s="16">
        <v>50</v>
      </c>
      <c r="G83" s="16">
        <v>11</v>
      </c>
      <c r="H83" s="17">
        <f t="shared" ref="H83:H132" si="11">G83*100/F83</f>
        <v>22</v>
      </c>
      <c r="I83" s="16">
        <v>0</v>
      </c>
    </row>
    <row r="84" spans="1:9" x14ac:dyDescent="0.25">
      <c r="A84" s="15" t="s">
        <v>115</v>
      </c>
      <c r="B84" s="15" t="s">
        <v>37</v>
      </c>
      <c r="C84" s="67"/>
      <c r="D84" s="74" t="s">
        <v>36</v>
      </c>
      <c r="E84" s="16">
        <v>616</v>
      </c>
      <c r="F84" s="16">
        <v>616</v>
      </c>
      <c r="G84" s="16">
        <v>404</v>
      </c>
      <c r="H84" s="17">
        <f t="shared" si="11"/>
        <v>65.584415584415581</v>
      </c>
      <c r="I84" s="16">
        <v>485</v>
      </c>
    </row>
    <row r="85" spans="1:9" x14ac:dyDescent="0.25">
      <c r="A85" s="15" t="s">
        <v>115</v>
      </c>
      <c r="B85" s="15" t="s">
        <v>249</v>
      </c>
      <c r="C85" s="67"/>
      <c r="D85" s="74" t="s">
        <v>248</v>
      </c>
      <c r="E85" s="16">
        <v>4312</v>
      </c>
      <c r="F85" s="16">
        <v>4312</v>
      </c>
      <c r="G85" s="16">
        <v>2511</v>
      </c>
      <c r="H85" s="17">
        <f t="shared" si="11"/>
        <v>58.232838589981448</v>
      </c>
      <c r="I85" s="16">
        <v>3204</v>
      </c>
    </row>
    <row r="86" spans="1:9" x14ac:dyDescent="0.25">
      <c r="A86" s="15" t="s">
        <v>115</v>
      </c>
      <c r="B86" s="15" t="s">
        <v>247</v>
      </c>
      <c r="C86" s="67"/>
      <c r="D86" s="74" t="s">
        <v>246</v>
      </c>
      <c r="E86" s="16">
        <v>77</v>
      </c>
      <c r="F86" s="16">
        <v>77</v>
      </c>
      <c r="G86" s="16">
        <v>28</v>
      </c>
      <c r="H86" s="17">
        <f t="shared" si="11"/>
        <v>36.363636363636367</v>
      </c>
      <c r="I86" s="16">
        <v>35</v>
      </c>
    </row>
    <row r="87" spans="1:9" x14ac:dyDescent="0.25">
      <c r="A87" s="15" t="s">
        <v>115</v>
      </c>
      <c r="B87" s="15" t="s">
        <v>35</v>
      </c>
      <c r="C87" s="67"/>
      <c r="D87" s="74" t="s">
        <v>34</v>
      </c>
      <c r="E87" s="16">
        <v>3080</v>
      </c>
      <c r="F87" s="16">
        <v>3080</v>
      </c>
      <c r="G87" s="16">
        <v>1758</v>
      </c>
      <c r="H87" s="17">
        <f t="shared" si="11"/>
        <v>57.077922077922075</v>
      </c>
      <c r="I87" s="16">
        <v>3000</v>
      </c>
    </row>
    <row r="88" spans="1:9" x14ac:dyDescent="0.25">
      <c r="A88" s="15" t="s">
        <v>115</v>
      </c>
      <c r="B88" s="15" t="s">
        <v>288</v>
      </c>
      <c r="C88" s="67"/>
      <c r="D88" s="74" t="s">
        <v>287</v>
      </c>
      <c r="E88" s="16">
        <v>46</v>
      </c>
      <c r="F88" s="16">
        <v>46</v>
      </c>
      <c r="G88" s="16">
        <v>31</v>
      </c>
      <c r="H88" s="17">
        <f t="shared" si="11"/>
        <v>67.391304347826093</v>
      </c>
      <c r="I88" s="16">
        <v>55</v>
      </c>
    </row>
    <row r="89" spans="1:9" x14ac:dyDescent="0.25">
      <c r="A89" s="15" t="s">
        <v>115</v>
      </c>
      <c r="B89" s="15" t="s">
        <v>286</v>
      </c>
      <c r="C89" s="67"/>
      <c r="D89" s="74" t="s">
        <v>285</v>
      </c>
      <c r="E89" s="16">
        <v>6930</v>
      </c>
      <c r="F89" s="16">
        <v>6930</v>
      </c>
      <c r="G89" s="16">
        <v>3535</v>
      </c>
      <c r="H89" s="17">
        <f t="shared" si="11"/>
        <v>51.01010101010101</v>
      </c>
      <c r="I89" s="16">
        <v>6900</v>
      </c>
    </row>
    <row r="90" spans="1:9" x14ac:dyDescent="0.25">
      <c r="A90" s="15" t="s">
        <v>115</v>
      </c>
      <c r="B90" s="15" t="s">
        <v>284</v>
      </c>
      <c r="C90" s="67"/>
      <c r="D90" s="74" t="s">
        <v>283</v>
      </c>
      <c r="E90" s="16">
        <v>1386</v>
      </c>
      <c r="F90" s="16">
        <v>1386</v>
      </c>
      <c r="G90" s="16">
        <v>1021</v>
      </c>
      <c r="H90" s="17">
        <f t="shared" si="11"/>
        <v>73.665223665223664</v>
      </c>
      <c r="I90" s="16">
        <v>1500</v>
      </c>
    </row>
    <row r="91" spans="1:9" x14ac:dyDescent="0.25">
      <c r="A91" s="15" t="s">
        <v>115</v>
      </c>
      <c r="B91" s="15" t="s">
        <v>191</v>
      </c>
      <c r="C91" s="67"/>
      <c r="D91" s="74" t="s">
        <v>190</v>
      </c>
      <c r="E91" s="16">
        <v>1</v>
      </c>
      <c r="F91" s="16">
        <v>1</v>
      </c>
      <c r="G91" s="16">
        <v>0.23200000000000001</v>
      </c>
      <c r="H91" s="17">
        <f t="shared" si="11"/>
        <v>23.200000000000003</v>
      </c>
      <c r="I91" s="16">
        <v>1</v>
      </c>
    </row>
    <row r="92" spans="1:9" x14ac:dyDescent="0.25">
      <c r="A92" s="15" t="s">
        <v>115</v>
      </c>
      <c r="B92" s="15" t="s">
        <v>61</v>
      </c>
      <c r="C92" s="67"/>
      <c r="D92" s="74" t="s">
        <v>60</v>
      </c>
      <c r="E92" s="16">
        <v>385</v>
      </c>
      <c r="F92" s="16">
        <v>385</v>
      </c>
      <c r="G92" s="16">
        <v>245</v>
      </c>
      <c r="H92" s="17">
        <f t="shared" si="11"/>
        <v>63.636363636363633</v>
      </c>
      <c r="I92" s="16">
        <v>450</v>
      </c>
    </row>
    <row r="93" spans="1:9" x14ac:dyDescent="0.25">
      <c r="A93" s="15" t="s">
        <v>115</v>
      </c>
      <c r="B93" s="15" t="s">
        <v>61</v>
      </c>
      <c r="C93" s="67" t="s">
        <v>266</v>
      </c>
      <c r="D93" s="74" t="s">
        <v>60</v>
      </c>
      <c r="E93" s="16">
        <v>600</v>
      </c>
      <c r="F93" s="16">
        <v>600</v>
      </c>
      <c r="G93" s="16">
        <v>329</v>
      </c>
      <c r="H93" s="17">
        <f t="shared" si="11"/>
        <v>54.833333333333336</v>
      </c>
      <c r="I93" s="16">
        <v>550</v>
      </c>
    </row>
    <row r="94" spans="1:9" x14ac:dyDescent="0.25">
      <c r="A94" s="15" t="s">
        <v>115</v>
      </c>
      <c r="B94" s="15" t="s">
        <v>7</v>
      </c>
      <c r="C94" s="67"/>
      <c r="D94" s="74" t="s">
        <v>8</v>
      </c>
      <c r="E94" s="16">
        <v>1540</v>
      </c>
      <c r="F94" s="16">
        <v>1540</v>
      </c>
      <c r="G94" s="16">
        <v>614</v>
      </c>
      <c r="H94" s="17">
        <f t="shared" si="11"/>
        <v>39.870129870129873</v>
      </c>
      <c r="I94" s="16">
        <v>1900</v>
      </c>
    </row>
    <row r="95" spans="1:9" x14ac:dyDescent="0.25">
      <c r="A95" s="15" t="s">
        <v>115</v>
      </c>
      <c r="B95" s="15" t="s">
        <v>129</v>
      </c>
      <c r="C95" s="67"/>
      <c r="D95" s="74" t="s">
        <v>128</v>
      </c>
      <c r="E95" s="16">
        <v>1540</v>
      </c>
      <c r="F95" s="16">
        <v>1540</v>
      </c>
      <c r="G95" s="16">
        <v>698</v>
      </c>
      <c r="H95" s="17">
        <f t="shared" si="11"/>
        <v>45.324675324675326</v>
      </c>
      <c r="I95" s="16">
        <v>1200</v>
      </c>
    </row>
    <row r="96" spans="1:9" x14ac:dyDescent="0.25">
      <c r="A96" s="15" t="s">
        <v>115</v>
      </c>
      <c r="B96" s="15" t="s">
        <v>129</v>
      </c>
      <c r="C96" s="67" t="s">
        <v>39</v>
      </c>
      <c r="D96" s="74" t="s">
        <v>428</v>
      </c>
      <c r="E96" s="16">
        <v>0</v>
      </c>
      <c r="F96" s="16">
        <v>300</v>
      </c>
      <c r="G96" s="16">
        <v>198</v>
      </c>
      <c r="H96" s="17">
        <f t="shared" si="11"/>
        <v>66</v>
      </c>
      <c r="I96" s="16">
        <v>0</v>
      </c>
    </row>
    <row r="97" spans="1:9" x14ac:dyDescent="0.25">
      <c r="A97" s="15" t="s">
        <v>115</v>
      </c>
      <c r="B97" s="15" t="s">
        <v>129</v>
      </c>
      <c r="C97" s="67" t="s">
        <v>272</v>
      </c>
      <c r="D97" s="74" t="s">
        <v>128</v>
      </c>
      <c r="E97" s="16">
        <v>0</v>
      </c>
      <c r="F97" s="16">
        <v>80</v>
      </c>
      <c r="G97" s="16">
        <v>45</v>
      </c>
      <c r="H97" s="17">
        <f t="shared" si="11"/>
        <v>56.25</v>
      </c>
      <c r="I97" s="16">
        <v>0</v>
      </c>
    </row>
    <row r="98" spans="1:9" x14ac:dyDescent="0.25">
      <c r="A98" s="15" t="s">
        <v>115</v>
      </c>
      <c r="B98" s="15" t="s">
        <v>129</v>
      </c>
      <c r="C98" s="67" t="s">
        <v>282</v>
      </c>
      <c r="D98" s="74" t="s">
        <v>128</v>
      </c>
      <c r="E98" s="16">
        <v>0</v>
      </c>
      <c r="F98" s="16">
        <v>40</v>
      </c>
      <c r="G98" s="16">
        <v>28</v>
      </c>
      <c r="H98" s="17">
        <f t="shared" si="11"/>
        <v>70</v>
      </c>
      <c r="I98" s="16">
        <v>0</v>
      </c>
    </row>
    <row r="99" spans="1:9" x14ac:dyDescent="0.25">
      <c r="A99" s="15" t="s">
        <v>115</v>
      </c>
      <c r="B99" s="15" t="s">
        <v>107</v>
      </c>
      <c r="C99" s="67"/>
      <c r="D99" s="74" t="s">
        <v>106</v>
      </c>
      <c r="E99" s="16">
        <v>6545</v>
      </c>
      <c r="F99" s="16">
        <v>6545</v>
      </c>
      <c r="G99" s="16">
        <v>6937</v>
      </c>
      <c r="H99" s="17">
        <f t="shared" si="11"/>
        <v>105.98930481283422</v>
      </c>
      <c r="I99" s="16">
        <v>9300</v>
      </c>
    </row>
    <row r="100" spans="1:9" x14ac:dyDescent="0.25">
      <c r="A100" s="15" t="s">
        <v>115</v>
      </c>
      <c r="B100" s="15" t="s">
        <v>11</v>
      </c>
      <c r="C100" s="67"/>
      <c r="D100" s="74" t="s">
        <v>14</v>
      </c>
      <c r="E100" s="16">
        <v>11627</v>
      </c>
      <c r="F100" s="16">
        <v>11127</v>
      </c>
      <c r="G100" s="16">
        <v>7854</v>
      </c>
      <c r="H100" s="17">
        <f t="shared" si="11"/>
        <v>70.585063359396059</v>
      </c>
      <c r="I100" s="16">
        <v>11600</v>
      </c>
    </row>
    <row r="101" spans="1:9" x14ac:dyDescent="0.25">
      <c r="A101" s="15" t="s">
        <v>115</v>
      </c>
      <c r="B101" s="15" t="s">
        <v>11</v>
      </c>
      <c r="C101" s="67" t="s">
        <v>266</v>
      </c>
      <c r="D101" s="74" t="s">
        <v>14</v>
      </c>
      <c r="E101" s="16">
        <v>2170</v>
      </c>
      <c r="F101" s="16">
        <v>2170</v>
      </c>
      <c r="G101" s="16">
        <v>1245</v>
      </c>
      <c r="H101" s="17">
        <f t="shared" si="11"/>
        <v>57.373271889400918</v>
      </c>
      <c r="I101" s="16">
        <v>2264</v>
      </c>
    </row>
    <row r="102" spans="1:9" x14ac:dyDescent="0.25">
      <c r="A102" s="15" t="s">
        <v>115</v>
      </c>
      <c r="B102" s="15" t="s">
        <v>11</v>
      </c>
      <c r="C102" s="67" t="s">
        <v>272</v>
      </c>
      <c r="D102" s="74" t="s">
        <v>14</v>
      </c>
      <c r="E102" s="16">
        <v>0</v>
      </c>
      <c r="F102" s="16">
        <v>27</v>
      </c>
      <c r="G102" s="16">
        <v>25</v>
      </c>
      <c r="H102" s="17">
        <f t="shared" si="11"/>
        <v>92.592592592592595</v>
      </c>
      <c r="I102" s="16">
        <v>0</v>
      </c>
    </row>
    <row r="103" spans="1:9" x14ac:dyDescent="0.25">
      <c r="A103" s="15" t="s">
        <v>115</v>
      </c>
      <c r="B103" s="15" t="s">
        <v>30</v>
      </c>
      <c r="C103" s="39"/>
      <c r="D103" s="67" t="s">
        <v>29</v>
      </c>
      <c r="E103" s="16">
        <v>1833</v>
      </c>
      <c r="F103" s="16">
        <v>1833</v>
      </c>
      <c r="G103" s="16">
        <v>796</v>
      </c>
      <c r="H103" s="17">
        <f t="shared" si="11"/>
        <v>43.426077468630659</v>
      </c>
      <c r="I103" s="16">
        <v>1500</v>
      </c>
    </row>
    <row r="104" spans="1:9" x14ac:dyDescent="0.25">
      <c r="A104" s="15" t="s">
        <v>115</v>
      </c>
      <c r="B104" s="15" t="s">
        <v>237</v>
      </c>
      <c r="C104" s="73"/>
      <c r="D104" s="67" t="s">
        <v>236</v>
      </c>
      <c r="E104" s="16">
        <v>154</v>
      </c>
      <c r="F104" s="16">
        <v>154</v>
      </c>
      <c r="G104" s="16">
        <v>29</v>
      </c>
      <c r="H104" s="17">
        <f t="shared" si="11"/>
        <v>18.831168831168831</v>
      </c>
      <c r="I104" s="16">
        <v>78</v>
      </c>
    </row>
    <row r="105" spans="1:9" x14ac:dyDescent="0.25">
      <c r="A105" s="15" t="s">
        <v>115</v>
      </c>
      <c r="B105" s="15" t="s">
        <v>189</v>
      </c>
      <c r="C105" s="67"/>
      <c r="D105" s="74" t="s">
        <v>188</v>
      </c>
      <c r="E105" s="16">
        <v>231</v>
      </c>
      <c r="F105" s="16">
        <v>231</v>
      </c>
      <c r="G105" s="16">
        <v>67</v>
      </c>
      <c r="H105" s="17">
        <f t="shared" si="11"/>
        <v>29.004329004329005</v>
      </c>
      <c r="I105" s="16">
        <v>230</v>
      </c>
    </row>
    <row r="106" spans="1:9" x14ac:dyDescent="0.25">
      <c r="A106" s="15" t="s">
        <v>115</v>
      </c>
      <c r="B106" s="15" t="s">
        <v>189</v>
      </c>
      <c r="C106" s="67" t="s">
        <v>272</v>
      </c>
      <c r="D106" s="74" t="s">
        <v>188</v>
      </c>
      <c r="E106" s="16">
        <v>0</v>
      </c>
      <c r="F106" s="16">
        <v>100</v>
      </c>
      <c r="G106" s="16">
        <v>45</v>
      </c>
      <c r="H106" s="17">
        <f t="shared" si="11"/>
        <v>45</v>
      </c>
      <c r="I106" s="16">
        <v>0</v>
      </c>
    </row>
    <row r="107" spans="1:9" x14ac:dyDescent="0.25">
      <c r="A107" s="15" t="s">
        <v>115</v>
      </c>
      <c r="B107" s="15" t="s">
        <v>15</v>
      </c>
      <c r="C107" s="67"/>
      <c r="D107" s="74" t="s">
        <v>16</v>
      </c>
      <c r="E107" s="16">
        <v>462</v>
      </c>
      <c r="F107" s="16">
        <v>462</v>
      </c>
      <c r="G107" s="16">
        <v>239</v>
      </c>
      <c r="H107" s="17">
        <f t="shared" si="11"/>
        <v>51.731601731601735</v>
      </c>
      <c r="I107" s="16">
        <v>533</v>
      </c>
    </row>
    <row r="108" spans="1:9" x14ac:dyDescent="0.25">
      <c r="A108" s="15" t="s">
        <v>115</v>
      </c>
      <c r="B108" s="15" t="s">
        <v>280</v>
      </c>
      <c r="C108" s="67"/>
      <c r="D108" s="74" t="s">
        <v>279</v>
      </c>
      <c r="E108" s="16">
        <v>154</v>
      </c>
      <c r="F108" s="16">
        <v>154</v>
      </c>
      <c r="G108" s="16">
        <v>36</v>
      </c>
      <c r="H108" s="17">
        <f t="shared" si="11"/>
        <v>23.376623376623378</v>
      </c>
      <c r="I108" s="16">
        <v>518</v>
      </c>
    </row>
    <row r="109" spans="1:9" x14ac:dyDescent="0.25">
      <c r="A109" s="15" t="s">
        <v>115</v>
      </c>
      <c r="B109" s="15" t="s">
        <v>195</v>
      </c>
      <c r="C109" s="67"/>
      <c r="D109" s="74" t="s">
        <v>194</v>
      </c>
      <c r="E109" s="16">
        <v>0</v>
      </c>
      <c r="F109" s="16">
        <v>0</v>
      </c>
      <c r="G109" s="16">
        <v>94</v>
      </c>
      <c r="H109" s="17">
        <v>0</v>
      </c>
      <c r="I109" s="16">
        <v>0</v>
      </c>
    </row>
    <row r="110" spans="1:9" x14ac:dyDescent="0.25">
      <c r="A110" s="15" t="s">
        <v>115</v>
      </c>
      <c r="B110" s="15" t="s">
        <v>26</v>
      </c>
      <c r="C110" s="67"/>
      <c r="D110" s="74" t="s">
        <v>25</v>
      </c>
      <c r="E110" s="16">
        <v>231</v>
      </c>
      <c r="F110" s="16">
        <v>731</v>
      </c>
      <c r="G110" s="16">
        <v>517</v>
      </c>
      <c r="H110" s="17">
        <f t="shared" si="11"/>
        <v>70.725034199726409</v>
      </c>
      <c r="I110" s="16">
        <v>800</v>
      </c>
    </row>
    <row r="111" spans="1:9" x14ac:dyDescent="0.25">
      <c r="A111" s="15" t="s">
        <v>115</v>
      </c>
      <c r="B111" s="15" t="s">
        <v>105</v>
      </c>
      <c r="C111" s="67"/>
      <c r="D111" s="74" t="s">
        <v>104</v>
      </c>
      <c r="E111" s="16">
        <v>2</v>
      </c>
      <c r="F111" s="16">
        <v>2</v>
      </c>
      <c r="G111" s="16">
        <v>1</v>
      </c>
      <c r="H111" s="17">
        <f t="shared" si="11"/>
        <v>50</v>
      </c>
      <c r="I111" s="16">
        <v>2</v>
      </c>
    </row>
    <row r="112" spans="1:9" x14ac:dyDescent="0.25">
      <c r="A112" s="15" t="s">
        <v>115</v>
      </c>
      <c r="B112" s="15" t="s">
        <v>278</v>
      </c>
      <c r="C112" s="67"/>
      <c r="D112" s="74" t="s">
        <v>277</v>
      </c>
      <c r="E112" s="16">
        <v>1</v>
      </c>
      <c r="F112" s="16">
        <v>1</v>
      </c>
      <c r="G112" s="16">
        <v>0</v>
      </c>
      <c r="H112" s="17">
        <f t="shared" si="11"/>
        <v>0</v>
      </c>
      <c r="I112" s="16">
        <v>1</v>
      </c>
    </row>
    <row r="113" spans="1:9" x14ac:dyDescent="0.25">
      <c r="A113" s="15" t="s">
        <v>115</v>
      </c>
      <c r="B113" s="15" t="s">
        <v>276</v>
      </c>
      <c r="C113" s="67"/>
      <c r="D113" s="74" t="s">
        <v>275</v>
      </c>
      <c r="E113" s="16">
        <v>5</v>
      </c>
      <c r="F113" s="16">
        <v>6</v>
      </c>
      <c r="G113" s="16">
        <v>6</v>
      </c>
      <c r="H113" s="17">
        <f t="shared" si="11"/>
        <v>100</v>
      </c>
      <c r="I113" s="16">
        <v>6</v>
      </c>
    </row>
    <row r="114" spans="1:9" x14ac:dyDescent="0.25">
      <c r="A114" s="15" t="s">
        <v>115</v>
      </c>
      <c r="B114" s="15">
        <v>5363</v>
      </c>
      <c r="C114" s="67"/>
      <c r="D114" s="74" t="s">
        <v>484</v>
      </c>
      <c r="E114" s="16">
        <v>0</v>
      </c>
      <c r="F114" s="16">
        <v>0</v>
      </c>
      <c r="G114" s="16">
        <v>0</v>
      </c>
      <c r="H114" s="17">
        <v>0</v>
      </c>
      <c r="I114" s="16">
        <v>1</v>
      </c>
    </row>
    <row r="115" spans="1:9" x14ac:dyDescent="0.25">
      <c r="A115" s="15" t="s">
        <v>115</v>
      </c>
      <c r="B115" s="15" t="s">
        <v>274</v>
      </c>
      <c r="C115" s="67"/>
      <c r="D115" s="74" t="s">
        <v>273</v>
      </c>
      <c r="E115" s="16">
        <v>1</v>
      </c>
      <c r="F115" s="16">
        <v>1</v>
      </c>
      <c r="G115" s="16">
        <v>0</v>
      </c>
      <c r="H115" s="17">
        <f t="shared" si="11"/>
        <v>0</v>
      </c>
      <c r="I115" s="16">
        <v>1</v>
      </c>
    </row>
    <row r="116" spans="1:9" x14ac:dyDescent="0.25">
      <c r="A116" s="15" t="s">
        <v>115</v>
      </c>
      <c r="B116" s="15" t="s">
        <v>270</v>
      </c>
      <c r="C116" s="67"/>
      <c r="D116" s="74" t="s">
        <v>269</v>
      </c>
      <c r="E116" s="16">
        <v>462</v>
      </c>
      <c r="F116" s="16">
        <v>962</v>
      </c>
      <c r="G116" s="16">
        <v>1066</v>
      </c>
      <c r="H116" s="17">
        <f t="shared" si="11"/>
        <v>110.81081081081081</v>
      </c>
      <c r="I116" s="16">
        <v>1200</v>
      </c>
    </row>
    <row r="117" spans="1:9" x14ac:dyDescent="0.25">
      <c r="A117" s="15" t="s">
        <v>115</v>
      </c>
      <c r="B117" s="15" t="s">
        <v>270</v>
      </c>
      <c r="C117" s="67" t="s">
        <v>155</v>
      </c>
      <c r="D117" s="74" t="s">
        <v>269</v>
      </c>
      <c r="E117" s="16">
        <v>0</v>
      </c>
      <c r="F117" s="16">
        <v>5</v>
      </c>
      <c r="G117" s="16">
        <v>5</v>
      </c>
      <c r="H117" s="17">
        <f t="shared" si="11"/>
        <v>100</v>
      </c>
      <c r="I117" s="16">
        <v>0</v>
      </c>
    </row>
    <row r="118" spans="1:9" x14ac:dyDescent="0.25">
      <c r="A118" s="15" t="s">
        <v>115</v>
      </c>
      <c r="B118" s="15" t="s">
        <v>270</v>
      </c>
      <c r="C118" s="67" t="s">
        <v>272</v>
      </c>
      <c r="D118" s="74" t="s">
        <v>269</v>
      </c>
      <c r="E118" s="16">
        <v>0</v>
      </c>
      <c r="F118" s="16">
        <v>35</v>
      </c>
      <c r="G118" s="16">
        <v>7.0750000000000002</v>
      </c>
      <c r="H118" s="17">
        <f t="shared" si="11"/>
        <v>20.214285714285715</v>
      </c>
      <c r="I118" s="16">
        <v>0</v>
      </c>
    </row>
    <row r="119" spans="1:9" x14ac:dyDescent="0.25">
      <c r="A119" s="15" t="s">
        <v>115</v>
      </c>
      <c r="B119" s="15" t="s">
        <v>268</v>
      </c>
      <c r="C119" s="67" t="s">
        <v>266</v>
      </c>
      <c r="D119" s="74" t="s">
        <v>267</v>
      </c>
      <c r="E119" s="16">
        <v>8745</v>
      </c>
      <c r="F119" s="16">
        <v>8745</v>
      </c>
      <c r="G119" s="16">
        <v>4612</v>
      </c>
      <c r="H119" s="17">
        <f t="shared" si="11"/>
        <v>52.738707833047457</v>
      </c>
      <c r="I119" s="16">
        <v>9159</v>
      </c>
    </row>
    <row r="120" spans="1:9" x14ac:dyDescent="0.25">
      <c r="A120" s="15" t="s">
        <v>115</v>
      </c>
      <c r="B120" s="15" t="s">
        <v>265</v>
      </c>
      <c r="C120" s="67" t="s">
        <v>266</v>
      </c>
      <c r="D120" s="74" t="s">
        <v>264</v>
      </c>
      <c r="E120" s="16">
        <v>50</v>
      </c>
      <c r="F120" s="16">
        <v>50</v>
      </c>
      <c r="G120" s="16">
        <v>0</v>
      </c>
      <c r="H120" s="17">
        <f t="shared" si="11"/>
        <v>0</v>
      </c>
      <c r="I120" s="16">
        <v>50</v>
      </c>
    </row>
    <row r="121" spans="1:9" x14ac:dyDescent="0.25">
      <c r="A121" s="137" t="s">
        <v>115</v>
      </c>
      <c r="B121" s="15">
        <v>5909</v>
      </c>
      <c r="C121" s="67" t="s">
        <v>266</v>
      </c>
      <c r="D121" s="74" t="s">
        <v>90</v>
      </c>
      <c r="E121" s="16">
        <v>0</v>
      </c>
      <c r="F121" s="16">
        <v>0</v>
      </c>
      <c r="G121" s="16">
        <v>0</v>
      </c>
      <c r="H121" s="17">
        <v>0</v>
      </c>
      <c r="I121" s="16">
        <v>500</v>
      </c>
    </row>
    <row r="122" spans="1:9" s="30" customFormat="1" x14ac:dyDescent="0.25">
      <c r="A122" s="23" t="s">
        <v>115</v>
      </c>
      <c r="B122" s="23" t="s">
        <v>114</v>
      </c>
      <c r="C122" s="23"/>
      <c r="D122" s="75"/>
      <c r="E122" s="24">
        <f>SUM(E46:E121)</f>
        <v>282969</v>
      </c>
      <c r="F122" s="24">
        <f>SUM(F46:F121)</f>
        <v>299157.40000000002</v>
      </c>
      <c r="G122" s="24">
        <f>SUM(G46:G121)</f>
        <v>174474.89879000004</v>
      </c>
      <c r="H122" s="25">
        <f>G122*100/F122</f>
        <v>58.322106954399267</v>
      </c>
      <c r="I122" s="24">
        <f>SUM(I46:I121)</f>
        <v>310935</v>
      </c>
    </row>
    <row r="123" spans="1:9" x14ac:dyDescent="0.25">
      <c r="A123" s="15" t="s">
        <v>262</v>
      </c>
      <c r="B123" s="15" t="s">
        <v>191</v>
      </c>
      <c r="C123" s="67"/>
      <c r="D123" s="74" t="s">
        <v>190</v>
      </c>
      <c r="E123" s="16">
        <v>231</v>
      </c>
      <c r="F123" s="16">
        <v>231</v>
      </c>
      <c r="G123" s="16">
        <v>259</v>
      </c>
      <c r="H123" s="17">
        <f t="shared" si="11"/>
        <v>112.12121212121212</v>
      </c>
      <c r="I123" s="16">
        <v>250</v>
      </c>
    </row>
    <row r="124" spans="1:9" x14ac:dyDescent="0.25">
      <c r="A124" s="15" t="s">
        <v>262</v>
      </c>
      <c r="B124" s="15" t="s">
        <v>191</v>
      </c>
      <c r="C124" s="67" t="s">
        <v>263</v>
      </c>
      <c r="D124" s="74" t="s">
        <v>190</v>
      </c>
      <c r="E124" s="16">
        <v>0</v>
      </c>
      <c r="F124" s="16">
        <v>150</v>
      </c>
      <c r="G124" s="16">
        <v>179</v>
      </c>
      <c r="H124" s="17">
        <f t="shared" si="11"/>
        <v>119.33333333333333</v>
      </c>
      <c r="I124" s="16">
        <v>150</v>
      </c>
    </row>
    <row r="125" spans="1:9" s="30" customFormat="1" x14ac:dyDescent="0.25">
      <c r="A125" s="23" t="s">
        <v>262</v>
      </c>
      <c r="B125" s="23" t="s">
        <v>190</v>
      </c>
      <c r="C125" s="23"/>
      <c r="D125" s="75"/>
      <c r="E125" s="24">
        <f>SUM(E123:E124)</f>
        <v>231</v>
      </c>
      <c r="F125" s="24">
        <f>SUM(F123:F124)</f>
        <v>381</v>
      </c>
      <c r="G125" s="24">
        <f>SUM(G123:G124)</f>
        <v>438</v>
      </c>
      <c r="H125" s="25">
        <f t="shared" si="11"/>
        <v>114.96062992125984</v>
      </c>
      <c r="I125" s="24">
        <f t="shared" ref="I125" si="12">SUM(I123:I124)</f>
        <v>400</v>
      </c>
    </row>
    <row r="126" spans="1:9" s="30" customFormat="1" x14ac:dyDescent="0.25">
      <c r="A126" s="15" t="s">
        <v>69</v>
      </c>
      <c r="B126" s="15" t="s">
        <v>71</v>
      </c>
      <c r="C126" s="98" t="s">
        <v>848</v>
      </c>
      <c r="D126" s="74" t="s">
        <v>70</v>
      </c>
      <c r="E126" s="16">
        <v>0</v>
      </c>
      <c r="F126" s="16">
        <v>400</v>
      </c>
      <c r="G126" s="16">
        <v>400</v>
      </c>
      <c r="H126" s="17">
        <f t="shared" si="11"/>
        <v>100</v>
      </c>
      <c r="I126" s="16">
        <v>0</v>
      </c>
    </row>
    <row r="127" spans="1:9" x14ac:dyDescent="0.25">
      <c r="A127" s="15" t="s">
        <v>69</v>
      </c>
      <c r="B127" s="15" t="s">
        <v>71</v>
      </c>
      <c r="C127" s="67" t="s">
        <v>39</v>
      </c>
      <c r="D127" s="74" t="s">
        <v>70</v>
      </c>
      <c r="E127" s="16">
        <v>0</v>
      </c>
      <c r="F127" s="16">
        <v>158</v>
      </c>
      <c r="G127" s="16">
        <v>158</v>
      </c>
      <c r="H127" s="17">
        <f t="shared" si="11"/>
        <v>100</v>
      </c>
      <c r="I127" s="16">
        <v>0</v>
      </c>
    </row>
    <row r="128" spans="1:9" s="30" customFormat="1" x14ac:dyDescent="0.25">
      <c r="A128" s="23" t="s">
        <v>69</v>
      </c>
      <c r="B128" s="23" t="s">
        <v>68</v>
      </c>
      <c r="C128" s="23"/>
      <c r="D128" s="75"/>
      <c r="E128" s="24">
        <f>SUM(E127)</f>
        <v>0</v>
      </c>
      <c r="F128" s="24">
        <f>SUM(F126:F127)</f>
        <v>558</v>
      </c>
      <c r="G128" s="24">
        <f>SUM(G126:G127)</f>
        <v>558</v>
      </c>
      <c r="H128" s="25">
        <f t="shared" si="11"/>
        <v>100</v>
      </c>
      <c r="I128" s="24">
        <f t="shared" ref="I128" si="13">SUM(I127)</f>
        <v>0</v>
      </c>
    </row>
    <row r="129" spans="1:9" s="30" customFormat="1" x14ac:dyDescent="0.25">
      <c r="A129" s="137" t="s">
        <v>319</v>
      </c>
      <c r="B129" s="15">
        <v>5901</v>
      </c>
      <c r="C129" s="98" t="s">
        <v>849</v>
      </c>
      <c r="D129" s="74" t="s">
        <v>174</v>
      </c>
      <c r="E129" s="16">
        <v>0</v>
      </c>
      <c r="F129" s="16">
        <v>244</v>
      </c>
      <c r="G129" s="16">
        <v>0</v>
      </c>
      <c r="H129" s="17">
        <v>0</v>
      </c>
      <c r="I129" s="16">
        <v>0</v>
      </c>
    </row>
    <row r="130" spans="1:9" s="30" customFormat="1" x14ac:dyDescent="0.25">
      <c r="A130" s="137" t="s">
        <v>319</v>
      </c>
      <c r="B130" s="15">
        <v>5901</v>
      </c>
      <c r="C130" s="98" t="s">
        <v>306</v>
      </c>
      <c r="D130" s="74" t="s">
        <v>174</v>
      </c>
      <c r="E130" s="16">
        <v>0</v>
      </c>
      <c r="F130" s="16">
        <v>3399</v>
      </c>
      <c r="G130" s="16">
        <v>0</v>
      </c>
      <c r="H130" s="17">
        <f t="shared" ref="H130:H131" si="14">G130*100/F130</f>
        <v>0</v>
      </c>
      <c r="I130" s="16">
        <v>0</v>
      </c>
    </row>
    <row r="131" spans="1:9" s="30" customFormat="1" x14ac:dyDescent="0.25">
      <c r="A131" s="435" t="s">
        <v>319</v>
      </c>
      <c r="B131" s="720" t="s">
        <v>318</v>
      </c>
      <c r="C131" s="721"/>
      <c r="D131" s="722"/>
      <c r="E131" s="24">
        <f>SUM(E130)</f>
        <v>0</v>
      </c>
      <c r="F131" s="24">
        <f>SUM(F129:F130)</f>
        <v>3643</v>
      </c>
      <c r="G131" s="24">
        <f>SUM(G129:G130)</f>
        <v>0</v>
      </c>
      <c r="H131" s="25">
        <f t="shared" si="14"/>
        <v>0</v>
      </c>
      <c r="I131" s="24">
        <f t="shared" ref="I131" si="15">SUM(I130)</f>
        <v>0</v>
      </c>
    </row>
    <row r="132" spans="1:9" x14ac:dyDescent="0.25">
      <c r="A132" s="115" t="s">
        <v>18</v>
      </c>
      <c r="B132" s="116"/>
      <c r="C132" s="116"/>
      <c r="D132" s="116"/>
      <c r="E132" s="117">
        <f>E131+E128+E125+E122+E45+E43+E39+E24+E14+E11+E9</f>
        <v>311886</v>
      </c>
      <c r="F132" s="121">
        <f>F131+F128+F125+F122+F45+F43+F39+F24+F14+F11+F9</f>
        <v>333751.60000000003</v>
      </c>
      <c r="G132" s="121">
        <f>SUM(G128+G125+G122+G45+G43+G39+G24+G14+G11+G9)</f>
        <v>193178.57449000003</v>
      </c>
      <c r="H132" s="118">
        <f t="shared" si="11"/>
        <v>57.880943339297843</v>
      </c>
      <c r="I132" s="117">
        <f>SUM(I128+I125+I122+I45+I43+I39+I24+I14+I11+I9)</f>
        <v>344751</v>
      </c>
    </row>
    <row r="134" spans="1:9" x14ac:dyDescent="0.25">
      <c r="A134" s="714" t="s">
        <v>1013</v>
      </c>
      <c r="B134" s="714"/>
      <c r="C134" s="714"/>
      <c r="D134" s="714"/>
      <c r="E134" s="714"/>
      <c r="F134" s="714"/>
      <c r="G134" s="714"/>
      <c r="H134" s="714"/>
      <c r="I134" s="714"/>
    </row>
  </sheetData>
  <mergeCells count="3">
    <mergeCell ref="B131:D131"/>
    <mergeCell ref="A134:I134"/>
    <mergeCell ref="A68:I68"/>
  </mergeCells>
  <pageMargins left="0.39305600000000002" right="0.39444400000000002" top="0.39305600000000002" bottom="0.59097200000000005" header="0.39305600000000002" footer="0.59097200000000005"/>
  <pageSetup paperSize="9" scale="79" fitToHeight="0" orientation="portrait" r:id="rId1"/>
  <rowBreaks count="2" manualBreakCount="2">
    <brk id="68" max="8" man="1"/>
    <brk id="134" max="8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9"/>
  <sheetViews>
    <sheetView zoomScaleNormal="100" workbookViewId="0">
      <selection activeCell="A80" sqref="A80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294" t="s">
        <v>926</v>
      </c>
    </row>
    <row r="2" spans="1:10" ht="16.5" x14ac:dyDescent="0.2">
      <c r="A2" s="43" t="s">
        <v>421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115</v>
      </c>
      <c r="B7" s="300" t="s">
        <v>599</v>
      </c>
      <c r="C7" s="300"/>
      <c r="D7" s="300" t="s">
        <v>763</v>
      </c>
      <c r="E7" s="300" t="s">
        <v>764</v>
      </c>
      <c r="F7" s="301">
        <v>1200</v>
      </c>
      <c r="G7" s="301">
        <v>1200</v>
      </c>
      <c r="H7" s="301">
        <v>0</v>
      </c>
      <c r="I7" s="379">
        <f t="shared" ref="I7:I22" si="0">H7*100/G7</f>
        <v>0</v>
      </c>
      <c r="J7" s="301">
        <v>1200</v>
      </c>
    </row>
    <row r="8" spans="1:10" s="302" customFormat="1" x14ac:dyDescent="0.2">
      <c r="A8" s="15" t="s">
        <v>115</v>
      </c>
      <c r="B8" s="15" t="s">
        <v>599</v>
      </c>
      <c r="C8" s="15"/>
      <c r="D8" s="15" t="s">
        <v>765</v>
      </c>
      <c r="E8" s="15" t="s">
        <v>814</v>
      </c>
      <c r="F8" s="16">
        <v>2000</v>
      </c>
      <c r="G8" s="16">
        <v>1395</v>
      </c>
      <c r="H8" s="16">
        <v>0</v>
      </c>
      <c r="I8" s="37">
        <f t="shared" si="0"/>
        <v>0</v>
      </c>
      <c r="J8" s="16">
        <v>4000</v>
      </c>
    </row>
    <row r="9" spans="1:10" s="305" customFormat="1" x14ac:dyDescent="0.2">
      <c r="A9" s="15" t="s">
        <v>115</v>
      </c>
      <c r="B9" s="26" t="s">
        <v>599</v>
      </c>
      <c r="C9" s="723" t="s">
        <v>236</v>
      </c>
      <c r="D9" s="724"/>
      <c r="E9" s="725"/>
      <c r="F9" s="27">
        <f>SUM(F7:F8)</f>
        <v>3200</v>
      </c>
      <c r="G9" s="27">
        <f>SUM(G7:G8)</f>
        <v>2595</v>
      </c>
      <c r="H9" s="27">
        <f>SUM(H7:H8)</f>
        <v>0</v>
      </c>
      <c r="I9" s="42">
        <f t="shared" si="0"/>
        <v>0</v>
      </c>
      <c r="J9" s="27">
        <f>SUM(J7:J8)</f>
        <v>5200</v>
      </c>
    </row>
    <row r="10" spans="1:10" s="302" customFormat="1" x14ac:dyDescent="0.2">
      <c r="A10" s="15" t="s">
        <v>115</v>
      </c>
      <c r="B10" s="15" t="s">
        <v>574</v>
      </c>
      <c r="C10" s="15"/>
      <c r="D10" s="15" t="s">
        <v>697</v>
      </c>
      <c r="E10" s="15" t="s">
        <v>698</v>
      </c>
      <c r="F10" s="16">
        <v>0</v>
      </c>
      <c r="G10" s="16">
        <v>605</v>
      </c>
      <c r="H10" s="16">
        <v>155</v>
      </c>
      <c r="I10" s="37">
        <f t="shared" si="0"/>
        <v>25.619834710743802</v>
      </c>
      <c r="J10" s="378">
        <v>497</v>
      </c>
    </row>
    <row r="11" spans="1:10" s="305" customFormat="1" x14ac:dyDescent="0.2">
      <c r="A11" s="26" t="s">
        <v>115</v>
      </c>
      <c r="B11" s="26" t="s">
        <v>574</v>
      </c>
      <c r="C11" s="723" t="s">
        <v>583</v>
      </c>
      <c r="D11" s="724"/>
      <c r="E11" s="725"/>
      <c r="F11" s="27">
        <f t="shared" ref="F11:H11" si="1">F10</f>
        <v>0</v>
      </c>
      <c r="G11" s="27">
        <f t="shared" si="1"/>
        <v>605</v>
      </c>
      <c r="H11" s="27">
        <f t="shared" si="1"/>
        <v>155</v>
      </c>
      <c r="I11" s="42">
        <f t="shared" si="0"/>
        <v>25.619834710743802</v>
      </c>
      <c r="J11" s="27">
        <f t="shared" ref="J11" si="2">J10</f>
        <v>497</v>
      </c>
    </row>
    <row r="12" spans="1:10" s="302" customFormat="1" x14ac:dyDescent="0.2">
      <c r="A12" s="15" t="s">
        <v>115</v>
      </c>
      <c r="B12" s="15" t="s">
        <v>577</v>
      </c>
      <c r="C12" s="15"/>
      <c r="D12" s="15" t="s">
        <v>766</v>
      </c>
      <c r="E12" s="15" t="s">
        <v>767</v>
      </c>
      <c r="F12" s="16">
        <v>600</v>
      </c>
      <c r="G12" s="16">
        <v>600</v>
      </c>
      <c r="H12" s="16">
        <v>0</v>
      </c>
      <c r="I12" s="37">
        <f t="shared" si="0"/>
        <v>0</v>
      </c>
      <c r="J12" s="16">
        <v>800</v>
      </c>
    </row>
    <row r="13" spans="1:10" s="302" customFormat="1" x14ac:dyDescent="0.2">
      <c r="A13" s="15" t="s">
        <v>115</v>
      </c>
      <c r="B13" s="15" t="s">
        <v>577</v>
      </c>
      <c r="C13" s="15"/>
      <c r="D13" s="15" t="s">
        <v>768</v>
      </c>
      <c r="E13" s="15" t="s">
        <v>769</v>
      </c>
      <c r="F13" s="16">
        <v>150</v>
      </c>
      <c r="G13" s="16">
        <v>150</v>
      </c>
      <c r="H13" s="16">
        <v>0</v>
      </c>
      <c r="I13" s="37">
        <f t="shared" si="0"/>
        <v>0</v>
      </c>
      <c r="J13" s="16">
        <v>300</v>
      </c>
    </row>
    <row r="14" spans="1:10" s="302" customFormat="1" x14ac:dyDescent="0.2">
      <c r="A14" s="137" t="s">
        <v>115</v>
      </c>
      <c r="B14" s="15">
        <v>6122</v>
      </c>
      <c r="C14" s="15"/>
      <c r="D14" s="412" t="s">
        <v>571</v>
      </c>
      <c r="E14" s="15" t="s">
        <v>770</v>
      </c>
      <c r="F14" s="16">
        <v>0</v>
      </c>
      <c r="G14" s="16">
        <v>0</v>
      </c>
      <c r="H14" s="16">
        <v>0</v>
      </c>
      <c r="I14" s="37">
        <v>0</v>
      </c>
      <c r="J14" s="16">
        <v>300</v>
      </c>
    </row>
    <row r="15" spans="1:10" s="305" customFormat="1" x14ac:dyDescent="0.2">
      <c r="A15" s="26" t="s">
        <v>115</v>
      </c>
      <c r="B15" s="26" t="s">
        <v>577</v>
      </c>
      <c r="C15" s="723" t="s">
        <v>666</v>
      </c>
      <c r="D15" s="724"/>
      <c r="E15" s="725"/>
      <c r="F15" s="27">
        <f>SUM(F12:F14)</f>
        <v>750</v>
      </c>
      <c r="G15" s="27">
        <f>SUM(G12:G14)</f>
        <v>750</v>
      </c>
      <c r="H15" s="27">
        <f>SUM(H12:H14)</f>
        <v>0</v>
      </c>
      <c r="I15" s="42">
        <f t="shared" si="0"/>
        <v>0</v>
      </c>
      <c r="J15" s="27">
        <f>SUM(J12:J14)</f>
        <v>1400</v>
      </c>
    </row>
    <row r="16" spans="1:10" s="305" customFormat="1" hidden="1" x14ac:dyDescent="0.2">
      <c r="A16" s="137" t="s">
        <v>115</v>
      </c>
      <c r="B16" s="15">
        <v>6123</v>
      </c>
      <c r="C16" s="15"/>
      <c r="D16" s="15"/>
      <c r="E16" s="15" t="s">
        <v>815</v>
      </c>
      <c r="F16" s="16">
        <v>0</v>
      </c>
      <c r="G16" s="16">
        <v>0</v>
      </c>
      <c r="H16" s="16">
        <v>0</v>
      </c>
      <c r="I16" s="37">
        <v>0</v>
      </c>
      <c r="J16" s="16">
        <v>0</v>
      </c>
    </row>
    <row r="17" spans="1:10" s="305" customFormat="1" hidden="1" x14ac:dyDescent="0.2">
      <c r="A17" s="380" t="s">
        <v>115</v>
      </c>
      <c r="B17" s="26">
        <v>6123</v>
      </c>
      <c r="C17" s="723" t="s">
        <v>804</v>
      </c>
      <c r="D17" s="724"/>
      <c r="E17" s="725"/>
      <c r="F17" s="27">
        <f>F16</f>
        <v>0</v>
      </c>
      <c r="G17" s="27">
        <f>G16</f>
        <v>0</v>
      </c>
      <c r="H17" s="27">
        <f>H16</f>
        <v>0</v>
      </c>
      <c r="I17" s="42">
        <v>0</v>
      </c>
      <c r="J17" s="27">
        <f>SUM(J16)</f>
        <v>0</v>
      </c>
    </row>
    <row r="18" spans="1:10" s="302" customFormat="1" x14ac:dyDescent="0.2">
      <c r="A18" s="15" t="s">
        <v>115</v>
      </c>
      <c r="B18" s="15" t="s">
        <v>771</v>
      </c>
      <c r="C18" s="15"/>
      <c r="D18" s="15" t="s">
        <v>772</v>
      </c>
      <c r="E18" s="15" t="s">
        <v>773</v>
      </c>
      <c r="F18" s="16">
        <v>100</v>
      </c>
      <c r="G18" s="16">
        <v>100</v>
      </c>
      <c r="H18" s="16">
        <v>60</v>
      </c>
      <c r="I18" s="37">
        <f t="shared" si="0"/>
        <v>60</v>
      </c>
      <c r="J18" s="16">
        <v>120</v>
      </c>
    </row>
    <row r="19" spans="1:10" s="302" customFormat="1" hidden="1" x14ac:dyDescent="0.2">
      <c r="A19" s="15" t="s">
        <v>115</v>
      </c>
      <c r="B19" s="15">
        <v>6125</v>
      </c>
      <c r="C19" s="15"/>
      <c r="D19" s="15"/>
      <c r="E19" s="15" t="s">
        <v>816</v>
      </c>
      <c r="F19" s="16">
        <v>0</v>
      </c>
      <c r="G19" s="16">
        <v>0</v>
      </c>
      <c r="H19" s="16">
        <v>0</v>
      </c>
      <c r="I19" s="37">
        <v>0</v>
      </c>
      <c r="J19" s="16">
        <v>0</v>
      </c>
    </row>
    <row r="20" spans="1:10" s="305" customFormat="1" x14ac:dyDescent="0.2">
      <c r="A20" s="26" t="s">
        <v>115</v>
      </c>
      <c r="B20" s="26" t="s">
        <v>771</v>
      </c>
      <c r="C20" s="723" t="s">
        <v>773</v>
      </c>
      <c r="D20" s="724"/>
      <c r="E20" s="725"/>
      <c r="F20" s="27">
        <v>100</v>
      </c>
      <c r="G20" s="27">
        <v>100</v>
      </c>
      <c r="H20" s="27">
        <f>SUM(H18:H19)</f>
        <v>60</v>
      </c>
      <c r="I20" s="42">
        <f t="shared" si="0"/>
        <v>60</v>
      </c>
      <c r="J20" s="27">
        <f>SUM(J18)</f>
        <v>120</v>
      </c>
    </row>
    <row r="21" spans="1:10" s="302" customFormat="1" x14ac:dyDescent="0.2">
      <c r="A21" s="23" t="s">
        <v>115</v>
      </c>
      <c r="B21" s="720" t="s">
        <v>774</v>
      </c>
      <c r="C21" s="721"/>
      <c r="D21" s="721"/>
      <c r="E21" s="722"/>
      <c r="F21" s="24">
        <f>F20+F15+F11+F9</f>
        <v>4050</v>
      </c>
      <c r="G21" s="24">
        <f>G20+G15+G11+G9</f>
        <v>4050</v>
      </c>
      <c r="H21" s="24">
        <f>H20+H17+H15+H11+H9</f>
        <v>215</v>
      </c>
      <c r="I21" s="38">
        <f>H21*100/G21</f>
        <v>5.3086419753086416</v>
      </c>
      <c r="J21" s="24">
        <f>J9+J11+J15+J20</f>
        <v>7217</v>
      </c>
    </row>
    <row r="22" spans="1:10" s="107" customFormat="1" ht="13.5" x14ac:dyDescent="0.2">
      <c r="A22" s="322" t="s">
        <v>18</v>
      </c>
      <c r="B22" s="287"/>
      <c r="C22" s="287"/>
      <c r="D22" s="288"/>
      <c r="E22" s="384"/>
      <c r="F22" s="289">
        <f t="shared" ref="F22:H22" si="3">SUM(F21)</f>
        <v>4050</v>
      </c>
      <c r="G22" s="289">
        <f t="shared" si="3"/>
        <v>4050</v>
      </c>
      <c r="H22" s="289">
        <f t="shared" si="3"/>
        <v>215</v>
      </c>
      <c r="I22" s="290">
        <f t="shared" si="0"/>
        <v>5.3086419753086416</v>
      </c>
      <c r="J22" s="289">
        <f t="shared" ref="J22" si="4">SUM(J21)</f>
        <v>7217</v>
      </c>
    </row>
    <row r="79" spans="1:10" x14ac:dyDescent="0.2">
      <c r="A79" s="714" t="s">
        <v>1014</v>
      </c>
      <c r="B79" s="714"/>
      <c r="C79" s="714"/>
      <c r="D79" s="714"/>
      <c r="E79" s="714"/>
      <c r="F79" s="714"/>
      <c r="G79" s="714"/>
      <c r="H79" s="714"/>
      <c r="I79" s="714"/>
      <c r="J79" s="714"/>
    </row>
  </sheetData>
  <mergeCells count="7">
    <mergeCell ref="A79:J79"/>
    <mergeCell ref="B21:E21"/>
    <mergeCell ref="C9:E9"/>
    <mergeCell ref="C11:E11"/>
    <mergeCell ref="C15:E15"/>
    <mergeCell ref="C17:E17"/>
    <mergeCell ref="C20:E20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6"/>
  <sheetViews>
    <sheetView zoomScaleNormal="100" workbookViewId="0">
      <selection activeCell="A67" sqref="A67"/>
    </sheetView>
  </sheetViews>
  <sheetFormatPr defaultColWidth="15" defaultRowHeight="15" x14ac:dyDescent="0.25"/>
  <cols>
    <col min="1" max="1" width="9.140625" style="334" customWidth="1"/>
    <col min="2" max="2" width="6.42578125" style="334" customWidth="1"/>
    <col min="3" max="3" width="10.5703125" style="334" customWidth="1"/>
    <col min="4" max="4" width="34.5703125" style="334" customWidth="1"/>
    <col min="5" max="5" width="10.140625" style="340" customWidth="1"/>
    <col min="6" max="6" width="11.140625" style="340" customWidth="1"/>
    <col min="7" max="7" width="13.28515625" style="340" customWidth="1"/>
    <col min="8" max="8" width="10.85546875" style="341" customWidth="1"/>
    <col min="9" max="9" width="13.28515625" style="340" customWidth="1"/>
    <col min="10" max="10" width="11.42578125" style="334" customWidth="1"/>
    <col min="11" max="249" width="15" style="334"/>
    <col min="250" max="250" width="9.140625" style="334" customWidth="1"/>
    <col min="251" max="251" width="6.42578125" style="334" customWidth="1"/>
    <col min="252" max="252" width="10.5703125" style="334" customWidth="1"/>
    <col min="253" max="253" width="34.5703125" style="334" customWidth="1"/>
    <col min="254" max="254" width="10.140625" style="334" customWidth="1"/>
    <col min="255" max="255" width="11.140625" style="334" customWidth="1"/>
    <col min="256" max="256" width="13.28515625" style="334" customWidth="1"/>
    <col min="257" max="257" width="10.85546875" style="334" customWidth="1"/>
    <col min="258" max="505" width="15" style="334"/>
    <col min="506" max="506" width="9.140625" style="334" customWidth="1"/>
    <col min="507" max="507" width="6.42578125" style="334" customWidth="1"/>
    <col min="508" max="508" width="10.5703125" style="334" customWidth="1"/>
    <col min="509" max="509" width="34.5703125" style="334" customWidth="1"/>
    <col min="510" max="510" width="10.140625" style="334" customWidth="1"/>
    <col min="511" max="511" width="11.140625" style="334" customWidth="1"/>
    <col min="512" max="512" width="13.28515625" style="334" customWidth="1"/>
    <col min="513" max="513" width="10.85546875" style="334" customWidth="1"/>
    <col min="514" max="761" width="15" style="334"/>
    <col min="762" max="762" width="9.140625" style="334" customWidth="1"/>
    <col min="763" max="763" width="6.42578125" style="334" customWidth="1"/>
    <col min="764" max="764" width="10.5703125" style="334" customWidth="1"/>
    <col min="765" max="765" width="34.5703125" style="334" customWidth="1"/>
    <col min="766" max="766" width="10.140625" style="334" customWidth="1"/>
    <col min="767" max="767" width="11.140625" style="334" customWidth="1"/>
    <col min="768" max="768" width="13.28515625" style="334" customWidth="1"/>
    <col min="769" max="769" width="10.85546875" style="334" customWidth="1"/>
    <col min="770" max="1017" width="15" style="334"/>
    <col min="1018" max="1018" width="9.140625" style="334" customWidth="1"/>
    <col min="1019" max="1019" width="6.42578125" style="334" customWidth="1"/>
    <col min="1020" max="1020" width="10.5703125" style="334" customWidth="1"/>
    <col min="1021" max="1021" width="34.5703125" style="334" customWidth="1"/>
    <col min="1022" max="1022" width="10.140625" style="334" customWidth="1"/>
    <col min="1023" max="1023" width="11.140625" style="334" customWidth="1"/>
    <col min="1024" max="1024" width="13.28515625" style="334" customWidth="1"/>
    <col min="1025" max="1025" width="10.85546875" style="334" customWidth="1"/>
    <col min="1026" max="1273" width="15" style="334"/>
    <col min="1274" max="1274" width="9.140625" style="334" customWidth="1"/>
    <col min="1275" max="1275" width="6.42578125" style="334" customWidth="1"/>
    <col min="1276" max="1276" width="10.5703125" style="334" customWidth="1"/>
    <col min="1277" max="1277" width="34.5703125" style="334" customWidth="1"/>
    <col min="1278" max="1278" width="10.140625" style="334" customWidth="1"/>
    <col min="1279" max="1279" width="11.140625" style="334" customWidth="1"/>
    <col min="1280" max="1280" width="13.28515625" style="334" customWidth="1"/>
    <col min="1281" max="1281" width="10.85546875" style="334" customWidth="1"/>
    <col min="1282" max="1529" width="15" style="334"/>
    <col min="1530" max="1530" width="9.140625" style="334" customWidth="1"/>
    <col min="1531" max="1531" width="6.42578125" style="334" customWidth="1"/>
    <col min="1532" max="1532" width="10.5703125" style="334" customWidth="1"/>
    <col min="1533" max="1533" width="34.5703125" style="334" customWidth="1"/>
    <col min="1534" max="1534" width="10.140625" style="334" customWidth="1"/>
    <col min="1535" max="1535" width="11.140625" style="334" customWidth="1"/>
    <col min="1536" max="1536" width="13.28515625" style="334" customWidth="1"/>
    <col min="1537" max="1537" width="10.85546875" style="334" customWidth="1"/>
    <col min="1538" max="1785" width="15" style="334"/>
    <col min="1786" max="1786" width="9.140625" style="334" customWidth="1"/>
    <col min="1787" max="1787" width="6.42578125" style="334" customWidth="1"/>
    <col min="1788" max="1788" width="10.5703125" style="334" customWidth="1"/>
    <col min="1789" max="1789" width="34.5703125" style="334" customWidth="1"/>
    <col min="1790" max="1790" width="10.140625" style="334" customWidth="1"/>
    <col min="1791" max="1791" width="11.140625" style="334" customWidth="1"/>
    <col min="1792" max="1792" width="13.28515625" style="334" customWidth="1"/>
    <col min="1793" max="1793" width="10.85546875" style="334" customWidth="1"/>
    <col min="1794" max="2041" width="15" style="334"/>
    <col min="2042" max="2042" width="9.140625" style="334" customWidth="1"/>
    <col min="2043" max="2043" width="6.42578125" style="334" customWidth="1"/>
    <col min="2044" max="2044" width="10.5703125" style="334" customWidth="1"/>
    <col min="2045" max="2045" width="34.5703125" style="334" customWidth="1"/>
    <col min="2046" max="2046" width="10.140625" style="334" customWidth="1"/>
    <col min="2047" max="2047" width="11.140625" style="334" customWidth="1"/>
    <col min="2048" max="2048" width="13.28515625" style="334" customWidth="1"/>
    <col min="2049" max="2049" width="10.85546875" style="334" customWidth="1"/>
    <col min="2050" max="2297" width="15" style="334"/>
    <col min="2298" max="2298" width="9.140625" style="334" customWidth="1"/>
    <col min="2299" max="2299" width="6.42578125" style="334" customWidth="1"/>
    <col min="2300" max="2300" width="10.5703125" style="334" customWidth="1"/>
    <col min="2301" max="2301" width="34.5703125" style="334" customWidth="1"/>
    <col min="2302" max="2302" width="10.140625" style="334" customWidth="1"/>
    <col min="2303" max="2303" width="11.140625" style="334" customWidth="1"/>
    <col min="2304" max="2304" width="13.28515625" style="334" customWidth="1"/>
    <col min="2305" max="2305" width="10.85546875" style="334" customWidth="1"/>
    <col min="2306" max="2553" width="15" style="334"/>
    <col min="2554" max="2554" width="9.140625" style="334" customWidth="1"/>
    <col min="2555" max="2555" width="6.42578125" style="334" customWidth="1"/>
    <col min="2556" max="2556" width="10.5703125" style="334" customWidth="1"/>
    <col min="2557" max="2557" width="34.5703125" style="334" customWidth="1"/>
    <col min="2558" max="2558" width="10.140625" style="334" customWidth="1"/>
    <col min="2559" max="2559" width="11.140625" style="334" customWidth="1"/>
    <col min="2560" max="2560" width="13.28515625" style="334" customWidth="1"/>
    <col min="2561" max="2561" width="10.85546875" style="334" customWidth="1"/>
    <col min="2562" max="2809" width="15" style="334"/>
    <col min="2810" max="2810" width="9.140625" style="334" customWidth="1"/>
    <col min="2811" max="2811" width="6.42578125" style="334" customWidth="1"/>
    <col min="2812" max="2812" width="10.5703125" style="334" customWidth="1"/>
    <col min="2813" max="2813" width="34.5703125" style="334" customWidth="1"/>
    <col min="2814" max="2814" width="10.140625" style="334" customWidth="1"/>
    <col min="2815" max="2815" width="11.140625" style="334" customWidth="1"/>
    <col min="2816" max="2816" width="13.28515625" style="334" customWidth="1"/>
    <col min="2817" max="2817" width="10.85546875" style="334" customWidth="1"/>
    <col min="2818" max="3065" width="15" style="334"/>
    <col min="3066" max="3066" width="9.140625" style="334" customWidth="1"/>
    <col min="3067" max="3067" width="6.42578125" style="334" customWidth="1"/>
    <col min="3068" max="3068" width="10.5703125" style="334" customWidth="1"/>
    <col min="3069" max="3069" width="34.5703125" style="334" customWidth="1"/>
    <col min="3070" max="3070" width="10.140625" style="334" customWidth="1"/>
    <col min="3071" max="3071" width="11.140625" style="334" customWidth="1"/>
    <col min="3072" max="3072" width="13.28515625" style="334" customWidth="1"/>
    <col min="3073" max="3073" width="10.85546875" style="334" customWidth="1"/>
    <col min="3074" max="3321" width="15" style="334"/>
    <col min="3322" max="3322" width="9.140625" style="334" customWidth="1"/>
    <col min="3323" max="3323" width="6.42578125" style="334" customWidth="1"/>
    <col min="3324" max="3324" width="10.5703125" style="334" customWidth="1"/>
    <col min="3325" max="3325" width="34.5703125" style="334" customWidth="1"/>
    <col min="3326" max="3326" width="10.140625" style="334" customWidth="1"/>
    <col min="3327" max="3327" width="11.140625" style="334" customWidth="1"/>
    <col min="3328" max="3328" width="13.28515625" style="334" customWidth="1"/>
    <col min="3329" max="3329" width="10.85546875" style="334" customWidth="1"/>
    <col min="3330" max="3577" width="15" style="334"/>
    <col min="3578" max="3578" width="9.140625" style="334" customWidth="1"/>
    <col min="3579" max="3579" width="6.42578125" style="334" customWidth="1"/>
    <col min="3580" max="3580" width="10.5703125" style="334" customWidth="1"/>
    <col min="3581" max="3581" width="34.5703125" style="334" customWidth="1"/>
    <col min="3582" max="3582" width="10.140625" style="334" customWidth="1"/>
    <col min="3583" max="3583" width="11.140625" style="334" customWidth="1"/>
    <col min="3584" max="3584" width="13.28515625" style="334" customWidth="1"/>
    <col min="3585" max="3585" width="10.85546875" style="334" customWidth="1"/>
    <col min="3586" max="3833" width="15" style="334"/>
    <col min="3834" max="3834" width="9.140625" style="334" customWidth="1"/>
    <col min="3835" max="3835" width="6.42578125" style="334" customWidth="1"/>
    <col min="3836" max="3836" width="10.5703125" style="334" customWidth="1"/>
    <col min="3837" max="3837" width="34.5703125" style="334" customWidth="1"/>
    <col min="3838" max="3838" width="10.140625" style="334" customWidth="1"/>
    <col min="3839" max="3839" width="11.140625" style="334" customWidth="1"/>
    <col min="3840" max="3840" width="13.28515625" style="334" customWidth="1"/>
    <col min="3841" max="3841" width="10.85546875" style="334" customWidth="1"/>
    <col min="3842" max="4089" width="15" style="334"/>
    <col min="4090" max="4090" width="9.140625" style="334" customWidth="1"/>
    <col min="4091" max="4091" width="6.42578125" style="334" customWidth="1"/>
    <col min="4092" max="4092" width="10.5703125" style="334" customWidth="1"/>
    <col min="4093" max="4093" width="34.5703125" style="334" customWidth="1"/>
    <col min="4094" max="4094" width="10.140625" style="334" customWidth="1"/>
    <col min="4095" max="4095" width="11.140625" style="334" customWidth="1"/>
    <col min="4096" max="4096" width="13.28515625" style="334" customWidth="1"/>
    <col min="4097" max="4097" width="10.85546875" style="334" customWidth="1"/>
    <col min="4098" max="4345" width="15" style="334"/>
    <col min="4346" max="4346" width="9.140625" style="334" customWidth="1"/>
    <col min="4347" max="4347" width="6.42578125" style="334" customWidth="1"/>
    <col min="4348" max="4348" width="10.5703125" style="334" customWidth="1"/>
    <col min="4349" max="4349" width="34.5703125" style="334" customWidth="1"/>
    <col min="4350" max="4350" width="10.140625" style="334" customWidth="1"/>
    <col min="4351" max="4351" width="11.140625" style="334" customWidth="1"/>
    <col min="4352" max="4352" width="13.28515625" style="334" customWidth="1"/>
    <col min="4353" max="4353" width="10.85546875" style="334" customWidth="1"/>
    <col min="4354" max="4601" width="15" style="334"/>
    <col min="4602" max="4602" width="9.140625" style="334" customWidth="1"/>
    <col min="4603" max="4603" width="6.42578125" style="334" customWidth="1"/>
    <col min="4604" max="4604" width="10.5703125" style="334" customWidth="1"/>
    <col min="4605" max="4605" width="34.5703125" style="334" customWidth="1"/>
    <col min="4606" max="4606" width="10.140625" style="334" customWidth="1"/>
    <col min="4607" max="4607" width="11.140625" style="334" customWidth="1"/>
    <col min="4608" max="4608" width="13.28515625" style="334" customWidth="1"/>
    <col min="4609" max="4609" width="10.85546875" style="334" customWidth="1"/>
    <col min="4610" max="4857" width="15" style="334"/>
    <col min="4858" max="4858" width="9.140625" style="334" customWidth="1"/>
    <col min="4859" max="4859" width="6.42578125" style="334" customWidth="1"/>
    <col min="4860" max="4860" width="10.5703125" style="334" customWidth="1"/>
    <col min="4861" max="4861" width="34.5703125" style="334" customWidth="1"/>
    <col min="4862" max="4862" width="10.140625" style="334" customWidth="1"/>
    <col min="4863" max="4863" width="11.140625" style="334" customWidth="1"/>
    <col min="4864" max="4864" width="13.28515625" style="334" customWidth="1"/>
    <col min="4865" max="4865" width="10.85546875" style="334" customWidth="1"/>
    <col min="4866" max="5113" width="15" style="334"/>
    <col min="5114" max="5114" width="9.140625" style="334" customWidth="1"/>
    <col min="5115" max="5115" width="6.42578125" style="334" customWidth="1"/>
    <col min="5116" max="5116" width="10.5703125" style="334" customWidth="1"/>
    <col min="5117" max="5117" width="34.5703125" style="334" customWidth="1"/>
    <col min="5118" max="5118" width="10.140625" style="334" customWidth="1"/>
    <col min="5119" max="5119" width="11.140625" style="334" customWidth="1"/>
    <col min="5120" max="5120" width="13.28515625" style="334" customWidth="1"/>
    <col min="5121" max="5121" width="10.85546875" style="334" customWidth="1"/>
    <col min="5122" max="5369" width="15" style="334"/>
    <col min="5370" max="5370" width="9.140625" style="334" customWidth="1"/>
    <col min="5371" max="5371" width="6.42578125" style="334" customWidth="1"/>
    <col min="5372" max="5372" width="10.5703125" style="334" customWidth="1"/>
    <col min="5373" max="5373" width="34.5703125" style="334" customWidth="1"/>
    <col min="5374" max="5374" width="10.140625" style="334" customWidth="1"/>
    <col min="5375" max="5375" width="11.140625" style="334" customWidth="1"/>
    <col min="5376" max="5376" width="13.28515625" style="334" customWidth="1"/>
    <col min="5377" max="5377" width="10.85546875" style="334" customWidth="1"/>
    <col min="5378" max="5625" width="15" style="334"/>
    <col min="5626" max="5626" width="9.140625" style="334" customWidth="1"/>
    <col min="5627" max="5627" width="6.42578125" style="334" customWidth="1"/>
    <col min="5628" max="5628" width="10.5703125" style="334" customWidth="1"/>
    <col min="5629" max="5629" width="34.5703125" style="334" customWidth="1"/>
    <col min="5630" max="5630" width="10.140625" style="334" customWidth="1"/>
    <col min="5631" max="5631" width="11.140625" style="334" customWidth="1"/>
    <col min="5632" max="5632" width="13.28515625" style="334" customWidth="1"/>
    <col min="5633" max="5633" width="10.85546875" style="334" customWidth="1"/>
    <col min="5634" max="5881" width="15" style="334"/>
    <col min="5882" max="5882" width="9.140625" style="334" customWidth="1"/>
    <col min="5883" max="5883" width="6.42578125" style="334" customWidth="1"/>
    <col min="5884" max="5884" width="10.5703125" style="334" customWidth="1"/>
    <col min="5885" max="5885" width="34.5703125" style="334" customWidth="1"/>
    <col min="5886" max="5886" width="10.140625" style="334" customWidth="1"/>
    <col min="5887" max="5887" width="11.140625" style="334" customWidth="1"/>
    <col min="5888" max="5888" width="13.28515625" style="334" customWidth="1"/>
    <col min="5889" max="5889" width="10.85546875" style="334" customWidth="1"/>
    <col min="5890" max="6137" width="15" style="334"/>
    <col min="6138" max="6138" width="9.140625" style="334" customWidth="1"/>
    <col min="6139" max="6139" width="6.42578125" style="334" customWidth="1"/>
    <col min="6140" max="6140" width="10.5703125" style="334" customWidth="1"/>
    <col min="6141" max="6141" width="34.5703125" style="334" customWidth="1"/>
    <col min="6142" max="6142" width="10.140625" style="334" customWidth="1"/>
    <col min="6143" max="6143" width="11.140625" style="334" customWidth="1"/>
    <col min="6144" max="6144" width="13.28515625" style="334" customWidth="1"/>
    <col min="6145" max="6145" width="10.85546875" style="334" customWidth="1"/>
    <col min="6146" max="6393" width="15" style="334"/>
    <col min="6394" max="6394" width="9.140625" style="334" customWidth="1"/>
    <col min="6395" max="6395" width="6.42578125" style="334" customWidth="1"/>
    <col min="6396" max="6396" width="10.5703125" style="334" customWidth="1"/>
    <col min="6397" max="6397" width="34.5703125" style="334" customWidth="1"/>
    <col min="6398" max="6398" width="10.140625" style="334" customWidth="1"/>
    <col min="6399" max="6399" width="11.140625" style="334" customWidth="1"/>
    <col min="6400" max="6400" width="13.28515625" style="334" customWidth="1"/>
    <col min="6401" max="6401" width="10.85546875" style="334" customWidth="1"/>
    <col min="6402" max="6649" width="15" style="334"/>
    <col min="6650" max="6650" width="9.140625" style="334" customWidth="1"/>
    <col min="6651" max="6651" width="6.42578125" style="334" customWidth="1"/>
    <col min="6652" max="6652" width="10.5703125" style="334" customWidth="1"/>
    <col min="6653" max="6653" width="34.5703125" style="334" customWidth="1"/>
    <col min="6654" max="6654" width="10.140625" style="334" customWidth="1"/>
    <col min="6655" max="6655" width="11.140625" style="334" customWidth="1"/>
    <col min="6656" max="6656" width="13.28515625" style="334" customWidth="1"/>
    <col min="6657" max="6657" width="10.85546875" style="334" customWidth="1"/>
    <col min="6658" max="6905" width="15" style="334"/>
    <col min="6906" max="6906" width="9.140625" style="334" customWidth="1"/>
    <col min="6907" max="6907" width="6.42578125" style="334" customWidth="1"/>
    <col min="6908" max="6908" width="10.5703125" style="334" customWidth="1"/>
    <col min="6909" max="6909" width="34.5703125" style="334" customWidth="1"/>
    <col min="6910" max="6910" width="10.140625" style="334" customWidth="1"/>
    <col min="6911" max="6911" width="11.140625" style="334" customWidth="1"/>
    <col min="6912" max="6912" width="13.28515625" style="334" customWidth="1"/>
    <col min="6913" max="6913" width="10.85546875" style="334" customWidth="1"/>
    <col min="6914" max="7161" width="15" style="334"/>
    <col min="7162" max="7162" width="9.140625" style="334" customWidth="1"/>
    <col min="7163" max="7163" width="6.42578125" style="334" customWidth="1"/>
    <col min="7164" max="7164" width="10.5703125" style="334" customWidth="1"/>
    <col min="7165" max="7165" width="34.5703125" style="334" customWidth="1"/>
    <col min="7166" max="7166" width="10.140625" style="334" customWidth="1"/>
    <col min="7167" max="7167" width="11.140625" style="334" customWidth="1"/>
    <col min="7168" max="7168" width="13.28515625" style="334" customWidth="1"/>
    <col min="7169" max="7169" width="10.85546875" style="334" customWidth="1"/>
    <col min="7170" max="7417" width="15" style="334"/>
    <col min="7418" max="7418" width="9.140625" style="334" customWidth="1"/>
    <col min="7419" max="7419" width="6.42578125" style="334" customWidth="1"/>
    <col min="7420" max="7420" width="10.5703125" style="334" customWidth="1"/>
    <col min="7421" max="7421" width="34.5703125" style="334" customWidth="1"/>
    <col min="7422" max="7422" width="10.140625" style="334" customWidth="1"/>
    <col min="7423" max="7423" width="11.140625" style="334" customWidth="1"/>
    <col min="7424" max="7424" width="13.28515625" style="334" customWidth="1"/>
    <col min="7425" max="7425" width="10.85546875" style="334" customWidth="1"/>
    <col min="7426" max="7673" width="15" style="334"/>
    <col min="7674" max="7674" width="9.140625" style="334" customWidth="1"/>
    <col min="7675" max="7675" width="6.42578125" style="334" customWidth="1"/>
    <col min="7676" max="7676" width="10.5703125" style="334" customWidth="1"/>
    <col min="7677" max="7677" width="34.5703125" style="334" customWidth="1"/>
    <col min="7678" max="7678" width="10.140625" style="334" customWidth="1"/>
    <col min="7679" max="7679" width="11.140625" style="334" customWidth="1"/>
    <col min="7680" max="7680" width="13.28515625" style="334" customWidth="1"/>
    <col min="7681" max="7681" width="10.85546875" style="334" customWidth="1"/>
    <col min="7682" max="7929" width="15" style="334"/>
    <col min="7930" max="7930" width="9.140625" style="334" customWidth="1"/>
    <col min="7931" max="7931" width="6.42578125" style="334" customWidth="1"/>
    <col min="7932" max="7932" width="10.5703125" style="334" customWidth="1"/>
    <col min="7933" max="7933" width="34.5703125" style="334" customWidth="1"/>
    <col min="7934" max="7934" width="10.140625" style="334" customWidth="1"/>
    <col min="7935" max="7935" width="11.140625" style="334" customWidth="1"/>
    <col min="7936" max="7936" width="13.28515625" style="334" customWidth="1"/>
    <col min="7937" max="7937" width="10.85546875" style="334" customWidth="1"/>
    <col min="7938" max="8185" width="15" style="334"/>
    <col min="8186" max="8186" width="9.140625" style="334" customWidth="1"/>
    <col min="8187" max="8187" width="6.42578125" style="334" customWidth="1"/>
    <col min="8188" max="8188" width="10.5703125" style="334" customWidth="1"/>
    <col min="8189" max="8189" width="34.5703125" style="334" customWidth="1"/>
    <col min="8190" max="8190" width="10.140625" style="334" customWidth="1"/>
    <col min="8191" max="8191" width="11.140625" style="334" customWidth="1"/>
    <col min="8192" max="8192" width="13.28515625" style="334" customWidth="1"/>
    <col min="8193" max="8193" width="10.85546875" style="334" customWidth="1"/>
    <col min="8194" max="8441" width="15" style="334"/>
    <col min="8442" max="8442" width="9.140625" style="334" customWidth="1"/>
    <col min="8443" max="8443" width="6.42578125" style="334" customWidth="1"/>
    <col min="8444" max="8444" width="10.5703125" style="334" customWidth="1"/>
    <col min="8445" max="8445" width="34.5703125" style="334" customWidth="1"/>
    <col min="8446" max="8446" width="10.140625" style="334" customWidth="1"/>
    <col min="8447" max="8447" width="11.140625" style="334" customWidth="1"/>
    <col min="8448" max="8448" width="13.28515625" style="334" customWidth="1"/>
    <col min="8449" max="8449" width="10.85546875" style="334" customWidth="1"/>
    <col min="8450" max="8697" width="15" style="334"/>
    <col min="8698" max="8698" width="9.140625" style="334" customWidth="1"/>
    <col min="8699" max="8699" width="6.42578125" style="334" customWidth="1"/>
    <col min="8700" max="8700" width="10.5703125" style="334" customWidth="1"/>
    <col min="8701" max="8701" width="34.5703125" style="334" customWidth="1"/>
    <col min="8702" max="8702" width="10.140625" style="334" customWidth="1"/>
    <col min="8703" max="8703" width="11.140625" style="334" customWidth="1"/>
    <col min="8704" max="8704" width="13.28515625" style="334" customWidth="1"/>
    <col min="8705" max="8705" width="10.85546875" style="334" customWidth="1"/>
    <col min="8706" max="8953" width="15" style="334"/>
    <col min="8954" max="8954" width="9.140625" style="334" customWidth="1"/>
    <col min="8955" max="8955" width="6.42578125" style="334" customWidth="1"/>
    <col min="8956" max="8956" width="10.5703125" style="334" customWidth="1"/>
    <col min="8957" max="8957" width="34.5703125" style="334" customWidth="1"/>
    <col min="8958" max="8958" width="10.140625" style="334" customWidth="1"/>
    <col min="8959" max="8959" width="11.140625" style="334" customWidth="1"/>
    <col min="8960" max="8960" width="13.28515625" style="334" customWidth="1"/>
    <col min="8961" max="8961" width="10.85546875" style="334" customWidth="1"/>
    <col min="8962" max="9209" width="15" style="334"/>
    <col min="9210" max="9210" width="9.140625" style="334" customWidth="1"/>
    <col min="9211" max="9211" width="6.42578125" style="334" customWidth="1"/>
    <col min="9212" max="9212" width="10.5703125" style="334" customWidth="1"/>
    <col min="9213" max="9213" width="34.5703125" style="334" customWidth="1"/>
    <col min="9214" max="9214" width="10.140625" style="334" customWidth="1"/>
    <col min="9215" max="9215" width="11.140625" style="334" customWidth="1"/>
    <col min="9216" max="9216" width="13.28515625" style="334" customWidth="1"/>
    <col min="9217" max="9217" width="10.85546875" style="334" customWidth="1"/>
    <col min="9218" max="9465" width="15" style="334"/>
    <col min="9466" max="9466" width="9.140625" style="334" customWidth="1"/>
    <col min="9467" max="9467" width="6.42578125" style="334" customWidth="1"/>
    <col min="9468" max="9468" width="10.5703125" style="334" customWidth="1"/>
    <col min="9469" max="9469" width="34.5703125" style="334" customWidth="1"/>
    <col min="9470" max="9470" width="10.140625" style="334" customWidth="1"/>
    <col min="9471" max="9471" width="11.140625" style="334" customWidth="1"/>
    <col min="9472" max="9472" width="13.28515625" style="334" customWidth="1"/>
    <col min="9473" max="9473" width="10.85546875" style="334" customWidth="1"/>
    <col min="9474" max="9721" width="15" style="334"/>
    <col min="9722" max="9722" width="9.140625" style="334" customWidth="1"/>
    <col min="9723" max="9723" width="6.42578125" style="334" customWidth="1"/>
    <col min="9724" max="9724" width="10.5703125" style="334" customWidth="1"/>
    <col min="9725" max="9725" width="34.5703125" style="334" customWidth="1"/>
    <col min="9726" max="9726" width="10.140625" style="334" customWidth="1"/>
    <col min="9727" max="9727" width="11.140625" style="334" customWidth="1"/>
    <col min="9728" max="9728" width="13.28515625" style="334" customWidth="1"/>
    <col min="9729" max="9729" width="10.85546875" style="334" customWidth="1"/>
    <col min="9730" max="9977" width="15" style="334"/>
    <col min="9978" max="9978" width="9.140625" style="334" customWidth="1"/>
    <col min="9979" max="9979" width="6.42578125" style="334" customWidth="1"/>
    <col min="9980" max="9980" width="10.5703125" style="334" customWidth="1"/>
    <col min="9981" max="9981" width="34.5703125" style="334" customWidth="1"/>
    <col min="9982" max="9982" width="10.140625" style="334" customWidth="1"/>
    <col min="9983" max="9983" width="11.140625" style="334" customWidth="1"/>
    <col min="9984" max="9984" width="13.28515625" style="334" customWidth="1"/>
    <col min="9985" max="9985" width="10.85546875" style="334" customWidth="1"/>
    <col min="9986" max="10233" width="15" style="334"/>
    <col min="10234" max="10234" width="9.140625" style="334" customWidth="1"/>
    <col min="10235" max="10235" width="6.42578125" style="334" customWidth="1"/>
    <col min="10236" max="10236" width="10.5703125" style="334" customWidth="1"/>
    <col min="10237" max="10237" width="34.5703125" style="334" customWidth="1"/>
    <col min="10238" max="10238" width="10.140625" style="334" customWidth="1"/>
    <col min="10239" max="10239" width="11.140625" style="334" customWidth="1"/>
    <col min="10240" max="10240" width="13.28515625" style="334" customWidth="1"/>
    <col min="10241" max="10241" width="10.85546875" style="334" customWidth="1"/>
    <col min="10242" max="10489" width="15" style="334"/>
    <col min="10490" max="10490" width="9.140625" style="334" customWidth="1"/>
    <col min="10491" max="10491" width="6.42578125" style="334" customWidth="1"/>
    <col min="10492" max="10492" width="10.5703125" style="334" customWidth="1"/>
    <col min="10493" max="10493" width="34.5703125" style="334" customWidth="1"/>
    <col min="10494" max="10494" width="10.140625" style="334" customWidth="1"/>
    <col min="10495" max="10495" width="11.140625" style="334" customWidth="1"/>
    <col min="10496" max="10496" width="13.28515625" style="334" customWidth="1"/>
    <col min="10497" max="10497" width="10.85546875" style="334" customWidth="1"/>
    <col min="10498" max="10745" width="15" style="334"/>
    <col min="10746" max="10746" width="9.140625" style="334" customWidth="1"/>
    <col min="10747" max="10747" width="6.42578125" style="334" customWidth="1"/>
    <col min="10748" max="10748" width="10.5703125" style="334" customWidth="1"/>
    <col min="10749" max="10749" width="34.5703125" style="334" customWidth="1"/>
    <col min="10750" max="10750" width="10.140625" style="334" customWidth="1"/>
    <col min="10751" max="10751" width="11.140625" style="334" customWidth="1"/>
    <col min="10752" max="10752" width="13.28515625" style="334" customWidth="1"/>
    <col min="10753" max="10753" width="10.85546875" style="334" customWidth="1"/>
    <col min="10754" max="11001" width="15" style="334"/>
    <col min="11002" max="11002" width="9.140625" style="334" customWidth="1"/>
    <col min="11003" max="11003" width="6.42578125" style="334" customWidth="1"/>
    <col min="11004" max="11004" width="10.5703125" style="334" customWidth="1"/>
    <col min="11005" max="11005" width="34.5703125" style="334" customWidth="1"/>
    <col min="11006" max="11006" width="10.140625" style="334" customWidth="1"/>
    <col min="11007" max="11007" width="11.140625" style="334" customWidth="1"/>
    <col min="11008" max="11008" width="13.28515625" style="334" customWidth="1"/>
    <col min="11009" max="11009" width="10.85546875" style="334" customWidth="1"/>
    <col min="11010" max="11257" width="15" style="334"/>
    <col min="11258" max="11258" width="9.140625" style="334" customWidth="1"/>
    <col min="11259" max="11259" width="6.42578125" style="334" customWidth="1"/>
    <col min="11260" max="11260" width="10.5703125" style="334" customWidth="1"/>
    <col min="11261" max="11261" width="34.5703125" style="334" customWidth="1"/>
    <col min="11262" max="11262" width="10.140625" style="334" customWidth="1"/>
    <col min="11263" max="11263" width="11.140625" style="334" customWidth="1"/>
    <col min="11264" max="11264" width="13.28515625" style="334" customWidth="1"/>
    <col min="11265" max="11265" width="10.85546875" style="334" customWidth="1"/>
    <col min="11266" max="11513" width="15" style="334"/>
    <col min="11514" max="11514" width="9.140625" style="334" customWidth="1"/>
    <col min="11515" max="11515" width="6.42578125" style="334" customWidth="1"/>
    <col min="11516" max="11516" width="10.5703125" style="334" customWidth="1"/>
    <col min="11517" max="11517" width="34.5703125" style="334" customWidth="1"/>
    <col min="11518" max="11518" width="10.140625" style="334" customWidth="1"/>
    <col min="11519" max="11519" width="11.140625" style="334" customWidth="1"/>
    <col min="11520" max="11520" width="13.28515625" style="334" customWidth="1"/>
    <col min="11521" max="11521" width="10.85546875" style="334" customWidth="1"/>
    <col min="11522" max="11769" width="15" style="334"/>
    <col min="11770" max="11770" width="9.140625" style="334" customWidth="1"/>
    <col min="11771" max="11771" width="6.42578125" style="334" customWidth="1"/>
    <col min="11772" max="11772" width="10.5703125" style="334" customWidth="1"/>
    <col min="11773" max="11773" width="34.5703125" style="334" customWidth="1"/>
    <col min="11774" max="11774" width="10.140625" style="334" customWidth="1"/>
    <col min="11775" max="11775" width="11.140625" style="334" customWidth="1"/>
    <col min="11776" max="11776" width="13.28515625" style="334" customWidth="1"/>
    <col min="11777" max="11777" width="10.85546875" style="334" customWidth="1"/>
    <col min="11778" max="12025" width="15" style="334"/>
    <col min="12026" max="12026" width="9.140625" style="334" customWidth="1"/>
    <col min="12027" max="12027" width="6.42578125" style="334" customWidth="1"/>
    <col min="12028" max="12028" width="10.5703125" style="334" customWidth="1"/>
    <col min="12029" max="12029" width="34.5703125" style="334" customWidth="1"/>
    <col min="12030" max="12030" width="10.140625" style="334" customWidth="1"/>
    <col min="12031" max="12031" width="11.140625" style="334" customWidth="1"/>
    <col min="12032" max="12032" width="13.28515625" style="334" customWidth="1"/>
    <col min="12033" max="12033" width="10.85546875" style="334" customWidth="1"/>
    <col min="12034" max="12281" width="15" style="334"/>
    <col min="12282" max="12282" width="9.140625" style="334" customWidth="1"/>
    <col min="12283" max="12283" width="6.42578125" style="334" customWidth="1"/>
    <col min="12284" max="12284" width="10.5703125" style="334" customWidth="1"/>
    <col min="12285" max="12285" width="34.5703125" style="334" customWidth="1"/>
    <col min="12286" max="12286" width="10.140625" style="334" customWidth="1"/>
    <col min="12287" max="12287" width="11.140625" style="334" customWidth="1"/>
    <col min="12288" max="12288" width="13.28515625" style="334" customWidth="1"/>
    <col min="12289" max="12289" width="10.85546875" style="334" customWidth="1"/>
    <col min="12290" max="12537" width="15" style="334"/>
    <col min="12538" max="12538" width="9.140625" style="334" customWidth="1"/>
    <col min="12539" max="12539" width="6.42578125" style="334" customWidth="1"/>
    <col min="12540" max="12540" width="10.5703125" style="334" customWidth="1"/>
    <col min="12541" max="12541" width="34.5703125" style="334" customWidth="1"/>
    <col min="12542" max="12542" width="10.140625" style="334" customWidth="1"/>
    <col min="12543" max="12543" width="11.140625" style="334" customWidth="1"/>
    <col min="12544" max="12544" width="13.28515625" style="334" customWidth="1"/>
    <col min="12545" max="12545" width="10.85546875" style="334" customWidth="1"/>
    <col min="12546" max="12793" width="15" style="334"/>
    <col min="12794" max="12794" width="9.140625" style="334" customWidth="1"/>
    <col min="12795" max="12795" width="6.42578125" style="334" customWidth="1"/>
    <col min="12796" max="12796" width="10.5703125" style="334" customWidth="1"/>
    <col min="12797" max="12797" width="34.5703125" style="334" customWidth="1"/>
    <col min="12798" max="12798" width="10.140625" style="334" customWidth="1"/>
    <col min="12799" max="12799" width="11.140625" style="334" customWidth="1"/>
    <col min="12800" max="12800" width="13.28515625" style="334" customWidth="1"/>
    <col min="12801" max="12801" width="10.85546875" style="334" customWidth="1"/>
    <col min="12802" max="13049" width="15" style="334"/>
    <col min="13050" max="13050" width="9.140625" style="334" customWidth="1"/>
    <col min="13051" max="13051" width="6.42578125" style="334" customWidth="1"/>
    <col min="13052" max="13052" width="10.5703125" style="334" customWidth="1"/>
    <col min="13053" max="13053" width="34.5703125" style="334" customWidth="1"/>
    <col min="13054" max="13054" width="10.140625" style="334" customWidth="1"/>
    <col min="13055" max="13055" width="11.140625" style="334" customWidth="1"/>
    <col min="13056" max="13056" width="13.28515625" style="334" customWidth="1"/>
    <col min="13057" max="13057" width="10.85546875" style="334" customWidth="1"/>
    <col min="13058" max="13305" width="15" style="334"/>
    <col min="13306" max="13306" width="9.140625" style="334" customWidth="1"/>
    <col min="13307" max="13307" width="6.42578125" style="334" customWidth="1"/>
    <col min="13308" max="13308" width="10.5703125" style="334" customWidth="1"/>
    <col min="13309" max="13309" width="34.5703125" style="334" customWidth="1"/>
    <col min="13310" max="13310" width="10.140625" style="334" customWidth="1"/>
    <col min="13311" max="13311" width="11.140625" style="334" customWidth="1"/>
    <col min="13312" max="13312" width="13.28515625" style="334" customWidth="1"/>
    <col min="13313" max="13313" width="10.85546875" style="334" customWidth="1"/>
    <col min="13314" max="13561" width="15" style="334"/>
    <col min="13562" max="13562" width="9.140625" style="334" customWidth="1"/>
    <col min="13563" max="13563" width="6.42578125" style="334" customWidth="1"/>
    <col min="13564" max="13564" width="10.5703125" style="334" customWidth="1"/>
    <col min="13565" max="13565" width="34.5703125" style="334" customWidth="1"/>
    <col min="13566" max="13566" width="10.140625" style="334" customWidth="1"/>
    <col min="13567" max="13567" width="11.140625" style="334" customWidth="1"/>
    <col min="13568" max="13568" width="13.28515625" style="334" customWidth="1"/>
    <col min="13569" max="13569" width="10.85546875" style="334" customWidth="1"/>
    <col min="13570" max="13817" width="15" style="334"/>
    <col min="13818" max="13818" width="9.140625" style="334" customWidth="1"/>
    <col min="13819" max="13819" width="6.42578125" style="334" customWidth="1"/>
    <col min="13820" max="13820" width="10.5703125" style="334" customWidth="1"/>
    <col min="13821" max="13821" width="34.5703125" style="334" customWidth="1"/>
    <col min="13822" max="13822" width="10.140625" style="334" customWidth="1"/>
    <col min="13823" max="13823" width="11.140625" style="334" customWidth="1"/>
    <col min="13824" max="13824" width="13.28515625" style="334" customWidth="1"/>
    <col min="13825" max="13825" width="10.85546875" style="334" customWidth="1"/>
    <col min="13826" max="14073" width="15" style="334"/>
    <col min="14074" max="14074" width="9.140625" style="334" customWidth="1"/>
    <col min="14075" max="14075" width="6.42578125" style="334" customWidth="1"/>
    <col min="14076" max="14076" width="10.5703125" style="334" customWidth="1"/>
    <col min="14077" max="14077" width="34.5703125" style="334" customWidth="1"/>
    <col min="14078" max="14078" width="10.140625" style="334" customWidth="1"/>
    <col min="14079" max="14079" width="11.140625" style="334" customWidth="1"/>
    <col min="14080" max="14080" width="13.28515625" style="334" customWidth="1"/>
    <col min="14081" max="14081" width="10.85546875" style="334" customWidth="1"/>
    <col min="14082" max="14329" width="15" style="334"/>
    <col min="14330" max="14330" width="9.140625" style="334" customWidth="1"/>
    <col min="14331" max="14331" width="6.42578125" style="334" customWidth="1"/>
    <col min="14332" max="14332" width="10.5703125" style="334" customWidth="1"/>
    <col min="14333" max="14333" width="34.5703125" style="334" customWidth="1"/>
    <col min="14334" max="14334" width="10.140625" style="334" customWidth="1"/>
    <col min="14335" max="14335" width="11.140625" style="334" customWidth="1"/>
    <col min="14336" max="14336" width="13.28515625" style="334" customWidth="1"/>
    <col min="14337" max="14337" width="10.85546875" style="334" customWidth="1"/>
    <col min="14338" max="14585" width="15" style="334"/>
    <col min="14586" max="14586" width="9.140625" style="334" customWidth="1"/>
    <col min="14587" max="14587" width="6.42578125" style="334" customWidth="1"/>
    <col min="14588" max="14588" width="10.5703125" style="334" customWidth="1"/>
    <col min="14589" max="14589" width="34.5703125" style="334" customWidth="1"/>
    <col min="14590" max="14590" width="10.140625" style="334" customWidth="1"/>
    <col min="14591" max="14591" width="11.140625" style="334" customWidth="1"/>
    <col min="14592" max="14592" width="13.28515625" style="334" customWidth="1"/>
    <col min="14593" max="14593" width="10.85546875" style="334" customWidth="1"/>
    <col min="14594" max="14841" width="15" style="334"/>
    <col min="14842" max="14842" width="9.140625" style="334" customWidth="1"/>
    <col min="14843" max="14843" width="6.42578125" style="334" customWidth="1"/>
    <col min="14844" max="14844" width="10.5703125" style="334" customWidth="1"/>
    <col min="14845" max="14845" width="34.5703125" style="334" customWidth="1"/>
    <col min="14846" max="14846" width="10.140625" style="334" customWidth="1"/>
    <col min="14847" max="14847" width="11.140625" style="334" customWidth="1"/>
    <col min="14848" max="14848" width="13.28515625" style="334" customWidth="1"/>
    <col min="14849" max="14849" width="10.85546875" style="334" customWidth="1"/>
    <col min="14850" max="15097" width="15" style="334"/>
    <col min="15098" max="15098" width="9.140625" style="334" customWidth="1"/>
    <col min="15099" max="15099" width="6.42578125" style="334" customWidth="1"/>
    <col min="15100" max="15100" width="10.5703125" style="334" customWidth="1"/>
    <col min="15101" max="15101" width="34.5703125" style="334" customWidth="1"/>
    <col min="15102" max="15102" width="10.140625" style="334" customWidth="1"/>
    <col min="15103" max="15103" width="11.140625" style="334" customWidth="1"/>
    <col min="15104" max="15104" width="13.28515625" style="334" customWidth="1"/>
    <col min="15105" max="15105" width="10.85546875" style="334" customWidth="1"/>
    <col min="15106" max="15353" width="15" style="334"/>
    <col min="15354" max="15354" width="9.140625" style="334" customWidth="1"/>
    <col min="15355" max="15355" width="6.42578125" style="334" customWidth="1"/>
    <col min="15356" max="15356" width="10.5703125" style="334" customWidth="1"/>
    <col min="15357" max="15357" width="34.5703125" style="334" customWidth="1"/>
    <col min="15358" max="15358" width="10.140625" style="334" customWidth="1"/>
    <col min="15359" max="15359" width="11.140625" style="334" customWidth="1"/>
    <col min="15360" max="15360" width="13.28515625" style="334" customWidth="1"/>
    <col min="15361" max="15361" width="10.85546875" style="334" customWidth="1"/>
    <col min="15362" max="15609" width="15" style="334"/>
    <col min="15610" max="15610" width="9.140625" style="334" customWidth="1"/>
    <col min="15611" max="15611" width="6.42578125" style="334" customWidth="1"/>
    <col min="15612" max="15612" width="10.5703125" style="334" customWidth="1"/>
    <col min="15613" max="15613" width="34.5703125" style="334" customWidth="1"/>
    <col min="15614" max="15614" width="10.140625" style="334" customWidth="1"/>
    <col min="15615" max="15615" width="11.140625" style="334" customWidth="1"/>
    <col min="15616" max="15616" width="13.28515625" style="334" customWidth="1"/>
    <col min="15617" max="15617" width="10.85546875" style="334" customWidth="1"/>
    <col min="15618" max="15865" width="15" style="334"/>
    <col min="15866" max="15866" width="9.140625" style="334" customWidth="1"/>
    <col min="15867" max="15867" width="6.42578125" style="334" customWidth="1"/>
    <col min="15868" max="15868" width="10.5703125" style="334" customWidth="1"/>
    <col min="15869" max="15869" width="34.5703125" style="334" customWidth="1"/>
    <col min="15870" max="15870" width="10.140625" style="334" customWidth="1"/>
    <col min="15871" max="15871" width="11.140625" style="334" customWidth="1"/>
    <col min="15872" max="15872" width="13.28515625" style="334" customWidth="1"/>
    <col min="15873" max="15873" width="10.85546875" style="334" customWidth="1"/>
    <col min="15874" max="16121" width="15" style="334"/>
    <col min="16122" max="16122" width="9.140625" style="334" customWidth="1"/>
    <col min="16123" max="16123" width="6.42578125" style="334" customWidth="1"/>
    <col min="16124" max="16124" width="10.5703125" style="334" customWidth="1"/>
    <col min="16125" max="16125" width="34.5703125" style="334" customWidth="1"/>
    <col min="16126" max="16126" width="10.140625" style="334" customWidth="1"/>
    <col min="16127" max="16127" width="11.140625" style="334" customWidth="1"/>
    <col min="16128" max="16128" width="13.28515625" style="334" customWidth="1"/>
    <col min="16129" max="16129" width="10.85546875" style="334" customWidth="1"/>
    <col min="16130" max="16384" width="15" style="334"/>
  </cols>
  <sheetData>
    <row r="1" spans="1:11" ht="16.5" x14ac:dyDescent="0.25">
      <c r="B1" s="331"/>
      <c r="C1" s="331"/>
      <c r="D1" s="331"/>
      <c r="E1" s="332"/>
      <c r="F1" s="332"/>
      <c r="G1" s="332"/>
      <c r="I1" s="294" t="s">
        <v>927</v>
      </c>
    </row>
    <row r="2" spans="1:11" s="55" customFormat="1" ht="16.5" x14ac:dyDescent="0.2">
      <c r="A2" s="331" t="s">
        <v>424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391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338" customFormat="1" x14ac:dyDescent="0.25">
      <c r="A7" s="445" t="s">
        <v>76</v>
      </c>
      <c r="B7" s="445" t="s">
        <v>75</v>
      </c>
      <c r="C7" s="445"/>
      <c r="D7" s="446"/>
      <c r="E7" s="447">
        <v>0</v>
      </c>
      <c r="F7" s="447">
        <v>3292</v>
      </c>
      <c r="G7" s="447">
        <v>0</v>
      </c>
      <c r="H7" s="448">
        <f t="shared" ref="H7:H29" si="0">G7/F7*100</f>
        <v>0</v>
      </c>
      <c r="I7" s="447">
        <v>0</v>
      </c>
    </row>
    <row r="8" spans="1:11" x14ac:dyDescent="0.25">
      <c r="A8" s="335" t="s">
        <v>204</v>
      </c>
      <c r="B8" s="335" t="s">
        <v>137</v>
      </c>
      <c r="C8" s="454" t="s">
        <v>136</v>
      </c>
      <c r="D8" s="336"/>
      <c r="E8" s="337">
        <v>0</v>
      </c>
      <c r="F8" s="337">
        <v>3292</v>
      </c>
      <c r="G8" s="337">
        <v>0</v>
      </c>
      <c r="H8" s="339">
        <f t="shared" si="0"/>
        <v>0</v>
      </c>
      <c r="I8" s="337">
        <v>0</v>
      </c>
    </row>
    <row r="9" spans="1:11" s="338" customFormat="1" x14ac:dyDescent="0.25">
      <c r="A9" s="445" t="s">
        <v>204</v>
      </c>
      <c r="B9" s="445" t="s">
        <v>205</v>
      </c>
      <c r="C9" s="445"/>
      <c r="D9" s="446"/>
      <c r="E9" s="447">
        <v>0</v>
      </c>
      <c r="F9" s="447">
        <v>3292</v>
      </c>
      <c r="G9" s="447">
        <v>0</v>
      </c>
      <c r="H9" s="448">
        <f t="shared" si="0"/>
        <v>0</v>
      </c>
      <c r="I9" s="447">
        <v>0</v>
      </c>
    </row>
    <row r="10" spans="1:11" x14ac:dyDescent="0.25">
      <c r="A10" s="335" t="s">
        <v>115</v>
      </c>
      <c r="B10" s="335" t="s">
        <v>324</v>
      </c>
      <c r="C10" s="454" t="s">
        <v>90</v>
      </c>
      <c r="D10" s="336"/>
      <c r="E10" s="337">
        <v>0</v>
      </c>
      <c r="F10" s="337">
        <v>0</v>
      </c>
      <c r="G10" s="337">
        <v>144</v>
      </c>
      <c r="H10" s="339">
        <v>0</v>
      </c>
      <c r="I10" s="337">
        <v>0</v>
      </c>
    </row>
    <row r="11" spans="1:11" x14ac:dyDescent="0.25">
      <c r="A11" s="335" t="s">
        <v>115</v>
      </c>
      <c r="B11" s="335" t="s">
        <v>91</v>
      </c>
      <c r="C11" s="454" t="s">
        <v>90</v>
      </c>
      <c r="D11" s="336"/>
      <c r="E11" s="337">
        <v>0</v>
      </c>
      <c r="F11" s="337">
        <v>0</v>
      </c>
      <c r="G11" s="337">
        <v>1285</v>
      </c>
      <c r="H11" s="339">
        <v>0</v>
      </c>
      <c r="I11" s="337">
        <v>0</v>
      </c>
    </row>
    <row r="12" spans="1:11" s="338" customFormat="1" x14ac:dyDescent="0.25">
      <c r="A12" s="445" t="s">
        <v>115</v>
      </c>
      <c r="B12" s="732" t="s">
        <v>114</v>
      </c>
      <c r="C12" s="733"/>
      <c r="D12" s="734"/>
      <c r="E12" s="447">
        <f>SUM(E10:E11)</f>
        <v>0</v>
      </c>
      <c r="F12" s="447">
        <f>SUM(F10:F11)</f>
        <v>0</v>
      </c>
      <c r="G12" s="447">
        <f>SUM(G10:G11)</f>
        <v>1429</v>
      </c>
      <c r="H12" s="448">
        <v>0</v>
      </c>
      <c r="I12" s="447">
        <f>SUM(I10:I11)</f>
        <v>0</v>
      </c>
    </row>
    <row r="13" spans="1:11" s="386" customFormat="1" x14ac:dyDescent="0.25">
      <c r="A13" s="398" t="s">
        <v>262</v>
      </c>
      <c r="B13" s="399">
        <v>5141</v>
      </c>
      <c r="C13" s="455" t="s">
        <v>828</v>
      </c>
      <c r="D13" s="400"/>
      <c r="E13" s="401">
        <v>0</v>
      </c>
      <c r="F13" s="401">
        <v>0</v>
      </c>
      <c r="G13" s="401">
        <v>0</v>
      </c>
      <c r="H13" s="402">
        <v>0</v>
      </c>
      <c r="I13" s="401">
        <v>2500</v>
      </c>
    </row>
    <row r="14" spans="1:11" s="338" customFormat="1" x14ac:dyDescent="0.25">
      <c r="A14" s="449" t="s">
        <v>262</v>
      </c>
      <c r="B14" s="735" t="s">
        <v>818</v>
      </c>
      <c r="C14" s="736"/>
      <c r="D14" s="737"/>
      <c r="E14" s="447">
        <f>E13</f>
        <v>0</v>
      </c>
      <c r="F14" s="447">
        <f t="shared" ref="F14:I14" si="1">F13</f>
        <v>0</v>
      </c>
      <c r="G14" s="447">
        <f t="shared" si="1"/>
        <v>0</v>
      </c>
      <c r="H14" s="447">
        <f t="shared" si="1"/>
        <v>0</v>
      </c>
      <c r="I14" s="447">
        <f t="shared" si="1"/>
        <v>2500</v>
      </c>
    </row>
    <row r="15" spans="1:11" x14ac:dyDescent="0.25">
      <c r="A15" s="335" t="s">
        <v>69</v>
      </c>
      <c r="B15" s="335" t="s">
        <v>71</v>
      </c>
      <c r="C15" s="454" t="s">
        <v>5</v>
      </c>
      <c r="D15" s="336"/>
      <c r="E15" s="337">
        <v>0</v>
      </c>
      <c r="F15" s="337">
        <v>21.4</v>
      </c>
      <c r="G15" s="337">
        <v>21.4</v>
      </c>
      <c r="H15" s="339">
        <f t="shared" si="0"/>
        <v>100</v>
      </c>
      <c r="I15" s="337">
        <v>0</v>
      </c>
    </row>
    <row r="16" spans="1:11" x14ac:dyDescent="0.25">
      <c r="A16" s="335" t="s">
        <v>69</v>
      </c>
      <c r="B16" s="335" t="s">
        <v>71</v>
      </c>
      <c r="C16" s="454" t="s">
        <v>253</v>
      </c>
      <c r="D16" s="336" t="s">
        <v>252</v>
      </c>
      <c r="E16" s="337">
        <v>0</v>
      </c>
      <c r="F16" s="337">
        <v>377.3</v>
      </c>
      <c r="G16" s="337">
        <v>377</v>
      </c>
      <c r="H16" s="339">
        <f t="shared" si="0"/>
        <v>99.920487675589712</v>
      </c>
      <c r="I16" s="337">
        <v>0</v>
      </c>
    </row>
    <row r="17" spans="1:9" x14ac:dyDescent="0.25">
      <c r="A17" s="335" t="s">
        <v>69</v>
      </c>
      <c r="B17" s="335" t="s">
        <v>71</v>
      </c>
      <c r="C17" s="454" t="s">
        <v>39</v>
      </c>
      <c r="D17" s="336" t="s">
        <v>38</v>
      </c>
      <c r="E17" s="337">
        <v>0</v>
      </c>
      <c r="F17" s="337">
        <v>75.8</v>
      </c>
      <c r="G17" s="337">
        <v>76</v>
      </c>
      <c r="H17" s="339">
        <f t="shared" si="0"/>
        <v>100.26385224274408</v>
      </c>
      <c r="I17" s="337">
        <v>0</v>
      </c>
    </row>
    <row r="18" spans="1:9" x14ac:dyDescent="0.25">
      <c r="A18" s="335" t="s">
        <v>69</v>
      </c>
      <c r="B18" s="335" t="s">
        <v>71</v>
      </c>
      <c r="C18" s="454" t="s">
        <v>323</v>
      </c>
      <c r="D18" s="336" t="s">
        <v>322</v>
      </c>
      <c r="E18" s="337">
        <v>0</v>
      </c>
      <c r="F18" s="337">
        <v>7.1</v>
      </c>
      <c r="G18" s="337">
        <v>7</v>
      </c>
      <c r="H18" s="339">
        <f t="shared" si="0"/>
        <v>98.591549295774655</v>
      </c>
      <c r="I18" s="337">
        <v>0</v>
      </c>
    </row>
    <row r="19" spans="1:9" x14ac:dyDescent="0.25">
      <c r="A19" s="335" t="s">
        <v>69</v>
      </c>
      <c r="B19" s="335" t="s">
        <v>71</v>
      </c>
      <c r="C19" s="454" t="s">
        <v>74</v>
      </c>
      <c r="D19" s="336" t="s">
        <v>73</v>
      </c>
      <c r="E19" s="337">
        <v>0</v>
      </c>
      <c r="F19" s="337">
        <v>69.900000000000006</v>
      </c>
      <c r="G19" s="337">
        <v>70</v>
      </c>
      <c r="H19" s="339">
        <f t="shared" si="0"/>
        <v>100.14306151645206</v>
      </c>
      <c r="I19" s="337">
        <v>0</v>
      </c>
    </row>
    <row r="20" spans="1:9" x14ac:dyDescent="0.25">
      <c r="A20" s="335" t="s">
        <v>69</v>
      </c>
      <c r="B20" s="335" t="s">
        <v>71</v>
      </c>
      <c r="C20" s="454" t="s">
        <v>272</v>
      </c>
      <c r="D20" s="336" t="s">
        <v>271</v>
      </c>
      <c r="E20" s="337">
        <v>0</v>
      </c>
      <c r="F20" s="337">
        <v>50.5</v>
      </c>
      <c r="G20" s="337">
        <v>50.501989999999999</v>
      </c>
      <c r="H20" s="339">
        <f t="shared" si="0"/>
        <v>100.00394059405942</v>
      </c>
      <c r="I20" s="337">
        <v>0</v>
      </c>
    </row>
    <row r="21" spans="1:9" x14ac:dyDescent="0.25">
      <c r="A21" s="335" t="s">
        <v>69</v>
      </c>
      <c r="B21" s="335" t="s">
        <v>71</v>
      </c>
      <c r="C21" s="454" t="s">
        <v>282</v>
      </c>
      <c r="D21" s="336" t="s">
        <v>281</v>
      </c>
      <c r="E21" s="337">
        <v>0</v>
      </c>
      <c r="F21" s="337">
        <v>0.1</v>
      </c>
      <c r="G21" s="337">
        <v>3.7999999999999999E-2</v>
      </c>
      <c r="H21" s="339">
        <f t="shared" si="0"/>
        <v>37.999999999999993</v>
      </c>
      <c r="I21" s="337">
        <v>3.7999999999999999E-2</v>
      </c>
    </row>
    <row r="22" spans="1:9" x14ac:dyDescent="0.25">
      <c r="A22" s="335" t="s">
        <v>69</v>
      </c>
      <c r="B22" s="335" t="s">
        <v>71</v>
      </c>
      <c r="C22" s="454" t="s">
        <v>141</v>
      </c>
      <c r="D22" s="336" t="s">
        <v>140</v>
      </c>
      <c r="E22" s="337">
        <v>0</v>
      </c>
      <c r="F22" s="337">
        <v>240.5</v>
      </c>
      <c r="G22" s="337">
        <v>240.51499999999999</v>
      </c>
      <c r="H22" s="339">
        <f t="shared" si="0"/>
        <v>100.00623700623701</v>
      </c>
      <c r="I22" s="337">
        <v>0</v>
      </c>
    </row>
    <row r="23" spans="1:9" x14ac:dyDescent="0.25">
      <c r="A23" s="335" t="s">
        <v>69</v>
      </c>
      <c r="B23" s="335" t="s">
        <v>71</v>
      </c>
      <c r="C23" s="454" t="s">
        <v>177</v>
      </c>
      <c r="D23" s="336" t="s">
        <v>176</v>
      </c>
      <c r="E23" s="337">
        <v>0</v>
      </c>
      <c r="F23" s="337">
        <v>27.7</v>
      </c>
      <c r="G23" s="337">
        <v>27.72785</v>
      </c>
      <c r="H23" s="339">
        <f t="shared" si="0"/>
        <v>100.1005415162455</v>
      </c>
      <c r="I23" s="337">
        <v>0</v>
      </c>
    </row>
    <row r="24" spans="1:9" x14ac:dyDescent="0.25">
      <c r="A24" s="335" t="s">
        <v>69</v>
      </c>
      <c r="B24" s="335" t="s">
        <v>71</v>
      </c>
      <c r="C24" s="454" t="s">
        <v>321</v>
      </c>
      <c r="D24" s="336" t="s">
        <v>320</v>
      </c>
      <c r="E24" s="337">
        <v>0</v>
      </c>
      <c r="F24" s="337">
        <v>29.6</v>
      </c>
      <c r="G24" s="337">
        <v>29.546990000000001</v>
      </c>
      <c r="H24" s="339">
        <f t="shared" si="0"/>
        <v>99.820912162162159</v>
      </c>
      <c r="I24" s="337">
        <v>0</v>
      </c>
    </row>
    <row r="25" spans="1:9" s="338" customFormat="1" x14ac:dyDescent="0.25">
      <c r="A25" s="445" t="s">
        <v>69</v>
      </c>
      <c r="B25" s="732" t="s">
        <v>70</v>
      </c>
      <c r="C25" s="733"/>
      <c r="D25" s="734"/>
      <c r="E25" s="447">
        <f>SUM(E15:E24)</f>
        <v>0</v>
      </c>
      <c r="F25" s="447">
        <f>SUM(F15:F24)</f>
        <v>899.90000000000009</v>
      </c>
      <c r="G25" s="447">
        <f>SUM(G15:G24)</f>
        <v>899.72982999999999</v>
      </c>
      <c r="H25" s="448">
        <f t="shared" si="0"/>
        <v>99.981090121124566</v>
      </c>
      <c r="I25" s="447">
        <f>SUM(I15:I24)</f>
        <v>3.7999999999999999E-2</v>
      </c>
    </row>
    <row r="26" spans="1:9" x14ac:dyDescent="0.25">
      <c r="A26" s="335" t="s">
        <v>319</v>
      </c>
      <c r="B26" s="335" t="s">
        <v>175</v>
      </c>
      <c r="C26" s="454" t="s">
        <v>174</v>
      </c>
      <c r="D26" s="336"/>
      <c r="E26" s="337">
        <v>60904.9</v>
      </c>
      <c r="F26" s="337">
        <v>57170</v>
      </c>
      <c r="G26" s="337">
        <v>0</v>
      </c>
      <c r="H26" s="339">
        <f t="shared" si="0"/>
        <v>0</v>
      </c>
      <c r="I26" s="337">
        <f>'Rozpis rezervy'!E22</f>
        <v>25510</v>
      </c>
    </row>
    <row r="27" spans="1:9" x14ac:dyDescent="0.25">
      <c r="A27" s="335" t="s">
        <v>319</v>
      </c>
      <c r="B27" s="335" t="s">
        <v>91</v>
      </c>
      <c r="C27" s="454" t="s">
        <v>90</v>
      </c>
      <c r="D27" s="336"/>
      <c r="E27" s="337">
        <v>19</v>
      </c>
      <c r="F27" s="337">
        <v>19</v>
      </c>
      <c r="G27" s="337">
        <v>3295</v>
      </c>
      <c r="H27" s="339" t="s">
        <v>508</v>
      </c>
      <c r="I27" s="337">
        <v>19</v>
      </c>
    </row>
    <row r="28" spans="1:9" s="338" customFormat="1" x14ac:dyDescent="0.25">
      <c r="A28" s="445" t="s">
        <v>319</v>
      </c>
      <c r="B28" s="732" t="s">
        <v>318</v>
      </c>
      <c r="C28" s="733"/>
      <c r="D28" s="734"/>
      <c r="E28" s="447">
        <v>60923.9</v>
      </c>
      <c r="F28" s="447">
        <f>SUM(F26:F27)</f>
        <v>57189</v>
      </c>
      <c r="G28" s="447">
        <f>SUM(G26:G27)</f>
        <v>3295</v>
      </c>
      <c r="H28" s="448">
        <f t="shared" si="0"/>
        <v>5.7615975100106667</v>
      </c>
      <c r="I28" s="447">
        <f>I26+I27</f>
        <v>25529</v>
      </c>
    </row>
    <row r="29" spans="1:9" x14ac:dyDescent="0.25">
      <c r="A29" s="450" t="s">
        <v>18</v>
      </c>
      <c r="B29" s="451"/>
      <c r="C29" s="451"/>
      <c r="D29" s="451"/>
      <c r="E29" s="452">
        <f>E28+E12+E9+E7</f>
        <v>60923.9</v>
      </c>
      <c r="F29" s="452">
        <f>F28+F25+F14+F12+F9+F7</f>
        <v>64672.9</v>
      </c>
      <c r="G29" s="452">
        <f>G7+G9+G12+G25+G28</f>
        <v>5623.7298300000002</v>
      </c>
      <c r="H29" s="453">
        <f t="shared" si="0"/>
        <v>8.6956512387723457</v>
      </c>
      <c r="I29" s="452">
        <f>I7+I9+I12+I25+I28+I14</f>
        <v>28029.038</v>
      </c>
    </row>
    <row r="64" spans="9:9" x14ac:dyDescent="0.25">
      <c r="I64" s="334"/>
    </row>
    <row r="66" spans="1:9" x14ac:dyDescent="0.25">
      <c r="A66" s="714" t="s">
        <v>1015</v>
      </c>
      <c r="B66" s="714"/>
      <c r="C66" s="714"/>
      <c r="D66" s="714"/>
      <c r="E66" s="714"/>
      <c r="F66" s="714"/>
      <c r="G66" s="714"/>
      <c r="H66" s="714"/>
      <c r="I66" s="714"/>
    </row>
  </sheetData>
  <mergeCells count="5">
    <mergeCell ref="B12:D12"/>
    <mergeCell ref="B28:D28"/>
    <mergeCell ref="B14:D14"/>
    <mergeCell ref="B25:D25"/>
    <mergeCell ref="A66:I66"/>
  </mergeCells>
  <pageMargins left="0.39305600000000002" right="0.39444400000000002" top="0.39305600000000002" bottom="0.59097200000000005" header="0.39305600000000002" footer="0.59097200000000005"/>
  <pageSetup paperSize="9" scale="7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73"/>
  <sheetViews>
    <sheetView zoomScaleNormal="100" workbookViewId="0">
      <selection activeCell="A74" sqref="A74"/>
    </sheetView>
  </sheetViews>
  <sheetFormatPr defaultRowHeight="14.25" x14ac:dyDescent="0.2"/>
  <cols>
    <col min="1" max="1" width="7.42578125" style="343" customWidth="1"/>
    <col min="2" max="2" width="5.7109375" style="343" customWidth="1"/>
    <col min="3" max="3" width="11" style="343" customWidth="1"/>
    <col min="4" max="4" width="35" style="343" customWidth="1"/>
    <col min="5" max="5" width="15.140625" style="343" customWidth="1"/>
    <col min="6" max="6" width="11.140625" style="343" customWidth="1"/>
    <col min="7" max="7" width="12.140625" style="343" customWidth="1"/>
    <col min="8" max="9" width="13.5703125" style="343" customWidth="1"/>
    <col min="10" max="249" width="9.140625" style="343"/>
    <col min="250" max="250" width="7.42578125" style="343" customWidth="1"/>
    <col min="251" max="251" width="5.7109375" style="343" customWidth="1"/>
    <col min="252" max="252" width="11" style="343" customWidth="1"/>
    <col min="253" max="253" width="14.140625" style="343" customWidth="1"/>
    <col min="254" max="254" width="32.28515625" style="343" customWidth="1"/>
    <col min="255" max="255" width="10.7109375" style="343" customWidth="1"/>
    <col min="256" max="256" width="10.5703125" style="343" customWidth="1"/>
    <col min="257" max="257" width="13.5703125" style="343" customWidth="1"/>
    <col min="258" max="258" width="11" style="343" customWidth="1"/>
    <col min="259" max="264" width="16.42578125" style="343" customWidth="1"/>
    <col min="265" max="505" width="9.140625" style="343"/>
    <col min="506" max="506" width="7.42578125" style="343" customWidth="1"/>
    <col min="507" max="507" width="5.7109375" style="343" customWidth="1"/>
    <col min="508" max="508" width="11" style="343" customWidth="1"/>
    <col min="509" max="509" width="14.140625" style="343" customWidth="1"/>
    <col min="510" max="510" width="32.28515625" style="343" customWidth="1"/>
    <col min="511" max="511" width="10.7109375" style="343" customWidth="1"/>
    <col min="512" max="512" width="10.5703125" style="343" customWidth="1"/>
    <col min="513" max="513" width="13.5703125" style="343" customWidth="1"/>
    <col min="514" max="514" width="11" style="343" customWidth="1"/>
    <col min="515" max="520" width="16.42578125" style="343" customWidth="1"/>
    <col min="521" max="761" width="9.140625" style="343"/>
    <col min="762" max="762" width="7.42578125" style="343" customWidth="1"/>
    <col min="763" max="763" width="5.7109375" style="343" customWidth="1"/>
    <col min="764" max="764" width="11" style="343" customWidth="1"/>
    <col min="765" max="765" width="14.140625" style="343" customWidth="1"/>
    <col min="766" max="766" width="32.28515625" style="343" customWidth="1"/>
    <col min="767" max="767" width="10.7109375" style="343" customWidth="1"/>
    <col min="768" max="768" width="10.5703125" style="343" customWidth="1"/>
    <col min="769" max="769" width="13.5703125" style="343" customWidth="1"/>
    <col min="770" max="770" width="11" style="343" customWidth="1"/>
    <col min="771" max="776" width="16.42578125" style="343" customWidth="1"/>
    <col min="777" max="1017" width="9.140625" style="343"/>
    <col min="1018" max="1018" width="7.42578125" style="343" customWidth="1"/>
    <col min="1019" max="1019" width="5.7109375" style="343" customWidth="1"/>
    <col min="1020" max="1020" width="11" style="343" customWidth="1"/>
    <col min="1021" max="1021" width="14.140625" style="343" customWidth="1"/>
    <col min="1022" max="1022" width="32.28515625" style="343" customWidth="1"/>
    <col min="1023" max="1023" width="10.7109375" style="343" customWidth="1"/>
    <col min="1024" max="1024" width="10.5703125" style="343" customWidth="1"/>
    <col min="1025" max="1025" width="13.5703125" style="343" customWidth="1"/>
    <col min="1026" max="1026" width="11" style="343" customWidth="1"/>
    <col min="1027" max="1032" width="16.42578125" style="343" customWidth="1"/>
    <col min="1033" max="1273" width="9.140625" style="343"/>
    <col min="1274" max="1274" width="7.42578125" style="343" customWidth="1"/>
    <col min="1275" max="1275" width="5.7109375" style="343" customWidth="1"/>
    <col min="1276" max="1276" width="11" style="343" customWidth="1"/>
    <col min="1277" max="1277" width="14.140625" style="343" customWidth="1"/>
    <col min="1278" max="1278" width="32.28515625" style="343" customWidth="1"/>
    <col min="1279" max="1279" width="10.7109375" style="343" customWidth="1"/>
    <col min="1280" max="1280" width="10.5703125" style="343" customWidth="1"/>
    <col min="1281" max="1281" width="13.5703125" style="343" customWidth="1"/>
    <col min="1282" max="1282" width="11" style="343" customWidth="1"/>
    <col min="1283" max="1288" width="16.42578125" style="343" customWidth="1"/>
    <col min="1289" max="1529" width="9.140625" style="343"/>
    <col min="1530" max="1530" width="7.42578125" style="343" customWidth="1"/>
    <col min="1531" max="1531" width="5.7109375" style="343" customWidth="1"/>
    <col min="1532" max="1532" width="11" style="343" customWidth="1"/>
    <col min="1533" max="1533" width="14.140625" style="343" customWidth="1"/>
    <col min="1534" max="1534" width="32.28515625" style="343" customWidth="1"/>
    <col min="1535" max="1535" width="10.7109375" style="343" customWidth="1"/>
    <col min="1536" max="1536" width="10.5703125" style="343" customWidth="1"/>
    <col min="1537" max="1537" width="13.5703125" style="343" customWidth="1"/>
    <col min="1538" max="1538" width="11" style="343" customWidth="1"/>
    <col min="1539" max="1544" width="16.42578125" style="343" customWidth="1"/>
    <col min="1545" max="1785" width="9.140625" style="343"/>
    <col min="1786" max="1786" width="7.42578125" style="343" customWidth="1"/>
    <col min="1787" max="1787" width="5.7109375" style="343" customWidth="1"/>
    <col min="1788" max="1788" width="11" style="343" customWidth="1"/>
    <col min="1789" max="1789" width="14.140625" style="343" customWidth="1"/>
    <col min="1790" max="1790" width="32.28515625" style="343" customWidth="1"/>
    <col min="1791" max="1791" width="10.7109375" style="343" customWidth="1"/>
    <col min="1792" max="1792" width="10.5703125" style="343" customWidth="1"/>
    <col min="1793" max="1793" width="13.5703125" style="343" customWidth="1"/>
    <col min="1794" max="1794" width="11" style="343" customWidth="1"/>
    <col min="1795" max="1800" width="16.42578125" style="343" customWidth="1"/>
    <col min="1801" max="2041" width="9.140625" style="343"/>
    <col min="2042" max="2042" width="7.42578125" style="343" customWidth="1"/>
    <col min="2043" max="2043" width="5.7109375" style="343" customWidth="1"/>
    <col min="2044" max="2044" width="11" style="343" customWidth="1"/>
    <col min="2045" max="2045" width="14.140625" style="343" customWidth="1"/>
    <col min="2046" max="2046" width="32.28515625" style="343" customWidth="1"/>
    <col min="2047" max="2047" width="10.7109375" style="343" customWidth="1"/>
    <col min="2048" max="2048" width="10.5703125" style="343" customWidth="1"/>
    <col min="2049" max="2049" width="13.5703125" style="343" customWidth="1"/>
    <col min="2050" max="2050" width="11" style="343" customWidth="1"/>
    <col min="2051" max="2056" width="16.42578125" style="343" customWidth="1"/>
    <col min="2057" max="2297" width="9.140625" style="343"/>
    <col min="2298" max="2298" width="7.42578125" style="343" customWidth="1"/>
    <col min="2299" max="2299" width="5.7109375" style="343" customWidth="1"/>
    <col min="2300" max="2300" width="11" style="343" customWidth="1"/>
    <col min="2301" max="2301" width="14.140625" style="343" customWidth="1"/>
    <col min="2302" max="2302" width="32.28515625" style="343" customWidth="1"/>
    <col min="2303" max="2303" width="10.7109375" style="343" customWidth="1"/>
    <col min="2304" max="2304" width="10.5703125" style="343" customWidth="1"/>
    <col min="2305" max="2305" width="13.5703125" style="343" customWidth="1"/>
    <col min="2306" max="2306" width="11" style="343" customWidth="1"/>
    <col min="2307" max="2312" width="16.42578125" style="343" customWidth="1"/>
    <col min="2313" max="2553" width="9.140625" style="343"/>
    <col min="2554" max="2554" width="7.42578125" style="343" customWidth="1"/>
    <col min="2555" max="2555" width="5.7109375" style="343" customWidth="1"/>
    <col min="2556" max="2556" width="11" style="343" customWidth="1"/>
    <col min="2557" max="2557" width="14.140625" style="343" customWidth="1"/>
    <col min="2558" max="2558" width="32.28515625" style="343" customWidth="1"/>
    <col min="2559" max="2559" width="10.7109375" style="343" customWidth="1"/>
    <col min="2560" max="2560" width="10.5703125" style="343" customWidth="1"/>
    <col min="2561" max="2561" width="13.5703125" style="343" customWidth="1"/>
    <col min="2562" max="2562" width="11" style="343" customWidth="1"/>
    <col min="2563" max="2568" width="16.42578125" style="343" customWidth="1"/>
    <col min="2569" max="2809" width="9.140625" style="343"/>
    <col min="2810" max="2810" width="7.42578125" style="343" customWidth="1"/>
    <col min="2811" max="2811" width="5.7109375" style="343" customWidth="1"/>
    <col min="2812" max="2812" width="11" style="343" customWidth="1"/>
    <col min="2813" max="2813" width="14.140625" style="343" customWidth="1"/>
    <col min="2814" max="2814" width="32.28515625" style="343" customWidth="1"/>
    <col min="2815" max="2815" width="10.7109375" style="343" customWidth="1"/>
    <col min="2816" max="2816" width="10.5703125" style="343" customWidth="1"/>
    <col min="2817" max="2817" width="13.5703125" style="343" customWidth="1"/>
    <col min="2818" max="2818" width="11" style="343" customWidth="1"/>
    <col min="2819" max="2824" width="16.42578125" style="343" customWidth="1"/>
    <col min="2825" max="3065" width="9.140625" style="343"/>
    <col min="3066" max="3066" width="7.42578125" style="343" customWidth="1"/>
    <col min="3067" max="3067" width="5.7109375" style="343" customWidth="1"/>
    <col min="3068" max="3068" width="11" style="343" customWidth="1"/>
    <col min="3069" max="3069" width="14.140625" style="343" customWidth="1"/>
    <col min="3070" max="3070" width="32.28515625" style="343" customWidth="1"/>
    <col min="3071" max="3071" width="10.7109375" style="343" customWidth="1"/>
    <col min="3072" max="3072" width="10.5703125" style="343" customWidth="1"/>
    <col min="3073" max="3073" width="13.5703125" style="343" customWidth="1"/>
    <col min="3074" max="3074" width="11" style="343" customWidth="1"/>
    <col min="3075" max="3080" width="16.42578125" style="343" customWidth="1"/>
    <col min="3081" max="3321" width="9.140625" style="343"/>
    <col min="3322" max="3322" width="7.42578125" style="343" customWidth="1"/>
    <col min="3323" max="3323" width="5.7109375" style="343" customWidth="1"/>
    <col min="3324" max="3324" width="11" style="343" customWidth="1"/>
    <col min="3325" max="3325" width="14.140625" style="343" customWidth="1"/>
    <col min="3326" max="3326" width="32.28515625" style="343" customWidth="1"/>
    <col min="3327" max="3327" width="10.7109375" style="343" customWidth="1"/>
    <col min="3328" max="3328" width="10.5703125" style="343" customWidth="1"/>
    <col min="3329" max="3329" width="13.5703125" style="343" customWidth="1"/>
    <col min="3330" max="3330" width="11" style="343" customWidth="1"/>
    <col min="3331" max="3336" width="16.42578125" style="343" customWidth="1"/>
    <col min="3337" max="3577" width="9.140625" style="343"/>
    <col min="3578" max="3578" width="7.42578125" style="343" customWidth="1"/>
    <col min="3579" max="3579" width="5.7109375" style="343" customWidth="1"/>
    <col min="3580" max="3580" width="11" style="343" customWidth="1"/>
    <col min="3581" max="3581" width="14.140625" style="343" customWidth="1"/>
    <col min="3582" max="3582" width="32.28515625" style="343" customWidth="1"/>
    <col min="3583" max="3583" width="10.7109375" style="343" customWidth="1"/>
    <col min="3584" max="3584" width="10.5703125" style="343" customWidth="1"/>
    <col min="3585" max="3585" width="13.5703125" style="343" customWidth="1"/>
    <col min="3586" max="3586" width="11" style="343" customWidth="1"/>
    <col min="3587" max="3592" width="16.42578125" style="343" customWidth="1"/>
    <col min="3593" max="3833" width="9.140625" style="343"/>
    <col min="3834" max="3834" width="7.42578125" style="343" customWidth="1"/>
    <col min="3835" max="3835" width="5.7109375" style="343" customWidth="1"/>
    <col min="3836" max="3836" width="11" style="343" customWidth="1"/>
    <col min="3837" max="3837" width="14.140625" style="343" customWidth="1"/>
    <col min="3838" max="3838" width="32.28515625" style="343" customWidth="1"/>
    <col min="3839" max="3839" width="10.7109375" style="343" customWidth="1"/>
    <col min="3840" max="3840" width="10.5703125" style="343" customWidth="1"/>
    <col min="3841" max="3841" width="13.5703125" style="343" customWidth="1"/>
    <col min="3842" max="3842" width="11" style="343" customWidth="1"/>
    <col min="3843" max="3848" width="16.42578125" style="343" customWidth="1"/>
    <col min="3849" max="4089" width="9.140625" style="343"/>
    <col min="4090" max="4090" width="7.42578125" style="343" customWidth="1"/>
    <col min="4091" max="4091" width="5.7109375" style="343" customWidth="1"/>
    <col min="4092" max="4092" width="11" style="343" customWidth="1"/>
    <col min="4093" max="4093" width="14.140625" style="343" customWidth="1"/>
    <col min="4094" max="4094" width="32.28515625" style="343" customWidth="1"/>
    <col min="4095" max="4095" width="10.7109375" style="343" customWidth="1"/>
    <col min="4096" max="4096" width="10.5703125" style="343" customWidth="1"/>
    <col min="4097" max="4097" width="13.5703125" style="343" customWidth="1"/>
    <col min="4098" max="4098" width="11" style="343" customWidth="1"/>
    <col min="4099" max="4104" width="16.42578125" style="343" customWidth="1"/>
    <col min="4105" max="4345" width="9.140625" style="343"/>
    <col min="4346" max="4346" width="7.42578125" style="343" customWidth="1"/>
    <col min="4347" max="4347" width="5.7109375" style="343" customWidth="1"/>
    <col min="4348" max="4348" width="11" style="343" customWidth="1"/>
    <col min="4349" max="4349" width="14.140625" style="343" customWidth="1"/>
    <col min="4350" max="4350" width="32.28515625" style="343" customWidth="1"/>
    <col min="4351" max="4351" width="10.7109375" style="343" customWidth="1"/>
    <col min="4352" max="4352" width="10.5703125" style="343" customWidth="1"/>
    <col min="4353" max="4353" width="13.5703125" style="343" customWidth="1"/>
    <col min="4354" max="4354" width="11" style="343" customWidth="1"/>
    <col min="4355" max="4360" width="16.42578125" style="343" customWidth="1"/>
    <col min="4361" max="4601" width="9.140625" style="343"/>
    <col min="4602" max="4602" width="7.42578125" style="343" customWidth="1"/>
    <col min="4603" max="4603" width="5.7109375" style="343" customWidth="1"/>
    <col min="4604" max="4604" width="11" style="343" customWidth="1"/>
    <col min="4605" max="4605" width="14.140625" style="343" customWidth="1"/>
    <col min="4606" max="4606" width="32.28515625" style="343" customWidth="1"/>
    <col min="4607" max="4607" width="10.7109375" style="343" customWidth="1"/>
    <col min="4608" max="4608" width="10.5703125" style="343" customWidth="1"/>
    <col min="4609" max="4609" width="13.5703125" style="343" customWidth="1"/>
    <col min="4610" max="4610" width="11" style="343" customWidth="1"/>
    <col min="4611" max="4616" width="16.42578125" style="343" customWidth="1"/>
    <col min="4617" max="4857" width="9.140625" style="343"/>
    <col min="4858" max="4858" width="7.42578125" style="343" customWidth="1"/>
    <col min="4859" max="4859" width="5.7109375" style="343" customWidth="1"/>
    <col min="4860" max="4860" width="11" style="343" customWidth="1"/>
    <col min="4861" max="4861" width="14.140625" style="343" customWidth="1"/>
    <col min="4862" max="4862" width="32.28515625" style="343" customWidth="1"/>
    <col min="4863" max="4863" width="10.7109375" style="343" customWidth="1"/>
    <col min="4864" max="4864" width="10.5703125" style="343" customWidth="1"/>
    <col min="4865" max="4865" width="13.5703125" style="343" customWidth="1"/>
    <col min="4866" max="4866" width="11" style="343" customWidth="1"/>
    <col min="4867" max="4872" width="16.42578125" style="343" customWidth="1"/>
    <col min="4873" max="5113" width="9.140625" style="343"/>
    <col min="5114" max="5114" width="7.42578125" style="343" customWidth="1"/>
    <col min="5115" max="5115" width="5.7109375" style="343" customWidth="1"/>
    <col min="5116" max="5116" width="11" style="343" customWidth="1"/>
    <col min="5117" max="5117" width="14.140625" style="343" customWidth="1"/>
    <col min="5118" max="5118" width="32.28515625" style="343" customWidth="1"/>
    <col min="5119" max="5119" width="10.7109375" style="343" customWidth="1"/>
    <col min="5120" max="5120" width="10.5703125" style="343" customWidth="1"/>
    <col min="5121" max="5121" width="13.5703125" style="343" customWidth="1"/>
    <col min="5122" max="5122" width="11" style="343" customWidth="1"/>
    <col min="5123" max="5128" width="16.42578125" style="343" customWidth="1"/>
    <col min="5129" max="5369" width="9.140625" style="343"/>
    <col min="5370" max="5370" width="7.42578125" style="343" customWidth="1"/>
    <col min="5371" max="5371" width="5.7109375" style="343" customWidth="1"/>
    <col min="5372" max="5372" width="11" style="343" customWidth="1"/>
    <col min="5373" max="5373" width="14.140625" style="343" customWidth="1"/>
    <col min="5374" max="5374" width="32.28515625" style="343" customWidth="1"/>
    <col min="5375" max="5375" width="10.7109375" style="343" customWidth="1"/>
    <col min="5376" max="5376" width="10.5703125" style="343" customWidth="1"/>
    <col min="5377" max="5377" width="13.5703125" style="343" customWidth="1"/>
    <col min="5378" max="5378" width="11" style="343" customWidth="1"/>
    <col min="5379" max="5384" width="16.42578125" style="343" customWidth="1"/>
    <col min="5385" max="5625" width="9.140625" style="343"/>
    <col min="5626" max="5626" width="7.42578125" style="343" customWidth="1"/>
    <col min="5627" max="5627" width="5.7109375" style="343" customWidth="1"/>
    <col min="5628" max="5628" width="11" style="343" customWidth="1"/>
    <col min="5629" max="5629" width="14.140625" style="343" customWidth="1"/>
    <col min="5630" max="5630" width="32.28515625" style="343" customWidth="1"/>
    <col min="5631" max="5631" width="10.7109375" style="343" customWidth="1"/>
    <col min="5632" max="5632" width="10.5703125" style="343" customWidth="1"/>
    <col min="5633" max="5633" width="13.5703125" style="343" customWidth="1"/>
    <col min="5634" max="5634" width="11" style="343" customWidth="1"/>
    <col min="5635" max="5640" width="16.42578125" style="343" customWidth="1"/>
    <col min="5641" max="5881" width="9.140625" style="343"/>
    <col min="5882" max="5882" width="7.42578125" style="343" customWidth="1"/>
    <col min="5883" max="5883" width="5.7109375" style="343" customWidth="1"/>
    <col min="5884" max="5884" width="11" style="343" customWidth="1"/>
    <col min="5885" max="5885" width="14.140625" style="343" customWidth="1"/>
    <col min="5886" max="5886" width="32.28515625" style="343" customWidth="1"/>
    <col min="5887" max="5887" width="10.7109375" style="343" customWidth="1"/>
    <col min="5888" max="5888" width="10.5703125" style="343" customWidth="1"/>
    <col min="5889" max="5889" width="13.5703125" style="343" customWidth="1"/>
    <col min="5890" max="5890" width="11" style="343" customWidth="1"/>
    <col min="5891" max="5896" width="16.42578125" style="343" customWidth="1"/>
    <col min="5897" max="6137" width="9.140625" style="343"/>
    <col min="6138" max="6138" width="7.42578125" style="343" customWidth="1"/>
    <col min="6139" max="6139" width="5.7109375" style="343" customWidth="1"/>
    <col min="6140" max="6140" width="11" style="343" customWidth="1"/>
    <col min="6141" max="6141" width="14.140625" style="343" customWidth="1"/>
    <col min="6142" max="6142" width="32.28515625" style="343" customWidth="1"/>
    <col min="6143" max="6143" width="10.7109375" style="343" customWidth="1"/>
    <col min="6144" max="6144" width="10.5703125" style="343" customWidth="1"/>
    <col min="6145" max="6145" width="13.5703125" style="343" customWidth="1"/>
    <col min="6146" max="6146" width="11" style="343" customWidth="1"/>
    <col min="6147" max="6152" width="16.42578125" style="343" customWidth="1"/>
    <col min="6153" max="6393" width="9.140625" style="343"/>
    <col min="6394" max="6394" width="7.42578125" style="343" customWidth="1"/>
    <col min="6395" max="6395" width="5.7109375" style="343" customWidth="1"/>
    <col min="6396" max="6396" width="11" style="343" customWidth="1"/>
    <col min="6397" max="6397" width="14.140625" style="343" customWidth="1"/>
    <col min="6398" max="6398" width="32.28515625" style="343" customWidth="1"/>
    <col min="6399" max="6399" width="10.7109375" style="343" customWidth="1"/>
    <col min="6400" max="6400" width="10.5703125" style="343" customWidth="1"/>
    <col min="6401" max="6401" width="13.5703125" style="343" customWidth="1"/>
    <col min="6402" max="6402" width="11" style="343" customWidth="1"/>
    <col min="6403" max="6408" width="16.42578125" style="343" customWidth="1"/>
    <col min="6409" max="6649" width="9.140625" style="343"/>
    <col min="6650" max="6650" width="7.42578125" style="343" customWidth="1"/>
    <col min="6651" max="6651" width="5.7109375" style="343" customWidth="1"/>
    <col min="6652" max="6652" width="11" style="343" customWidth="1"/>
    <col min="6653" max="6653" width="14.140625" style="343" customWidth="1"/>
    <col min="6654" max="6654" width="32.28515625" style="343" customWidth="1"/>
    <col min="6655" max="6655" width="10.7109375" style="343" customWidth="1"/>
    <col min="6656" max="6656" width="10.5703125" style="343" customWidth="1"/>
    <col min="6657" max="6657" width="13.5703125" style="343" customWidth="1"/>
    <col min="6658" max="6658" width="11" style="343" customWidth="1"/>
    <col min="6659" max="6664" width="16.42578125" style="343" customWidth="1"/>
    <col min="6665" max="6905" width="9.140625" style="343"/>
    <col min="6906" max="6906" width="7.42578125" style="343" customWidth="1"/>
    <col min="6907" max="6907" width="5.7109375" style="343" customWidth="1"/>
    <col min="6908" max="6908" width="11" style="343" customWidth="1"/>
    <col min="6909" max="6909" width="14.140625" style="343" customWidth="1"/>
    <col min="6910" max="6910" width="32.28515625" style="343" customWidth="1"/>
    <col min="6911" max="6911" width="10.7109375" style="343" customWidth="1"/>
    <col min="6912" max="6912" width="10.5703125" style="343" customWidth="1"/>
    <col min="6913" max="6913" width="13.5703125" style="343" customWidth="1"/>
    <col min="6914" max="6914" width="11" style="343" customWidth="1"/>
    <col min="6915" max="6920" width="16.42578125" style="343" customWidth="1"/>
    <col min="6921" max="7161" width="9.140625" style="343"/>
    <col min="7162" max="7162" width="7.42578125" style="343" customWidth="1"/>
    <col min="7163" max="7163" width="5.7109375" style="343" customWidth="1"/>
    <col min="7164" max="7164" width="11" style="343" customWidth="1"/>
    <col min="7165" max="7165" width="14.140625" style="343" customWidth="1"/>
    <col min="7166" max="7166" width="32.28515625" style="343" customWidth="1"/>
    <col min="7167" max="7167" width="10.7109375" style="343" customWidth="1"/>
    <col min="7168" max="7168" width="10.5703125" style="343" customWidth="1"/>
    <col min="7169" max="7169" width="13.5703125" style="343" customWidth="1"/>
    <col min="7170" max="7170" width="11" style="343" customWidth="1"/>
    <col min="7171" max="7176" width="16.42578125" style="343" customWidth="1"/>
    <col min="7177" max="7417" width="9.140625" style="343"/>
    <col min="7418" max="7418" width="7.42578125" style="343" customWidth="1"/>
    <col min="7419" max="7419" width="5.7109375" style="343" customWidth="1"/>
    <col min="7420" max="7420" width="11" style="343" customWidth="1"/>
    <col min="7421" max="7421" width="14.140625" style="343" customWidth="1"/>
    <col min="7422" max="7422" width="32.28515625" style="343" customWidth="1"/>
    <col min="7423" max="7423" width="10.7109375" style="343" customWidth="1"/>
    <col min="7424" max="7424" width="10.5703125" style="343" customWidth="1"/>
    <col min="7425" max="7425" width="13.5703125" style="343" customWidth="1"/>
    <col min="7426" max="7426" width="11" style="343" customWidth="1"/>
    <col min="7427" max="7432" width="16.42578125" style="343" customWidth="1"/>
    <col min="7433" max="7673" width="9.140625" style="343"/>
    <col min="7674" max="7674" width="7.42578125" style="343" customWidth="1"/>
    <col min="7675" max="7675" width="5.7109375" style="343" customWidth="1"/>
    <col min="7676" max="7676" width="11" style="343" customWidth="1"/>
    <col min="7677" max="7677" width="14.140625" style="343" customWidth="1"/>
    <col min="7678" max="7678" width="32.28515625" style="343" customWidth="1"/>
    <col min="7679" max="7679" width="10.7109375" style="343" customWidth="1"/>
    <col min="7680" max="7680" width="10.5703125" style="343" customWidth="1"/>
    <col min="7681" max="7681" width="13.5703125" style="343" customWidth="1"/>
    <col min="7682" max="7682" width="11" style="343" customWidth="1"/>
    <col min="7683" max="7688" width="16.42578125" style="343" customWidth="1"/>
    <col min="7689" max="7929" width="9.140625" style="343"/>
    <col min="7930" max="7930" width="7.42578125" style="343" customWidth="1"/>
    <col min="7931" max="7931" width="5.7109375" style="343" customWidth="1"/>
    <col min="7932" max="7932" width="11" style="343" customWidth="1"/>
    <col min="7933" max="7933" width="14.140625" style="343" customWidth="1"/>
    <col min="7934" max="7934" width="32.28515625" style="343" customWidth="1"/>
    <col min="7935" max="7935" width="10.7109375" style="343" customWidth="1"/>
    <col min="7936" max="7936" width="10.5703125" style="343" customWidth="1"/>
    <col min="7937" max="7937" width="13.5703125" style="343" customWidth="1"/>
    <col min="7938" max="7938" width="11" style="343" customWidth="1"/>
    <col min="7939" max="7944" width="16.42578125" style="343" customWidth="1"/>
    <col min="7945" max="8185" width="9.140625" style="343"/>
    <col min="8186" max="8186" width="7.42578125" style="343" customWidth="1"/>
    <col min="8187" max="8187" width="5.7109375" style="343" customWidth="1"/>
    <col min="8188" max="8188" width="11" style="343" customWidth="1"/>
    <col min="8189" max="8189" width="14.140625" style="343" customWidth="1"/>
    <col min="8190" max="8190" width="32.28515625" style="343" customWidth="1"/>
    <col min="8191" max="8191" width="10.7109375" style="343" customWidth="1"/>
    <col min="8192" max="8192" width="10.5703125" style="343" customWidth="1"/>
    <col min="8193" max="8193" width="13.5703125" style="343" customWidth="1"/>
    <col min="8194" max="8194" width="11" style="343" customWidth="1"/>
    <col min="8195" max="8200" width="16.42578125" style="343" customWidth="1"/>
    <col min="8201" max="8441" width="9.140625" style="343"/>
    <col min="8442" max="8442" width="7.42578125" style="343" customWidth="1"/>
    <col min="8443" max="8443" width="5.7109375" style="343" customWidth="1"/>
    <col min="8444" max="8444" width="11" style="343" customWidth="1"/>
    <col min="8445" max="8445" width="14.140625" style="343" customWidth="1"/>
    <col min="8446" max="8446" width="32.28515625" style="343" customWidth="1"/>
    <col min="8447" max="8447" width="10.7109375" style="343" customWidth="1"/>
    <col min="8448" max="8448" width="10.5703125" style="343" customWidth="1"/>
    <col min="8449" max="8449" width="13.5703125" style="343" customWidth="1"/>
    <col min="8450" max="8450" width="11" style="343" customWidth="1"/>
    <col min="8451" max="8456" width="16.42578125" style="343" customWidth="1"/>
    <col min="8457" max="8697" width="9.140625" style="343"/>
    <col min="8698" max="8698" width="7.42578125" style="343" customWidth="1"/>
    <col min="8699" max="8699" width="5.7109375" style="343" customWidth="1"/>
    <col min="8700" max="8700" width="11" style="343" customWidth="1"/>
    <col min="8701" max="8701" width="14.140625" style="343" customWidth="1"/>
    <col min="8702" max="8702" width="32.28515625" style="343" customWidth="1"/>
    <col min="8703" max="8703" width="10.7109375" style="343" customWidth="1"/>
    <col min="8704" max="8704" width="10.5703125" style="343" customWidth="1"/>
    <col min="8705" max="8705" width="13.5703125" style="343" customWidth="1"/>
    <col min="8706" max="8706" width="11" style="343" customWidth="1"/>
    <col min="8707" max="8712" width="16.42578125" style="343" customWidth="1"/>
    <col min="8713" max="8953" width="9.140625" style="343"/>
    <col min="8954" max="8954" width="7.42578125" style="343" customWidth="1"/>
    <col min="8955" max="8955" width="5.7109375" style="343" customWidth="1"/>
    <col min="8956" max="8956" width="11" style="343" customWidth="1"/>
    <col min="8957" max="8957" width="14.140625" style="343" customWidth="1"/>
    <col min="8958" max="8958" width="32.28515625" style="343" customWidth="1"/>
    <col min="8959" max="8959" width="10.7109375" style="343" customWidth="1"/>
    <col min="8960" max="8960" width="10.5703125" style="343" customWidth="1"/>
    <col min="8961" max="8961" width="13.5703125" style="343" customWidth="1"/>
    <col min="8962" max="8962" width="11" style="343" customWidth="1"/>
    <col min="8963" max="8968" width="16.42578125" style="343" customWidth="1"/>
    <col min="8969" max="9209" width="9.140625" style="343"/>
    <col min="9210" max="9210" width="7.42578125" style="343" customWidth="1"/>
    <col min="9211" max="9211" width="5.7109375" style="343" customWidth="1"/>
    <col min="9212" max="9212" width="11" style="343" customWidth="1"/>
    <col min="9213" max="9213" width="14.140625" style="343" customWidth="1"/>
    <col min="9214" max="9214" width="32.28515625" style="343" customWidth="1"/>
    <col min="9215" max="9215" width="10.7109375" style="343" customWidth="1"/>
    <col min="9216" max="9216" width="10.5703125" style="343" customWidth="1"/>
    <col min="9217" max="9217" width="13.5703125" style="343" customWidth="1"/>
    <col min="9218" max="9218" width="11" style="343" customWidth="1"/>
    <col min="9219" max="9224" width="16.42578125" style="343" customWidth="1"/>
    <col min="9225" max="9465" width="9.140625" style="343"/>
    <col min="9466" max="9466" width="7.42578125" style="343" customWidth="1"/>
    <col min="9467" max="9467" width="5.7109375" style="343" customWidth="1"/>
    <col min="9468" max="9468" width="11" style="343" customWidth="1"/>
    <col min="9469" max="9469" width="14.140625" style="343" customWidth="1"/>
    <col min="9470" max="9470" width="32.28515625" style="343" customWidth="1"/>
    <col min="9471" max="9471" width="10.7109375" style="343" customWidth="1"/>
    <col min="9472" max="9472" width="10.5703125" style="343" customWidth="1"/>
    <col min="9473" max="9473" width="13.5703125" style="343" customWidth="1"/>
    <col min="9474" max="9474" width="11" style="343" customWidth="1"/>
    <col min="9475" max="9480" width="16.42578125" style="343" customWidth="1"/>
    <col min="9481" max="9721" width="9.140625" style="343"/>
    <col min="9722" max="9722" width="7.42578125" style="343" customWidth="1"/>
    <col min="9723" max="9723" width="5.7109375" style="343" customWidth="1"/>
    <col min="9724" max="9724" width="11" style="343" customWidth="1"/>
    <col min="9725" max="9725" width="14.140625" style="343" customWidth="1"/>
    <col min="9726" max="9726" width="32.28515625" style="343" customWidth="1"/>
    <col min="9727" max="9727" width="10.7109375" style="343" customWidth="1"/>
    <col min="9728" max="9728" width="10.5703125" style="343" customWidth="1"/>
    <col min="9729" max="9729" width="13.5703125" style="343" customWidth="1"/>
    <col min="9730" max="9730" width="11" style="343" customWidth="1"/>
    <col min="9731" max="9736" width="16.42578125" style="343" customWidth="1"/>
    <col min="9737" max="9977" width="9.140625" style="343"/>
    <col min="9978" max="9978" width="7.42578125" style="343" customWidth="1"/>
    <col min="9979" max="9979" width="5.7109375" style="343" customWidth="1"/>
    <col min="9980" max="9980" width="11" style="343" customWidth="1"/>
    <col min="9981" max="9981" width="14.140625" style="343" customWidth="1"/>
    <col min="9982" max="9982" width="32.28515625" style="343" customWidth="1"/>
    <col min="9983" max="9983" width="10.7109375" style="343" customWidth="1"/>
    <col min="9984" max="9984" width="10.5703125" style="343" customWidth="1"/>
    <col min="9985" max="9985" width="13.5703125" style="343" customWidth="1"/>
    <col min="9986" max="9986" width="11" style="343" customWidth="1"/>
    <col min="9987" max="9992" width="16.42578125" style="343" customWidth="1"/>
    <col min="9993" max="10233" width="9.140625" style="343"/>
    <col min="10234" max="10234" width="7.42578125" style="343" customWidth="1"/>
    <col min="10235" max="10235" width="5.7109375" style="343" customWidth="1"/>
    <col min="10236" max="10236" width="11" style="343" customWidth="1"/>
    <col min="10237" max="10237" width="14.140625" style="343" customWidth="1"/>
    <col min="10238" max="10238" width="32.28515625" style="343" customWidth="1"/>
    <col min="10239" max="10239" width="10.7109375" style="343" customWidth="1"/>
    <col min="10240" max="10240" width="10.5703125" style="343" customWidth="1"/>
    <col min="10241" max="10241" width="13.5703125" style="343" customWidth="1"/>
    <col min="10242" max="10242" width="11" style="343" customWidth="1"/>
    <col min="10243" max="10248" width="16.42578125" style="343" customWidth="1"/>
    <col min="10249" max="10489" width="9.140625" style="343"/>
    <col min="10490" max="10490" width="7.42578125" style="343" customWidth="1"/>
    <col min="10491" max="10491" width="5.7109375" style="343" customWidth="1"/>
    <col min="10492" max="10492" width="11" style="343" customWidth="1"/>
    <col min="10493" max="10493" width="14.140625" style="343" customWidth="1"/>
    <col min="10494" max="10494" width="32.28515625" style="343" customWidth="1"/>
    <col min="10495" max="10495" width="10.7109375" style="343" customWidth="1"/>
    <col min="10496" max="10496" width="10.5703125" style="343" customWidth="1"/>
    <col min="10497" max="10497" width="13.5703125" style="343" customWidth="1"/>
    <col min="10498" max="10498" width="11" style="343" customWidth="1"/>
    <col min="10499" max="10504" width="16.42578125" style="343" customWidth="1"/>
    <col min="10505" max="10745" width="9.140625" style="343"/>
    <col min="10746" max="10746" width="7.42578125" style="343" customWidth="1"/>
    <col min="10747" max="10747" width="5.7109375" style="343" customWidth="1"/>
    <col min="10748" max="10748" width="11" style="343" customWidth="1"/>
    <col min="10749" max="10749" width="14.140625" style="343" customWidth="1"/>
    <col min="10750" max="10750" width="32.28515625" style="343" customWidth="1"/>
    <col min="10751" max="10751" width="10.7109375" style="343" customWidth="1"/>
    <col min="10752" max="10752" width="10.5703125" style="343" customWidth="1"/>
    <col min="10753" max="10753" width="13.5703125" style="343" customWidth="1"/>
    <col min="10754" max="10754" width="11" style="343" customWidth="1"/>
    <col min="10755" max="10760" width="16.42578125" style="343" customWidth="1"/>
    <col min="10761" max="11001" width="9.140625" style="343"/>
    <col min="11002" max="11002" width="7.42578125" style="343" customWidth="1"/>
    <col min="11003" max="11003" width="5.7109375" style="343" customWidth="1"/>
    <col min="11004" max="11004" width="11" style="343" customWidth="1"/>
    <col min="11005" max="11005" width="14.140625" style="343" customWidth="1"/>
    <col min="11006" max="11006" width="32.28515625" style="343" customWidth="1"/>
    <col min="11007" max="11007" width="10.7109375" style="343" customWidth="1"/>
    <col min="11008" max="11008" width="10.5703125" style="343" customWidth="1"/>
    <col min="11009" max="11009" width="13.5703125" style="343" customWidth="1"/>
    <col min="11010" max="11010" width="11" style="343" customWidth="1"/>
    <col min="11011" max="11016" width="16.42578125" style="343" customWidth="1"/>
    <col min="11017" max="11257" width="9.140625" style="343"/>
    <col min="11258" max="11258" width="7.42578125" style="343" customWidth="1"/>
    <col min="11259" max="11259" width="5.7109375" style="343" customWidth="1"/>
    <col min="11260" max="11260" width="11" style="343" customWidth="1"/>
    <col min="11261" max="11261" width="14.140625" style="343" customWidth="1"/>
    <col min="11262" max="11262" width="32.28515625" style="343" customWidth="1"/>
    <col min="11263" max="11263" width="10.7109375" style="343" customWidth="1"/>
    <col min="11264" max="11264" width="10.5703125" style="343" customWidth="1"/>
    <col min="11265" max="11265" width="13.5703125" style="343" customWidth="1"/>
    <col min="11266" max="11266" width="11" style="343" customWidth="1"/>
    <col min="11267" max="11272" width="16.42578125" style="343" customWidth="1"/>
    <col min="11273" max="11513" width="9.140625" style="343"/>
    <col min="11514" max="11514" width="7.42578125" style="343" customWidth="1"/>
    <col min="11515" max="11515" width="5.7109375" style="343" customWidth="1"/>
    <col min="11516" max="11516" width="11" style="343" customWidth="1"/>
    <col min="11517" max="11517" width="14.140625" style="343" customWidth="1"/>
    <col min="11518" max="11518" width="32.28515625" style="343" customWidth="1"/>
    <col min="11519" max="11519" width="10.7109375" style="343" customWidth="1"/>
    <col min="11520" max="11520" width="10.5703125" style="343" customWidth="1"/>
    <col min="11521" max="11521" width="13.5703125" style="343" customWidth="1"/>
    <col min="11522" max="11522" width="11" style="343" customWidth="1"/>
    <col min="11523" max="11528" width="16.42578125" style="343" customWidth="1"/>
    <col min="11529" max="11769" width="9.140625" style="343"/>
    <col min="11770" max="11770" width="7.42578125" style="343" customWidth="1"/>
    <col min="11771" max="11771" width="5.7109375" style="343" customWidth="1"/>
    <col min="11772" max="11772" width="11" style="343" customWidth="1"/>
    <col min="11773" max="11773" width="14.140625" style="343" customWidth="1"/>
    <col min="11774" max="11774" width="32.28515625" style="343" customWidth="1"/>
    <col min="11775" max="11775" width="10.7109375" style="343" customWidth="1"/>
    <col min="11776" max="11776" width="10.5703125" style="343" customWidth="1"/>
    <col min="11777" max="11777" width="13.5703125" style="343" customWidth="1"/>
    <col min="11778" max="11778" width="11" style="343" customWidth="1"/>
    <col min="11779" max="11784" width="16.42578125" style="343" customWidth="1"/>
    <col min="11785" max="12025" width="9.140625" style="343"/>
    <col min="12026" max="12026" width="7.42578125" style="343" customWidth="1"/>
    <col min="12027" max="12027" width="5.7109375" style="343" customWidth="1"/>
    <col min="12028" max="12028" width="11" style="343" customWidth="1"/>
    <col min="12029" max="12029" width="14.140625" style="343" customWidth="1"/>
    <col min="12030" max="12030" width="32.28515625" style="343" customWidth="1"/>
    <col min="12031" max="12031" width="10.7109375" style="343" customWidth="1"/>
    <col min="12032" max="12032" width="10.5703125" style="343" customWidth="1"/>
    <col min="12033" max="12033" width="13.5703125" style="343" customWidth="1"/>
    <col min="12034" max="12034" width="11" style="343" customWidth="1"/>
    <col min="12035" max="12040" width="16.42578125" style="343" customWidth="1"/>
    <col min="12041" max="12281" width="9.140625" style="343"/>
    <col min="12282" max="12282" width="7.42578125" style="343" customWidth="1"/>
    <col min="12283" max="12283" width="5.7109375" style="343" customWidth="1"/>
    <col min="12284" max="12284" width="11" style="343" customWidth="1"/>
    <col min="12285" max="12285" width="14.140625" style="343" customWidth="1"/>
    <col min="12286" max="12286" width="32.28515625" style="343" customWidth="1"/>
    <col min="12287" max="12287" width="10.7109375" style="343" customWidth="1"/>
    <col min="12288" max="12288" width="10.5703125" style="343" customWidth="1"/>
    <col min="12289" max="12289" width="13.5703125" style="343" customWidth="1"/>
    <col min="12290" max="12290" width="11" style="343" customWidth="1"/>
    <col min="12291" max="12296" width="16.42578125" style="343" customWidth="1"/>
    <col min="12297" max="12537" width="9.140625" style="343"/>
    <col min="12538" max="12538" width="7.42578125" style="343" customWidth="1"/>
    <col min="12539" max="12539" width="5.7109375" style="343" customWidth="1"/>
    <col min="12540" max="12540" width="11" style="343" customWidth="1"/>
    <col min="12541" max="12541" width="14.140625" style="343" customWidth="1"/>
    <col min="12542" max="12542" width="32.28515625" style="343" customWidth="1"/>
    <col min="12543" max="12543" width="10.7109375" style="343" customWidth="1"/>
    <col min="12544" max="12544" width="10.5703125" style="343" customWidth="1"/>
    <col min="12545" max="12545" width="13.5703125" style="343" customWidth="1"/>
    <col min="12546" max="12546" width="11" style="343" customWidth="1"/>
    <col min="12547" max="12552" width="16.42578125" style="343" customWidth="1"/>
    <col min="12553" max="12793" width="9.140625" style="343"/>
    <col min="12794" max="12794" width="7.42578125" style="343" customWidth="1"/>
    <col min="12795" max="12795" width="5.7109375" style="343" customWidth="1"/>
    <col min="12796" max="12796" width="11" style="343" customWidth="1"/>
    <col min="12797" max="12797" width="14.140625" style="343" customWidth="1"/>
    <col min="12798" max="12798" width="32.28515625" style="343" customWidth="1"/>
    <col min="12799" max="12799" width="10.7109375" style="343" customWidth="1"/>
    <col min="12800" max="12800" width="10.5703125" style="343" customWidth="1"/>
    <col min="12801" max="12801" width="13.5703125" style="343" customWidth="1"/>
    <col min="12802" max="12802" width="11" style="343" customWidth="1"/>
    <col min="12803" max="12808" width="16.42578125" style="343" customWidth="1"/>
    <col min="12809" max="13049" width="9.140625" style="343"/>
    <col min="13050" max="13050" width="7.42578125" style="343" customWidth="1"/>
    <col min="13051" max="13051" width="5.7109375" style="343" customWidth="1"/>
    <col min="13052" max="13052" width="11" style="343" customWidth="1"/>
    <col min="13053" max="13053" width="14.140625" style="343" customWidth="1"/>
    <col min="13054" max="13054" width="32.28515625" style="343" customWidth="1"/>
    <col min="13055" max="13055" width="10.7109375" style="343" customWidth="1"/>
    <col min="13056" max="13056" width="10.5703125" style="343" customWidth="1"/>
    <col min="13057" max="13057" width="13.5703125" style="343" customWidth="1"/>
    <col min="13058" max="13058" width="11" style="343" customWidth="1"/>
    <col min="13059" max="13064" width="16.42578125" style="343" customWidth="1"/>
    <col min="13065" max="13305" width="9.140625" style="343"/>
    <col min="13306" max="13306" width="7.42578125" style="343" customWidth="1"/>
    <col min="13307" max="13307" width="5.7109375" style="343" customWidth="1"/>
    <col min="13308" max="13308" width="11" style="343" customWidth="1"/>
    <col min="13309" max="13309" width="14.140625" style="343" customWidth="1"/>
    <col min="13310" max="13310" width="32.28515625" style="343" customWidth="1"/>
    <col min="13311" max="13311" width="10.7109375" style="343" customWidth="1"/>
    <col min="13312" max="13312" width="10.5703125" style="343" customWidth="1"/>
    <col min="13313" max="13313" width="13.5703125" style="343" customWidth="1"/>
    <col min="13314" max="13314" width="11" style="343" customWidth="1"/>
    <col min="13315" max="13320" width="16.42578125" style="343" customWidth="1"/>
    <col min="13321" max="13561" width="9.140625" style="343"/>
    <col min="13562" max="13562" width="7.42578125" style="343" customWidth="1"/>
    <col min="13563" max="13563" width="5.7109375" style="343" customWidth="1"/>
    <col min="13564" max="13564" width="11" style="343" customWidth="1"/>
    <col min="13565" max="13565" width="14.140625" style="343" customWidth="1"/>
    <col min="13566" max="13566" width="32.28515625" style="343" customWidth="1"/>
    <col min="13567" max="13567" width="10.7109375" style="343" customWidth="1"/>
    <col min="13568" max="13568" width="10.5703125" style="343" customWidth="1"/>
    <col min="13569" max="13569" width="13.5703125" style="343" customWidth="1"/>
    <col min="13570" max="13570" width="11" style="343" customWidth="1"/>
    <col min="13571" max="13576" width="16.42578125" style="343" customWidth="1"/>
    <col min="13577" max="13817" width="9.140625" style="343"/>
    <col min="13818" max="13818" width="7.42578125" style="343" customWidth="1"/>
    <col min="13819" max="13819" width="5.7109375" style="343" customWidth="1"/>
    <col min="13820" max="13820" width="11" style="343" customWidth="1"/>
    <col min="13821" max="13821" width="14.140625" style="343" customWidth="1"/>
    <col min="13822" max="13822" width="32.28515625" style="343" customWidth="1"/>
    <col min="13823" max="13823" width="10.7109375" style="343" customWidth="1"/>
    <col min="13824" max="13824" width="10.5703125" style="343" customWidth="1"/>
    <col min="13825" max="13825" width="13.5703125" style="343" customWidth="1"/>
    <col min="13826" max="13826" width="11" style="343" customWidth="1"/>
    <col min="13827" max="13832" width="16.42578125" style="343" customWidth="1"/>
    <col min="13833" max="14073" width="9.140625" style="343"/>
    <col min="14074" max="14074" width="7.42578125" style="343" customWidth="1"/>
    <col min="14075" max="14075" width="5.7109375" style="343" customWidth="1"/>
    <col min="14076" max="14076" width="11" style="343" customWidth="1"/>
    <col min="14077" max="14077" width="14.140625" style="343" customWidth="1"/>
    <col min="14078" max="14078" width="32.28515625" style="343" customWidth="1"/>
    <col min="14079" max="14079" width="10.7109375" style="343" customWidth="1"/>
    <col min="14080" max="14080" width="10.5703125" style="343" customWidth="1"/>
    <col min="14081" max="14081" width="13.5703125" style="343" customWidth="1"/>
    <col min="14082" max="14082" width="11" style="343" customWidth="1"/>
    <col min="14083" max="14088" width="16.42578125" style="343" customWidth="1"/>
    <col min="14089" max="14329" width="9.140625" style="343"/>
    <col min="14330" max="14330" width="7.42578125" style="343" customWidth="1"/>
    <col min="14331" max="14331" width="5.7109375" style="343" customWidth="1"/>
    <col min="14332" max="14332" width="11" style="343" customWidth="1"/>
    <col min="14333" max="14333" width="14.140625" style="343" customWidth="1"/>
    <col min="14334" max="14334" width="32.28515625" style="343" customWidth="1"/>
    <col min="14335" max="14335" width="10.7109375" style="343" customWidth="1"/>
    <col min="14336" max="14336" width="10.5703125" style="343" customWidth="1"/>
    <col min="14337" max="14337" width="13.5703125" style="343" customWidth="1"/>
    <col min="14338" max="14338" width="11" style="343" customWidth="1"/>
    <col min="14339" max="14344" width="16.42578125" style="343" customWidth="1"/>
    <col min="14345" max="14585" width="9.140625" style="343"/>
    <col min="14586" max="14586" width="7.42578125" style="343" customWidth="1"/>
    <col min="14587" max="14587" width="5.7109375" style="343" customWidth="1"/>
    <col min="14588" max="14588" width="11" style="343" customWidth="1"/>
    <col min="14589" max="14589" width="14.140625" style="343" customWidth="1"/>
    <col min="14590" max="14590" width="32.28515625" style="343" customWidth="1"/>
    <col min="14591" max="14591" width="10.7109375" style="343" customWidth="1"/>
    <col min="14592" max="14592" width="10.5703125" style="343" customWidth="1"/>
    <col min="14593" max="14593" width="13.5703125" style="343" customWidth="1"/>
    <col min="14594" max="14594" width="11" style="343" customWidth="1"/>
    <col min="14595" max="14600" width="16.42578125" style="343" customWidth="1"/>
    <col min="14601" max="14841" width="9.140625" style="343"/>
    <col min="14842" max="14842" width="7.42578125" style="343" customWidth="1"/>
    <col min="14843" max="14843" width="5.7109375" style="343" customWidth="1"/>
    <col min="14844" max="14844" width="11" style="343" customWidth="1"/>
    <col min="14845" max="14845" width="14.140625" style="343" customWidth="1"/>
    <col min="14846" max="14846" width="32.28515625" style="343" customWidth="1"/>
    <col min="14847" max="14847" width="10.7109375" style="343" customWidth="1"/>
    <col min="14848" max="14848" width="10.5703125" style="343" customWidth="1"/>
    <col min="14849" max="14849" width="13.5703125" style="343" customWidth="1"/>
    <col min="14850" max="14850" width="11" style="343" customWidth="1"/>
    <col min="14851" max="14856" width="16.42578125" style="343" customWidth="1"/>
    <col min="14857" max="15097" width="9.140625" style="343"/>
    <col min="15098" max="15098" width="7.42578125" style="343" customWidth="1"/>
    <col min="15099" max="15099" width="5.7109375" style="343" customWidth="1"/>
    <col min="15100" max="15100" width="11" style="343" customWidth="1"/>
    <col min="15101" max="15101" width="14.140625" style="343" customWidth="1"/>
    <col min="15102" max="15102" width="32.28515625" style="343" customWidth="1"/>
    <col min="15103" max="15103" width="10.7109375" style="343" customWidth="1"/>
    <col min="15104" max="15104" width="10.5703125" style="343" customWidth="1"/>
    <col min="15105" max="15105" width="13.5703125" style="343" customWidth="1"/>
    <col min="15106" max="15106" width="11" style="343" customWidth="1"/>
    <col min="15107" max="15112" width="16.42578125" style="343" customWidth="1"/>
    <col min="15113" max="15353" width="9.140625" style="343"/>
    <col min="15354" max="15354" width="7.42578125" style="343" customWidth="1"/>
    <col min="15355" max="15355" width="5.7109375" style="343" customWidth="1"/>
    <col min="15356" max="15356" width="11" style="343" customWidth="1"/>
    <col min="15357" max="15357" width="14.140625" style="343" customWidth="1"/>
    <col min="15358" max="15358" width="32.28515625" style="343" customWidth="1"/>
    <col min="15359" max="15359" width="10.7109375" style="343" customWidth="1"/>
    <col min="15360" max="15360" width="10.5703125" style="343" customWidth="1"/>
    <col min="15361" max="15361" width="13.5703125" style="343" customWidth="1"/>
    <col min="15362" max="15362" width="11" style="343" customWidth="1"/>
    <col min="15363" max="15368" width="16.42578125" style="343" customWidth="1"/>
    <col min="15369" max="15609" width="9.140625" style="343"/>
    <col min="15610" max="15610" width="7.42578125" style="343" customWidth="1"/>
    <col min="15611" max="15611" width="5.7109375" style="343" customWidth="1"/>
    <col min="15612" max="15612" width="11" style="343" customWidth="1"/>
    <col min="15613" max="15613" width="14.140625" style="343" customWidth="1"/>
    <col min="15614" max="15614" width="32.28515625" style="343" customWidth="1"/>
    <col min="15615" max="15615" width="10.7109375" style="343" customWidth="1"/>
    <col min="15616" max="15616" width="10.5703125" style="343" customWidth="1"/>
    <col min="15617" max="15617" width="13.5703125" style="343" customWidth="1"/>
    <col min="15618" max="15618" width="11" style="343" customWidth="1"/>
    <col min="15619" max="15624" width="16.42578125" style="343" customWidth="1"/>
    <col min="15625" max="15865" width="9.140625" style="343"/>
    <col min="15866" max="15866" width="7.42578125" style="343" customWidth="1"/>
    <col min="15867" max="15867" width="5.7109375" style="343" customWidth="1"/>
    <col min="15868" max="15868" width="11" style="343" customWidth="1"/>
    <col min="15869" max="15869" width="14.140625" style="343" customWidth="1"/>
    <col min="15870" max="15870" width="32.28515625" style="343" customWidth="1"/>
    <col min="15871" max="15871" width="10.7109375" style="343" customWidth="1"/>
    <col min="15872" max="15872" width="10.5703125" style="343" customWidth="1"/>
    <col min="15873" max="15873" width="13.5703125" style="343" customWidth="1"/>
    <col min="15874" max="15874" width="11" style="343" customWidth="1"/>
    <col min="15875" max="15880" width="16.42578125" style="343" customWidth="1"/>
    <col min="15881" max="16121" width="9.140625" style="343"/>
    <col min="16122" max="16122" width="7.42578125" style="343" customWidth="1"/>
    <col min="16123" max="16123" width="5.7109375" style="343" customWidth="1"/>
    <col min="16124" max="16124" width="11" style="343" customWidth="1"/>
    <col min="16125" max="16125" width="14.140625" style="343" customWidth="1"/>
    <col min="16126" max="16126" width="32.28515625" style="343" customWidth="1"/>
    <col min="16127" max="16127" width="10.7109375" style="343" customWidth="1"/>
    <col min="16128" max="16128" width="10.5703125" style="343" customWidth="1"/>
    <col min="16129" max="16129" width="13.5703125" style="343" customWidth="1"/>
    <col min="16130" max="16130" width="11" style="343" customWidth="1"/>
    <col min="16131" max="16136" width="16.42578125" style="343" customWidth="1"/>
    <col min="16137" max="16384" width="9.140625" style="343"/>
  </cols>
  <sheetData>
    <row r="1" spans="1:11" ht="16.5" x14ac:dyDescent="0.2">
      <c r="I1" s="294" t="s">
        <v>928</v>
      </c>
    </row>
    <row r="2" spans="1:11" s="55" customFormat="1" ht="16.5" x14ac:dyDescent="0.2">
      <c r="A2" s="331" t="s">
        <v>424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4"/>
      <c r="J3" s="44"/>
      <c r="K3" s="58"/>
    </row>
    <row r="4" spans="1:11" s="55" customFormat="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100" t="s">
        <v>433</v>
      </c>
    </row>
    <row r="5" spans="1:11" s="55" customFormat="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3" t="s">
        <v>434</v>
      </c>
    </row>
    <row r="6" spans="1:11" s="55" customFormat="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335" t="s">
        <v>319</v>
      </c>
      <c r="B7" s="335" t="s">
        <v>776</v>
      </c>
      <c r="C7" s="413" t="s">
        <v>571</v>
      </c>
      <c r="D7" s="335" t="s">
        <v>777</v>
      </c>
      <c r="E7" s="337">
        <v>10000</v>
      </c>
      <c r="F7" s="337">
        <v>9149.4</v>
      </c>
      <c r="G7" s="337">
        <v>0</v>
      </c>
      <c r="H7" s="337">
        <v>0</v>
      </c>
      <c r="I7" s="337">
        <f>'Rozpis rezervy'!E25</f>
        <v>10000</v>
      </c>
    </row>
    <row r="8" spans="1:11" x14ac:dyDescent="0.2">
      <c r="A8" s="335" t="s">
        <v>319</v>
      </c>
      <c r="B8" s="335" t="s">
        <v>776</v>
      </c>
      <c r="C8" s="413" t="s">
        <v>571</v>
      </c>
      <c r="D8" s="335" t="s">
        <v>778</v>
      </c>
      <c r="E8" s="337">
        <v>500</v>
      </c>
      <c r="F8" s="337">
        <v>500</v>
      </c>
      <c r="G8" s="337">
        <v>0</v>
      </c>
      <c r="H8" s="337">
        <v>0</v>
      </c>
      <c r="I8" s="337">
        <f>'Rozpis rezervy'!E33</f>
        <v>1000</v>
      </c>
    </row>
    <row r="9" spans="1:11" x14ac:dyDescent="0.2">
      <c r="A9" s="335" t="s">
        <v>319</v>
      </c>
      <c r="B9" s="335" t="s">
        <v>776</v>
      </c>
      <c r="C9" s="413" t="s">
        <v>571</v>
      </c>
      <c r="D9" s="335" t="s">
        <v>779</v>
      </c>
      <c r="E9" s="337">
        <v>1000</v>
      </c>
      <c r="F9" s="337">
        <v>895.9</v>
      </c>
      <c r="G9" s="337">
        <v>0</v>
      </c>
      <c r="H9" s="337">
        <v>0</v>
      </c>
      <c r="I9" s="337">
        <f>'Rozpis rezervy'!E34</f>
        <v>150</v>
      </c>
    </row>
    <row r="10" spans="1:11" x14ac:dyDescent="0.2">
      <c r="A10" s="406" t="s">
        <v>319</v>
      </c>
      <c r="B10" s="335">
        <v>6901</v>
      </c>
      <c r="C10" s="413" t="s">
        <v>571</v>
      </c>
      <c r="D10" s="335" t="s">
        <v>782</v>
      </c>
      <c r="E10" s="337">
        <v>0</v>
      </c>
      <c r="F10" s="337">
        <v>0</v>
      </c>
      <c r="G10" s="337">
        <v>0</v>
      </c>
      <c r="H10" s="337">
        <v>0</v>
      </c>
      <c r="I10" s="337">
        <v>1000</v>
      </c>
    </row>
    <row r="11" spans="1:11" x14ac:dyDescent="0.2">
      <c r="A11" s="440" t="s">
        <v>319</v>
      </c>
      <c r="B11" s="440" t="s">
        <v>776</v>
      </c>
      <c r="C11" s="440" t="s">
        <v>780</v>
      </c>
      <c r="D11" s="440"/>
      <c r="E11" s="441">
        <f>SUM(E7:E10)</f>
        <v>11500</v>
      </c>
      <c r="F11" s="337">
        <v>10545.3</v>
      </c>
      <c r="G11" s="441">
        <v>0</v>
      </c>
      <c r="H11" s="441">
        <v>0</v>
      </c>
      <c r="I11" s="441">
        <v>0</v>
      </c>
    </row>
    <row r="12" spans="1:11" x14ac:dyDescent="0.2">
      <c r="A12" s="445" t="s">
        <v>319</v>
      </c>
      <c r="B12" s="446" t="s">
        <v>318</v>
      </c>
      <c r="C12" s="460"/>
      <c r="D12" s="460"/>
      <c r="E12" s="447">
        <v>11500</v>
      </c>
      <c r="F12" s="447">
        <v>10545.3</v>
      </c>
      <c r="G12" s="447">
        <f>SUM(G11)</f>
        <v>0</v>
      </c>
      <c r="H12" s="447">
        <v>0</v>
      </c>
      <c r="I12" s="447">
        <f>SUM(I7:I11)</f>
        <v>12150</v>
      </c>
    </row>
    <row r="13" spans="1:11" x14ac:dyDescent="0.2">
      <c r="A13" s="456" t="s">
        <v>18</v>
      </c>
      <c r="B13" s="457"/>
      <c r="C13" s="457"/>
      <c r="D13" s="458"/>
      <c r="E13" s="459">
        <v>11500</v>
      </c>
      <c r="F13" s="459">
        <v>10545.3</v>
      </c>
      <c r="G13" s="459">
        <f>SUM(G12)</f>
        <v>0</v>
      </c>
      <c r="H13" s="459">
        <v>0</v>
      </c>
      <c r="I13" s="459">
        <f>I12</f>
        <v>12150</v>
      </c>
    </row>
    <row r="62" spans="6:9" x14ac:dyDescent="0.2">
      <c r="F62" s="566"/>
      <c r="G62" s="566"/>
      <c r="H62" s="545"/>
      <c r="I62" s="545"/>
    </row>
    <row r="71" spans="1:10" x14ac:dyDescent="0.2">
      <c r="A71" s="565"/>
      <c r="B71" s="566"/>
      <c r="C71" s="566"/>
      <c r="D71" s="566"/>
      <c r="E71" s="566"/>
    </row>
    <row r="73" spans="1:10" x14ac:dyDescent="0.2">
      <c r="A73" s="714" t="s">
        <v>1016</v>
      </c>
      <c r="B73" s="714"/>
      <c r="C73" s="714"/>
      <c r="D73" s="714"/>
      <c r="E73" s="714"/>
      <c r="F73" s="714"/>
      <c r="G73" s="714"/>
      <c r="H73" s="714"/>
      <c r="I73" s="714"/>
      <c r="J73" s="663"/>
    </row>
  </sheetData>
  <mergeCells count="1">
    <mergeCell ref="A73:I73"/>
  </mergeCells>
  <pageMargins left="0.39305600000000002" right="0.39444400000000002" top="0.39305600000000002" bottom="0.59097200000000005" header="0.39305600000000002" footer="0.59097200000000005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112"/>
  <sheetViews>
    <sheetView zoomScaleNormal="100" zoomScaleSheetLayoutView="100" workbookViewId="0">
      <selection activeCell="I20" sqref="I20"/>
    </sheetView>
  </sheetViews>
  <sheetFormatPr defaultColWidth="36.5703125" defaultRowHeight="12.75" x14ac:dyDescent="0.2"/>
  <cols>
    <col min="1" max="1" width="33.28515625" style="145" customWidth="1"/>
    <col min="2" max="3" width="10.42578125" style="145" bestFit="1" customWidth="1"/>
    <col min="4" max="4" width="11.85546875" style="145" customWidth="1"/>
    <col min="5" max="5" width="11.42578125" style="145" customWidth="1"/>
    <col min="6" max="6" width="11.85546875" style="145" customWidth="1"/>
    <col min="7" max="7" width="11.42578125" style="145" customWidth="1"/>
    <col min="8" max="8" width="9.42578125" style="145" customWidth="1"/>
    <col min="9" max="9" width="11.42578125" style="145" customWidth="1"/>
    <col min="10" max="16384" width="36.5703125" style="145"/>
  </cols>
  <sheetData>
    <row r="1" spans="1:6" ht="16.5" x14ac:dyDescent="0.2">
      <c r="F1" s="294" t="s">
        <v>902</v>
      </c>
    </row>
    <row r="2" spans="1:6" ht="17.25" customHeight="1" x14ac:dyDescent="0.3">
      <c r="A2" s="44" t="s">
        <v>1024</v>
      </c>
      <c r="D2" s="223"/>
      <c r="E2" s="224"/>
      <c r="F2" s="223"/>
    </row>
    <row r="3" spans="1:6" ht="13.5" thickBot="1" x14ac:dyDescent="0.25">
      <c r="A3" s="162"/>
      <c r="D3" s="147"/>
      <c r="E3" s="225"/>
      <c r="F3" s="147" t="s">
        <v>331</v>
      </c>
    </row>
    <row r="4" spans="1:6" ht="13.5" x14ac:dyDescent="0.25">
      <c r="A4" s="149" t="s">
        <v>538</v>
      </c>
      <c r="B4" s="151" t="s">
        <v>325</v>
      </c>
      <c r="C4" s="151" t="s">
        <v>326</v>
      </c>
      <c r="D4" s="151" t="s">
        <v>2</v>
      </c>
      <c r="E4" s="151" t="s">
        <v>485</v>
      </c>
      <c r="F4" s="163" t="s">
        <v>433</v>
      </c>
    </row>
    <row r="5" spans="1:6" ht="14.25" thickBot="1" x14ac:dyDescent="0.3">
      <c r="A5" s="226"/>
      <c r="B5" s="227">
        <v>2021</v>
      </c>
      <c r="C5" s="227">
        <v>2021</v>
      </c>
      <c r="D5" s="157" t="s">
        <v>837</v>
      </c>
      <c r="E5" s="157" t="s">
        <v>328</v>
      </c>
      <c r="F5" s="587">
        <v>2022</v>
      </c>
    </row>
    <row r="6" spans="1:6" ht="15.75" x14ac:dyDescent="0.25">
      <c r="A6" s="228" t="s">
        <v>539</v>
      </c>
      <c r="B6" s="218"/>
      <c r="C6" s="218"/>
      <c r="D6" s="218"/>
      <c r="E6" s="229"/>
      <c r="F6" s="588"/>
    </row>
    <row r="7" spans="1:6" x14ac:dyDescent="0.2">
      <c r="A7" s="230" t="s">
        <v>540</v>
      </c>
      <c r="B7" s="200">
        <v>1170</v>
      </c>
      <c r="C7" s="200">
        <v>1170</v>
      </c>
      <c r="D7" s="200">
        <v>23</v>
      </c>
      <c r="E7" s="231">
        <f>D7/C7*100</f>
        <v>1.9658119658119657</v>
      </c>
      <c r="F7" s="589">
        <f>'11'!I17</f>
        <v>1109</v>
      </c>
    </row>
    <row r="8" spans="1:6" x14ac:dyDescent="0.2">
      <c r="A8" s="230" t="s">
        <v>541</v>
      </c>
      <c r="B8" s="200">
        <v>7500</v>
      </c>
      <c r="C8" s="200">
        <v>18773</v>
      </c>
      <c r="D8" s="200">
        <v>1559</v>
      </c>
      <c r="E8" s="231">
        <f>D8/C8*100</f>
        <v>8.3044798380653067</v>
      </c>
      <c r="F8" s="589">
        <f>'11 inv'!J18</f>
        <v>22842</v>
      </c>
    </row>
    <row r="9" spans="1:6" ht="15" thickBot="1" x14ac:dyDescent="0.25">
      <c r="A9" s="232" t="s">
        <v>542</v>
      </c>
      <c r="B9" s="233">
        <f>SUM(B7:B8)</f>
        <v>8670</v>
      </c>
      <c r="C9" s="233">
        <f>SUM(C7:C8)</f>
        <v>19943</v>
      </c>
      <c r="D9" s="233">
        <f>SUM(D7:D8)</f>
        <v>1582</v>
      </c>
      <c r="E9" s="234">
        <f>D9/C9*100</f>
        <v>7.9326079326079322</v>
      </c>
      <c r="F9" s="590">
        <f t="shared" ref="F9" si="0">SUM(F7:F8)</f>
        <v>23951</v>
      </c>
    </row>
    <row r="10" spans="1:6" ht="15.75" x14ac:dyDescent="0.25">
      <c r="A10" s="228" t="s">
        <v>543</v>
      </c>
      <c r="B10" s="235"/>
      <c r="C10" s="235"/>
      <c r="D10" s="235"/>
      <c r="E10" s="236"/>
      <c r="F10" s="591"/>
    </row>
    <row r="11" spans="1:6" x14ac:dyDescent="0.2">
      <c r="A11" s="230" t="s">
        <v>540</v>
      </c>
      <c r="B11" s="200">
        <v>150</v>
      </c>
      <c r="C11" s="200">
        <v>150</v>
      </c>
      <c r="D11" s="200">
        <v>0</v>
      </c>
      <c r="E11" s="231">
        <f>D11/C11*100</f>
        <v>0</v>
      </c>
      <c r="F11" s="589">
        <f>'12'!I9</f>
        <v>150</v>
      </c>
    </row>
    <row r="12" spans="1:6" ht="15" thickBot="1" x14ac:dyDescent="0.25">
      <c r="A12" s="232" t="s">
        <v>542</v>
      </c>
      <c r="B12" s="233">
        <f>SUM(B11:B11)</f>
        <v>150</v>
      </c>
      <c r="C12" s="233">
        <f>SUM(C11:C11)</f>
        <v>150</v>
      </c>
      <c r="D12" s="233">
        <f>SUM(D11)</f>
        <v>0</v>
      </c>
      <c r="E12" s="234">
        <f>D12/C12*100</f>
        <v>0</v>
      </c>
      <c r="F12" s="590">
        <f t="shared" ref="F12" si="1">SUM(F11:F11)</f>
        <v>150</v>
      </c>
    </row>
    <row r="13" spans="1:6" ht="15.75" x14ac:dyDescent="0.25">
      <c r="A13" s="228" t="s">
        <v>544</v>
      </c>
      <c r="B13" s="237"/>
      <c r="C13" s="237"/>
      <c r="D13" s="237"/>
      <c r="E13" s="237"/>
      <c r="F13" s="592"/>
    </row>
    <row r="14" spans="1:6" x14ac:dyDescent="0.2">
      <c r="A14" s="230" t="s">
        <v>540</v>
      </c>
      <c r="B14" s="200">
        <v>113301</v>
      </c>
      <c r="C14" s="200">
        <v>129249</v>
      </c>
      <c r="D14" s="200">
        <v>89115</v>
      </c>
      <c r="E14" s="231">
        <f>D14/C14*100</f>
        <v>68.948309077826522</v>
      </c>
      <c r="F14" s="589">
        <f>'21'!I50</f>
        <v>122537</v>
      </c>
    </row>
    <row r="15" spans="1:6" x14ac:dyDescent="0.2">
      <c r="A15" s="230" t="s">
        <v>541</v>
      </c>
      <c r="B15" s="200">
        <v>19841</v>
      </c>
      <c r="C15" s="200">
        <v>27495</v>
      </c>
      <c r="D15" s="200">
        <v>8680</v>
      </c>
      <c r="E15" s="231">
        <f>D15/C15*100</f>
        <v>31.569376250227315</v>
      </c>
      <c r="F15" s="589">
        <f>'21 inv'!J34</f>
        <v>37558</v>
      </c>
    </row>
    <row r="16" spans="1:6" ht="15" thickBot="1" x14ac:dyDescent="0.25">
      <c r="A16" s="232" t="s">
        <v>542</v>
      </c>
      <c r="B16" s="233">
        <f>SUM(B14:B15)</f>
        <v>133142</v>
      </c>
      <c r="C16" s="233">
        <f>SUM(C14:C15)</f>
        <v>156744</v>
      </c>
      <c r="D16" s="233">
        <f>SUM(D14:D15)</f>
        <v>97795</v>
      </c>
      <c r="E16" s="234">
        <f>D16/C16*100</f>
        <v>62.391542897973764</v>
      </c>
      <c r="F16" s="590">
        <f t="shared" ref="F16" si="2">SUM(F14:F15)</f>
        <v>160095</v>
      </c>
    </row>
    <row r="17" spans="1:6" ht="15.75" x14ac:dyDescent="0.25">
      <c r="A17" s="228" t="s">
        <v>545</v>
      </c>
      <c r="B17" s="218"/>
      <c r="C17" s="218"/>
      <c r="D17" s="218"/>
      <c r="E17" s="238"/>
      <c r="F17" s="588"/>
    </row>
    <row r="18" spans="1:6" x14ac:dyDescent="0.2">
      <c r="A18" s="230" t="s">
        <v>540</v>
      </c>
      <c r="B18" s="200">
        <v>2000</v>
      </c>
      <c r="C18" s="200">
        <v>2000</v>
      </c>
      <c r="D18" s="200">
        <v>28</v>
      </c>
      <c r="E18" s="231">
        <f>D18/C18*100</f>
        <v>1.4000000000000001</v>
      </c>
      <c r="F18" s="589">
        <f>'31'!I17</f>
        <v>12180</v>
      </c>
    </row>
    <row r="19" spans="1:6" x14ac:dyDescent="0.2">
      <c r="A19" s="230" t="s">
        <v>541</v>
      </c>
      <c r="B19" s="200">
        <v>2000</v>
      </c>
      <c r="C19" s="200">
        <v>8269</v>
      </c>
      <c r="D19" s="200">
        <v>0</v>
      </c>
      <c r="E19" s="231">
        <f>D19/C19*100</f>
        <v>0</v>
      </c>
      <c r="F19" s="589">
        <f>'31 inv'!J17</f>
        <v>31800</v>
      </c>
    </row>
    <row r="20" spans="1:6" ht="15" thickBot="1" x14ac:dyDescent="0.25">
      <c r="A20" s="232" t="s">
        <v>542</v>
      </c>
      <c r="B20" s="233">
        <f>SUM(B18:B19)</f>
        <v>4000</v>
      </c>
      <c r="C20" s="233">
        <f>SUM(C18:C19)</f>
        <v>10269</v>
      </c>
      <c r="D20" s="233">
        <f>SUM(D18:D19)</f>
        <v>28</v>
      </c>
      <c r="E20" s="234">
        <f>D20/C20*100</f>
        <v>0.27266530334014999</v>
      </c>
      <c r="F20" s="590">
        <f t="shared" ref="F20" si="3">SUM(F18:F19)</f>
        <v>43980</v>
      </c>
    </row>
    <row r="21" spans="1:6" ht="15.75" x14ac:dyDescent="0.25">
      <c r="A21" s="228" t="s">
        <v>546</v>
      </c>
      <c r="B21" s="235"/>
      <c r="C21" s="235"/>
      <c r="D21" s="235"/>
      <c r="E21" s="241"/>
      <c r="F21" s="591"/>
    </row>
    <row r="22" spans="1:6" x14ac:dyDescent="0.2">
      <c r="A22" s="230" t="s">
        <v>540</v>
      </c>
      <c r="B22" s="200">
        <v>4472</v>
      </c>
      <c r="C22" s="200">
        <v>4562</v>
      </c>
      <c r="D22" s="200">
        <v>1422</v>
      </c>
      <c r="E22" s="231">
        <f>D22/C22*100</f>
        <v>31.170539237176676</v>
      </c>
      <c r="F22" s="589">
        <f>'41'!I7+'41'!I8+'41'!I9+'41'!I10+'41'!I11+'41'!I12+'41'!I43+'41'!I44+'41'!I45+'41'!I46+'41'!I47+'41'!I48+'41'!I49+'41'!I87+'41'!I88+'41'!I89+'41'!I90</f>
        <v>4267</v>
      </c>
    </row>
    <row r="23" spans="1:6" x14ac:dyDescent="0.2">
      <c r="A23" s="230" t="s">
        <v>547</v>
      </c>
      <c r="B23" s="200">
        <v>185084</v>
      </c>
      <c r="C23" s="200">
        <v>215567</v>
      </c>
      <c r="D23" s="200">
        <v>168384</v>
      </c>
      <c r="E23" s="231">
        <f>D23/C23*100</f>
        <v>78.112141468777679</v>
      </c>
      <c r="F23" s="589">
        <f>'41'!I35+'41'!I67+'41'!I81+'41'!I82+'41'!I93+'41'!I94</f>
        <v>189358</v>
      </c>
    </row>
    <row r="24" spans="1:6" x14ac:dyDescent="0.2">
      <c r="A24" s="230" t="s">
        <v>541</v>
      </c>
      <c r="B24" s="200">
        <v>0</v>
      </c>
      <c r="C24" s="200">
        <v>1041</v>
      </c>
      <c r="D24" s="200">
        <v>698</v>
      </c>
      <c r="E24" s="231">
        <v>0</v>
      </c>
      <c r="F24" s="589">
        <f>'41 inv'!J18</f>
        <v>0</v>
      </c>
    </row>
    <row r="25" spans="1:6" ht="15" thickBot="1" x14ac:dyDescent="0.25">
      <c r="A25" s="232" t="s">
        <v>542</v>
      </c>
      <c r="B25" s="239">
        <f>SUM(B22:B24)</f>
        <v>189556</v>
      </c>
      <c r="C25" s="239">
        <f>SUM(C22:C24)</f>
        <v>221170</v>
      </c>
      <c r="D25" s="239">
        <f>SUM(D22:D24)</f>
        <v>170504</v>
      </c>
      <c r="E25" s="234">
        <f>D25/C25*100</f>
        <v>77.091829814170097</v>
      </c>
      <c r="F25" s="593">
        <f>SUM(F22:F24)</f>
        <v>193625</v>
      </c>
    </row>
    <row r="26" spans="1:6" ht="15.75" x14ac:dyDescent="0.25">
      <c r="A26" s="228" t="s">
        <v>548</v>
      </c>
      <c r="B26" s="240"/>
      <c r="C26" s="240"/>
      <c r="D26" s="240"/>
      <c r="E26" s="241"/>
      <c r="F26" s="594"/>
    </row>
    <row r="27" spans="1:6" x14ac:dyDescent="0.2">
      <c r="A27" s="230" t="s">
        <v>540</v>
      </c>
      <c r="B27" s="200">
        <v>0</v>
      </c>
      <c r="C27" s="200">
        <v>5977</v>
      </c>
      <c r="D27" s="200">
        <v>1786</v>
      </c>
      <c r="E27" s="231">
        <f>D27/C27*100</f>
        <v>29.881211310021747</v>
      </c>
      <c r="F27" s="589">
        <v>0</v>
      </c>
    </row>
    <row r="28" spans="1:6" ht="15" thickBot="1" x14ac:dyDescent="0.25">
      <c r="A28" s="232" t="s">
        <v>542</v>
      </c>
      <c r="B28" s="233">
        <f>SUM(B27:B27)</f>
        <v>0</v>
      </c>
      <c r="C28" s="233">
        <f>SUM(C27:C27)</f>
        <v>5977</v>
      </c>
      <c r="D28" s="233">
        <f>SUM(D27:D27)</f>
        <v>1786</v>
      </c>
      <c r="E28" s="242">
        <f>D28/C28*100</f>
        <v>29.881211310021747</v>
      </c>
      <c r="F28" s="590">
        <f t="shared" ref="F28" si="4">SUM(F27:F27)</f>
        <v>0</v>
      </c>
    </row>
    <row r="29" spans="1:6" ht="15.75" x14ac:dyDescent="0.25">
      <c r="A29" s="228" t="s">
        <v>549</v>
      </c>
      <c r="B29" s="235"/>
      <c r="C29" s="235"/>
      <c r="D29" s="235"/>
      <c r="E29" s="241"/>
      <c r="F29" s="591"/>
    </row>
    <row r="30" spans="1:6" x14ac:dyDescent="0.2">
      <c r="A30" s="230" t="s">
        <v>540</v>
      </c>
      <c r="B30" s="200">
        <v>10428</v>
      </c>
      <c r="C30" s="200">
        <v>16271</v>
      </c>
      <c r="D30" s="200">
        <v>6360</v>
      </c>
      <c r="E30" s="231">
        <f>D30/C30*100</f>
        <v>39.087947882736159</v>
      </c>
      <c r="F30" s="589">
        <f>F33-F31</f>
        <v>10789</v>
      </c>
    </row>
    <row r="31" spans="1:6" x14ac:dyDescent="0.2">
      <c r="A31" s="230" t="s">
        <v>547</v>
      </c>
      <c r="B31" s="200">
        <v>87820</v>
      </c>
      <c r="C31" s="200">
        <v>184719</v>
      </c>
      <c r="D31" s="200">
        <v>134086</v>
      </c>
      <c r="E31" s="231">
        <f>D31/C31*100</f>
        <v>72.589175991641355</v>
      </c>
      <c r="F31" s="589">
        <f>'51'!I17+'51'!I18+'51'!I66+'51'!I67</f>
        <v>85935</v>
      </c>
    </row>
    <row r="32" spans="1:6" x14ac:dyDescent="0.2">
      <c r="A32" s="230" t="s">
        <v>541</v>
      </c>
      <c r="B32" s="200">
        <v>0</v>
      </c>
      <c r="C32" s="200">
        <v>0</v>
      </c>
      <c r="D32" s="200">
        <v>0</v>
      </c>
      <c r="E32" s="231">
        <v>0</v>
      </c>
      <c r="F32" s="589">
        <v>0</v>
      </c>
    </row>
    <row r="33" spans="1:6" ht="15" thickBot="1" x14ac:dyDescent="0.25">
      <c r="A33" s="232" t="s">
        <v>542</v>
      </c>
      <c r="B33" s="233">
        <f>SUM(B30:B32)</f>
        <v>98248</v>
      </c>
      <c r="C33" s="233">
        <f>SUM(C30:C32)</f>
        <v>200990</v>
      </c>
      <c r="D33" s="233">
        <f>SUM(D30:D32)</f>
        <v>140446</v>
      </c>
      <c r="E33" s="234">
        <f>D33/C33*100</f>
        <v>69.877108313846463</v>
      </c>
      <c r="F33" s="590">
        <f>'51'!I110</f>
        <v>96724</v>
      </c>
    </row>
    <row r="34" spans="1:6" ht="15.75" x14ac:dyDescent="0.25">
      <c r="A34" s="228" t="s">
        <v>550</v>
      </c>
      <c r="B34" s="243"/>
      <c r="C34" s="243"/>
      <c r="D34" s="243"/>
      <c r="E34" s="244"/>
      <c r="F34" s="595"/>
    </row>
    <row r="35" spans="1:6" x14ac:dyDescent="0.2">
      <c r="A35" s="230" t="s">
        <v>540</v>
      </c>
      <c r="B35" s="200">
        <v>7460</v>
      </c>
      <c r="C35" s="200">
        <v>7460</v>
      </c>
      <c r="D35" s="200">
        <v>2349</v>
      </c>
      <c r="E35" s="231">
        <f>D35/C35*100</f>
        <v>31.487935656836463</v>
      </c>
      <c r="F35" s="589">
        <f>'61'!I39</f>
        <v>7260</v>
      </c>
    </row>
    <row r="36" spans="1:6" x14ac:dyDescent="0.2">
      <c r="A36" s="230" t="s">
        <v>541</v>
      </c>
      <c r="B36" s="200">
        <v>0</v>
      </c>
      <c r="C36" s="200">
        <v>0</v>
      </c>
      <c r="D36" s="200">
        <v>0</v>
      </c>
      <c r="E36" s="231">
        <v>0</v>
      </c>
      <c r="F36" s="589">
        <v>0</v>
      </c>
    </row>
    <row r="37" spans="1:6" ht="15" thickBot="1" x14ac:dyDescent="0.25">
      <c r="A37" s="245" t="s">
        <v>542</v>
      </c>
      <c r="B37" s="233">
        <f>SUM(B35:B36)</f>
        <v>7460</v>
      </c>
      <c r="C37" s="233">
        <f>SUM(C35:C36)</f>
        <v>7460</v>
      </c>
      <c r="D37" s="233">
        <f>D35+D36</f>
        <v>2349</v>
      </c>
      <c r="E37" s="234">
        <f>D37/C37*100</f>
        <v>31.487935656836463</v>
      </c>
      <c r="F37" s="590">
        <f t="shared" ref="F37" si="5">SUM(F35:F36)</f>
        <v>7260</v>
      </c>
    </row>
    <row r="38" spans="1:6" ht="15.75" x14ac:dyDescent="0.25">
      <c r="A38" s="228" t="s">
        <v>551</v>
      </c>
      <c r="B38" s="246"/>
      <c r="C38" s="246"/>
      <c r="D38" s="246"/>
      <c r="E38" s="244"/>
      <c r="F38" s="596"/>
    </row>
    <row r="39" spans="1:6" x14ac:dyDescent="0.2">
      <c r="A39" s="230" t="s">
        <v>540</v>
      </c>
      <c r="B39" s="200">
        <v>2480</v>
      </c>
      <c r="C39" s="200">
        <v>2730</v>
      </c>
      <c r="D39" s="200">
        <v>645</v>
      </c>
      <c r="E39" s="231">
        <f>D39/C39*100</f>
        <v>23.626373626373624</v>
      </c>
      <c r="F39" s="589">
        <f>'62'!I29</f>
        <v>2480</v>
      </c>
    </row>
    <row r="40" spans="1:6" x14ac:dyDescent="0.2">
      <c r="A40" s="230" t="s">
        <v>541</v>
      </c>
      <c r="B40" s="200">
        <v>0</v>
      </c>
      <c r="C40" s="200">
        <v>0</v>
      </c>
      <c r="D40" s="200">
        <v>0</v>
      </c>
      <c r="E40" s="231">
        <v>0</v>
      </c>
      <c r="F40" s="589">
        <v>0</v>
      </c>
    </row>
    <row r="41" spans="1:6" ht="15" thickBot="1" x14ac:dyDescent="0.25">
      <c r="A41" s="232" t="s">
        <v>542</v>
      </c>
      <c r="B41" s="233">
        <f>SUM(B39:B40)</f>
        <v>2480</v>
      </c>
      <c r="C41" s="233">
        <f>SUM(C39:C40)</f>
        <v>2730</v>
      </c>
      <c r="D41" s="233">
        <f>SUM(D39:D40)</f>
        <v>645</v>
      </c>
      <c r="E41" s="234">
        <f>D41/C41*100</f>
        <v>23.626373626373624</v>
      </c>
      <c r="F41" s="590">
        <f t="shared" ref="F41" si="6">SUM(F39:F39)</f>
        <v>2480</v>
      </c>
    </row>
    <row r="42" spans="1:6" ht="15.75" x14ac:dyDescent="0.25">
      <c r="A42" s="228" t="s">
        <v>552</v>
      </c>
      <c r="B42" s="243"/>
      <c r="C42" s="243"/>
      <c r="D42" s="243"/>
      <c r="E42" s="244"/>
      <c r="F42" s="595"/>
    </row>
    <row r="43" spans="1:6" x14ac:dyDescent="0.2">
      <c r="A43" s="247" t="s">
        <v>540</v>
      </c>
      <c r="B43" s="200">
        <v>3250</v>
      </c>
      <c r="C43" s="200">
        <v>3250</v>
      </c>
      <c r="D43" s="200">
        <v>1360</v>
      </c>
      <c r="E43" s="231">
        <f>D43/C43*100</f>
        <v>41.846153846153847</v>
      </c>
      <c r="F43" s="589">
        <f>'63'!I24</f>
        <v>6182</v>
      </c>
    </row>
    <row r="44" spans="1:6" x14ac:dyDescent="0.2">
      <c r="A44" s="230" t="s">
        <v>541</v>
      </c>
      <c r="B44" s="200">
        <v>0</v>
      </c>
      <c r="C44" s="200">
        <v>0</v>
      </c>
      <c r="D44" s="200">
        <v>0</v>
      </c>
      <c r="E44" s="231">
        <v>0</v>
      </c>
      <c r="F44" s="589">
        <v>0</v>
      </c>
    </row>
    <row r="45" spans="1:6" ht="15" thickBot="1" x14ac:dyDescent="0.25">
      <c r="A45" s="245" t="s">
        <v>542</v>
      </c>
      <c r="B45" s="233">
        <f>SUM(B43:B44)</f>
        <v>3250</v>
      </c>
      <c r="C45" s="233">
        <f>SUM(C43:C44)</f>
        <v>3250</v>
      </c>
      <c r="D45" s="233">
        <f>SUM(D43:D44)</f>
        <v>1360</v>
      </c>
      <c r="E45" s="234">
        <f>D45/C45*100</f>
        <v>41.846153846153847</v>
      </c>
      <c r="F45" s="590">
        <f t="shared" ref="F45" si="7">SUM(F43:F43)</f>
        <v>6182</v>
      </c>
    </row>
    <row r="46" spans="1:6" ht="15.75" x14ac:dyDescent="0.25">
      <c r="A46" s="228" t="s">
        <v>553</v>
      </c>
      <c r="B46" s="246"/>
      <c r="C46" s="246"/>
      <c r="D46" s="246"/>
      <c r="E46" s="244"/>
      <c r="F46" s="596"/>
    </row>
    <row r="47" spans="1:6" x14ac:dyDescent="0.2">
      <c r="A47" s="248" t="s">
        <v>540</v>
      </c>
      <c r="B47" s="200">
        <v>29765</v>
      </c>
      <c r="C47" s="200">
        <v>29935</v>
      </c>
      <c r="D47" s="200">
        <v>27107</v>
      </c>
      <c r="E47" s="231">
        <f>D47/C47*100</f>
        <v>90.552864539836307</v>
      </c>
      <c r="F47" s="589">
        <f>'64'!I89</f>
        <v>29920</v>
      </c>
    </row>
    <row r="48" spans="1:6" x14ac:dyDescent="0.2">
      <c r="A48" s="248" t="s">
        <v>541</v>
      </c>
      <c r="B48" s="200">
        <v>0</v>
      </c>
      <c r="C48" s="200">
        <v>0</v>
      </c>
      <c r="D48" s="200">
        <v>0</v>
      </c>
      <c r="E48" s="231">
        <v>0</v>
      </c>
      <c r="F48" s="589">
        <v>0</v>
      </c>
    </row>
    <row r="49" spans="1:8" ht="15" thickBot="1" x14ac:dyDescent="0.25">
      <c r="A49" s="232" t="s">
        <v>542</v>
      </c>
      <c r="B49" s="249">
        <f>SUM(B47:B48)</f>
        <v>29765</v>
      </c>
      <c r="C49" s="249">
        <f>SUM(C47:C48)</f>
        <v>29935</v>
      </c>
      <c r="D49" s="249">
        <f>SUM(D47:D48)</f>
        <v>27107</v>
      </c>
      <c r="E49" s="242">
        <f>D49/C49*100</f>
        <v>90.552864539836307</v>
      </c>
      <c r="F49" s="597">
        <f>SUM(F47:F47)</f>
        <v>29920</v>
      </c>
    </row>
    <row r="50" spans="1:8" ht="15.75" x14ac:dyDescent="0.25">
      <c r="A50" s="228" t="s">
        <v>554</v>
      </c>
      <c r="B50" s="235"/>
      <c r="C50" s="235"/>
      <c r="D50" s="235"/>
      <c r="E50" s="244"/>
      <c r="F50" s="591"/>
    </row>
    <row r="51" spans="1:8" x14ac:dyDescent="0.2">
      <c r="A51" s="230" t="s">
        <v>555</v>
      </c>
      <c r="B51" s="200">
        <v>1700</v>
      </c>
      <c r="C51" s="200">
        <v>3068</v>
      </c>
      <c r="D51" s="200">
        <v>1068</v>
      </c>
      <c r="E51" s="231">
        <f>D51/C51*100</f>
        <v>34.810951760104302</v>
      </c>
      <c r="F51" s="589">
        <f>'65'!I27</f>
        <v>2000</v>
      </c>
    </row>
    <row r="52" spans="1:8" x14ac:dyDescent="0.2">
      <c r="A52" s="230" t="s">
        <v>541</v>
      </c>
      <c r="B52" s="200">
        <v>0</v>
      </c>
      <c r="C52" s="200">
        <v>0</v>
      </c>
      <c r="D52" s="200">
        <v>0</v>
      </c>
      <c r="E52" s="231">
        <v>0</v>
      </c>
      <c r="F52" s="589">
        <v>0</v>
      </c>
    </row>
    <row r="53" spans="1:8" ht="15" thickBot="1" x14ac:dyDescent="0.25">
      <c r="A53" s="232" t="s">
        <v>542</v>
      </c>
      <c r="B53" s="233">
        <f>SUM(B51:B52)</f>
        <v>1700</v>
      </c>
      <c r="C53" s="233">
        <f>SUM(C51:C52)</f>
        <v>3068</v>
      </c>
      <c r="D53" s="233">
        <f>SUM(D51:D52)</f>
        <v>1068</v>
      </c>
      <c r="E53" s="234">
        <f>D53/C53*100</f>
        <v>34.810951760104302</v>
      </c>
      <c r="F53" s="590">
        <f t="shared" ref="F53" si="8">SUM(F51:F52)</f>
        <v>2000</v>
      </c>
    </row>
    <row r="54" spans="1:8" x14ac:dyDescent="0.2">
      <c r="A54" s="714" t="s">
        <v>985</v>
      </c>
      <c r="B54" s="714"/>
      <c r="C54" s="714"/>
      <c r="D54" s="714"/>
      <c r="E54" s="714"/>
      <c r="F54" s="714"/>
      <c r="G54" s="662"/>
      <c r="H54" s="662"/>
    </row>
    <row r="55" spans="1:8" s="162" customFormat="1" ht="17.25" thickBot="1" x14ac:dyDescent="0.25">
      <c r="A55" s="613"/>
      <c r="B55" s="614"/>
      <c r="C55" s="614"/>
      <c r="D55" s="614"/>
      <c r="E55" s="615"/>
      <c r="F55" s="294" t="s">
        <v>903</v>
      </c>
    </row>
    <row r="56" spans="1:8" ht="15.75" x14ac:dyDescent="0.25">
      <c r="A56" s="228" t="s">
        <v>556</v>
      </c>
      <c r="B56" s="235"/>
      <c r="C56" s="235"/>
      <c r="D56" s="235"/>
      <c r="E56" s="235"/>
      <c r="F56" s="591"/>
    </row>
    <row r="57" spans="1:8" x14ac:dyDescent="0.2">
      <c r="A57" s="230" t="s">
        <v>555</v>
      </c>
      <c r="B57" s="200">
        <v>12140</v>
      </c>
      <c r="C57" s="200">
        <v>90966</v>
      </c>
      <c r="D57" s="200">
        <v>18006</v>
      </c>
      <c r="E57" s="231">
        <f>D57/C57*100</f>
        <v>19.794208825275376</v>
      </c>
      <c r="F57" s="589">
        <f>'81'!I31</f>
        <v>11940</v>
      </c>
    </row>
    <row r="58" spans="1:8" x14ac:dyDescent="0.2">
      <c r="A58" s="230" t="s">
        <v>541</v>
      </c>
      <c r="B58" s="200">
        <v>360</v>
      </c>
      <c r="C58" s="200">
        <v>360</v>
      </c>
      <c r="D58" s="200">
        <v>123</v>
      </c>
      <c r="E58" s="231">
        <f>D58/C58*100</f>
        <v>34.166666666666664</v>
      </c>
      <c r="F58" s="589">
        <f>'81 inv'!J16</f>
        <v>7500</v>
      </c>
    </row>
    <row r="59" spans="1:8" ht="15" thickBot="1" x14ac:dyDescent="0.25">
      <c r="A59" s="232" t="s">
        <v>542</v>
      </c>
      <c r="B59" s="233">
        <f>SUM(B57:B58)</f>
        <v>12500</v>
      </c>
      <c r="C59" s="233">
        <f>SUM(C57:C58)</f>
        <v>91326</v>
      </c>
      <c r="D59" s="233">
        <f>SUM(D57:D58)</f>
        <v>18129</v>
      </c>
      <c r="E59" s="234">
        <f>D59/C59*100</f>
        <v>19.850863937980424</v>
      </c>
      <c r="F59" s="590">
        <f t="shared" ref="F59" si="9">SUM(F57:F58)</f>
        <v>19440</v>
      </c>
    </row>
    <row r="60" spans="1:8" ht="15.75" x14ac:dyDescent="0.25">
      <c r="A60" s="228" t="s">
        <v>557</v>
      </c>
      <c r="B60" s="235"/>
      <c r="C60" s="235"/>
      <c r="D60" s="235"/>
      <c r="E60" s="236"/>
      <c r="F60" s="591"/>
    </row>
    <row r="61" spans="1:8" x14ac:dyDescent="0.2">
      <c r="A61" s="230" t="s">
        <v>555</v>
      </c>
      <c r="B61" s="200">
        <v>7400</v>
      </c>
      <c r="C61" s="200">
        <v>7400</v>
      </c>
      <c r="D61" s="200">
        <v>1264</v>
      </c>
      <c r="E61" s="231">
        <f>D61/C61*100</f>
        <v>17.081081081081081</v>
      </c>
      <c r="F61" s="589">
        <f>'82'!I65</f>
        <v>27000</v>
      </c>
    </row>
    <row r="62" spans="1:8" x14ac:dyDescent="0.2">
      <c r="A62" s="230" t="s">
        <v>541</v>
      </c>
      <c r="B62" s="200">
        <v>163350</v>
      </c>
      <c r="C62" s="200">
        <v>257104</v>
      </c>
      <c r="D62" s="200">
        <v>109425</v>
      </c>
      <c r="E62" s="231">
        <f>D62/C62*100</f>
        <v>42.560598045926938</v>
      </c>
      <c r="F62" s="589">
        <f>'82 inv'!J66</f>
        <v>37000</v>
      </c>
    </row>
    <row r="63" spans="1:8" ht="15" thickBot="1" x14ac:dyDescent="0.25">
      <c r="A63" s="232" t="s">
        <v>542</v>
      </c>
      <c r="B63" s="233">
        <f>SUM(B61:B62)</f>
        <v>170750</v>
      </c>
      <c r="C63" s="233">
        <f>SUM(C61:C62)</f>
        <v>264504</v>
      </c>
      <c r="D63" s="233">
        <f>SUM(D61:D62)</f>
        <v>110689</v>
      </c>
      <c r="E63" s="234">
        <f>D63/C63*100</f>
        <v>41.847760336327617</v>
      </c>
      <c r="F63" s="590">
        <f t="shared" ref="F63" si="10">SUM(F61:F62)</f>
        <v>64000</v>
      </c>
    </row>
    <row r="64" spans="1:8" ht="15.75" x14ac:dyDescent="0.25">
      <c r="A64" s="228" t="s">
        <v>558</v>
      </c>
      <c r="B64" s="250"/>
      <c r="C64" s="250"/>
      <c r="D64" s="250"/>
      <c r="E64" s="251"/>
      <c r="F64" s="598"/>
    </row>
    <row r="65" spans="1:6" x14ac:dyDescent="0.2">
      <c r="A65" s="230" t="s">
        <v>555</v>
      </c>
      <c r="B65" s="200">
        <v>2000</v>
      </c>
      <c r="C65" s="200">
        <v>2075</v>
      </c>
      <c r="D65" s="200">
        <v>39</v>
      </c>
      <c r="E65" s="231">
        <f>D65/C65*100</f>
        <v>1.8795180722891567</v>
      </c>
      <c r="F65" s="589">
        <f>'83'!I19</f>
        <v>2000</v>
      </c>
    </row>
    <row r="66" spans="1:6" x14ac:dyDescent="0.2">
      <c r="A66" s="230" t="s">
        <v>541</v>
      </c>
      <c r="B66" s="200">
        <v>76750</v>
      </c>
      <c r="C66" s="200">
        <v>242004</v>
      </c>
      <c r="D66" s="200">
        <v>30672</v>
      </c>
      <c r="E66" s="231">
        <f>D66/C66*100</f>
        <v>12.674170674864879</v>
      </c>
      <c r="F66" s="589">
        <f>'83 inv'!J45</f>
        <v>260972</v>
      </c>
    </row>
    <row r="67" spans="1:6" ht="15" thickBot="1" x14ac:dyDescent="0.25">
      <c r="A67" s="232" t="s">
        <v>542</v>
      </c>
      <c r="B67" s="233">
        <f>SUM(B65:B66)</f>
        <v>78750</v>
      </c>
      <c r="C67" s="233">
        <f>SUM(C65:C66)</f>
        <v>244079</v>
      </c>
      <c r="D67" s="233">
        <f>SUM(D65:D66)</f>
        <v>30711</v>
      </c>
      <c r="E67" s="252">
        <f>D67/C67*100</f>
        <v>12.582401599482134</v>
      </c>
      <c r="F67" s="590">
        <f>SUM(F65:F66)</f>
        <v>262972</v>
      </c>
    </row>
    <row r="68" spans="1:6" ht="15.75" x14ac:dyDescent="0.25">
      <c r="A68" s="228" t="s">
        <v>559</v>
      </c>
      <c r="B68" s="235"/>
      <c r="C68" s="235"/>
      <c r="D68" s="235"/>
      <c r="E68" s="241"/>
      <c r="F68" s="591"/>
    </row>
    <row r="69" spans="1:6" x14ac:dyDescent="0.2">
      <c r="A69" s="230" t="s">
        <v>540</v>
      </c>
      <c r="B69" s="200">
        <v>311886</v>
      </c>
      <c r="C69" s="200">
        <v>333752</v>
      </c>
      <c r="D69" s="200">
        <v>193180</v>
      </c>
      <c r="E69" s="231">
        <f>D69/C69*100</f>
        <v>57.881301085836192</v>
      </c>
      <c r="F69" s="589">
        <f>'91'!I132</f>
        <v>344751</v>
      </c>
    </row>
    <row r="70" spans="1:6" x14ac:dyDescent="0.2">
      <c r="A70" s="230" t="s">
        <v>541</v>
      </c>
      <c r="B70" s="200">
        <v>4050</v>
      </c>
      <c r="C70" s="200">
        <v>4050</v>
      </c>
      <c r="D70" s="200">
        <v>215</v>
      </c>
      <c r="E70" s="231">
        <f>D70/C70*100</f>
        <v>5.3086419753086425</v>
      </c>
      <c r="F70" s="589">
        <f>'91 inv'!J22</f>
        <v>7217</v>
      </c>
    </row>
    <row r="71" spans="1:6" ht="15" thickBot="1" x14ac:dyDescent="0.25">
      <c r="A71" s="232" t="s">
        <v>542</v>
      </c>
      <c r="B71" s="233">
        <f>SUM(B69:B70)</f>
        <v>315936</v>
      </c>
      <c r="C71" s="233">
        <f>SUM(C69:C70)</f>
        <v>337802</v>
      </c>
      <c r="D71" s="233">
        <f>SUM(D69:D70)</f>
        <v>193395</v>
      </c>
      <c r="E71" s="234">
        <f>D71/C71*100</f>
        <v>57.250993185357103</v>
      </c>
      <c r="F71" s="590">
        <f t="shared" ref="F71" si="11">SUM(F69:F70)</f>
        <v>351968</v>
      </c>
    </row>
    <row r="72" spans="1:6" ht="15.75" x14ac:dyDescent="0.25">
      <c r="A72" s="228" t="s">
        <v>560</v>
      </c>
      <c r="B72" s="253"/>
      <c r="C72" s="253"/>
      <c r="D72" s="253"/>
      <c r="E72" s="236"/>
      <c r="F72" s="599"/>
    </row>
    <row r="73" spans="1:6" x14ac:dyDescent="0.2">
      <c r="A73" s="247" t="s">
        <v>561</v>
      </c>
      <c r="B73" s="200">
        <v>60924</v>
      </c>
      <c r="C73" s="166">
        <v>64673</v>
      </c>
      <c r="D73" s="200">
        <v>5624</v>
      </c>
      <c r="E73" s="231">
        <f t="shared" ref="E73:E78" si="12">D73/C73*100</f>
        <v>8.6960555409521749</v>
      </c>
      <c r="F73" s="589">
        <f>'10'!I29</f>
        <v>28029.038</v>
      </c>
    </row>
    <row r="74" spans="1:6" x14ac:dyDescent="0.2">
      <c r="A74" s="230" t="s">
        <v>541</v>
      </c>
      <c r="B74" s="200">
        <v>11500</v>
      </c>
      <c r="C74" s="200">
        <v>10545</v>
      </c>
      <c r="D74" s="200">
        <v>0</v>
      </c>
      <c r="E74" s="231">
        <f t="shared" si="12"/>
        <v>0</v>
      </c>
      <c r="F74" s="589">
        <f>'10-inv'!I13</f>
        <v>12150</v>
      </c>
    </row>
    <row r="75" spans="1:6" ht="15" thickBot="1" x14ac:dyDescent="0.25">
      <c r="A75" s="254" t="s">
        <v>562</v>
      </c>
      <c r="B75" s="255">
        <f>SUM(B73:B74)</f>
        <v>72424</v>
      </c>
      <c r="C75" s="255">
        <f>SUM(C73:C74)</f>
        <v>75218</v>
      </c>
      <c r="D75" s="255">
        <f>SUM(D73:D74)</f>
        <v>5624</v>
      </c>
      <c r="E75" s="256">
        <f>D75/C75*100</f>
        <v>7.4769337126751569</v>
      </c>
      <c r="F75" s="600">
        <f t="shared" ref="F75" si="13">SUM(F73:F74)</f>
        <v>40179.038</v>
      </c>
    </row>
    <row r="76" spans="1:6" ht="15" x14ac:dyDescent="0.25">
      <c r="A76" s="257" t="s">
        <v>540</v>
      </c>
      <c r="B76" s="258">
        <f>B73+B69+B61+B57+B51+B47+B43+B39+B35+B30+B23+B22+B18+B14+B11+B7+B31+B65+B27</f>
        <v>843430</v>
      </c>
      <c r="C76" s="258">
        <f>C7+C14+C18+C22+C23+C27+C30+C31+C35+C39+C43+C47+C51+C57+C61+C65+C69+C73+C11</f>
        <v>1104974</v>
      </c>
      <c r="D76" s="259">
        <f>D7+D14+D18+D22+D23+D27+D30+D31+D35+D39+D43+D47+D51+D57+D61+D65+D69+D73</f>
        <v>651846</v>
      </c>
      <c r="E76" s="260">
        <f t="shared" si="12"/>
        <v>58.991976281794869</v>
      </c>
      <c r="F76" s="601">
        <f>F73+F69+F61+F57+F51+F47+F43+F39+F35+F30+F23+F22+F18+F14+F11+F7+F31+F65+F27</f>
        <v>887887.03799999994</v>
      </c>
    </row>
    <row r="77" spans="1:6" ht="15.75" thickBot="1" x14ac:dyDescent="0.3">
      <c r="A77" s="261" t="s">
        <v>541</v>
      </c>
      <c r="B77" s="262">
        <f>B74+B70+B62+B58+B52+B48+B44+B40+B36+B32+B24+B19+B15+B8+B66</f>
        <v>285351</v>
      </c>
      <c r="C77" s="262">
        <f>C74+C70+C62+C58+C52+C48+C44+C40+C36+C32+C24+C19+C15+C8+C66</f>
        <v>569641</v>
      </c>
      <c r="D77" s="262">
        <f>D8+D15+D19+D24+D32+D36+D40+D44+D48+D52+D58+D62+D66+D70+D74</f>
        <v>151372</v>
      </c>
      <c r="E77" s="263">
        <f t="shared" si="12"/>
        <v>26.573227699551122</v>
      </c>
      <c r="F77" s="602">
        <f>F74+F70+F62+F58+F52+F48+F44+F40+F36+F32+F24+F19+F15+F8+F66</f>
        <v>417039</v>
      </c>
    </row>
    <row r="78" spans="1:6" ht="16.5" thickBot="1" x14ac:dyDescent="0.3">
      <c r="A78" s="264" t="s">
        <v>563</v>
      </c>
      <c r="B78" s="265">
        <f>SUM(B76:B77)</f>
        <v>1128781</v>
      </c>
      <c r="C78" s="265">
        <f>SUM(C76:C77)</f>
        <v>1674615</v>
      </c>
      <c r="D78" s="265">
        <f>SUM(D76:D77)</f>
        <v>803218</v>
      </c>
      <c r="E78" s="266">
        <f t="shared" si="12"/>
        <v>47.964338071735888</v>
      </c>
      <c r="F78" s="603">
        <f t="shared" ref="F78" si="14">SUM(F76:F77)</f>
        <v>1304926.0379999999</v>
      </c>
    </row>
    <row r="81" spans="3:5" x14ac:dyDescent="0.2">
      <c r="C81" s="147"/>
    </row>
    <row r="82" spans="3:5" x14ac:dyDescent="0.2">
      <c r="E82" s="147"/>
    </row>
    <row r="84" spans="3:5" x14ac:dyDescent="0.2">
      <c r="E84" s="147"/>
    </row>
    <row r="85" spans="3:5" x14ac:dyDescent="0.2">
      <c r="E85" s="147"/>
    </row>
    <row r="112" spans="1:6" x14ac:dyDescent="0.2">
      <c r="A112" s="714" t="s">
        <v>986</v>
      </c>
      <c r="B112" s="714"/>
      <c r="C112" s="714"/>
      <c r="D112" s="714"/>
      <c r="E112" s="714"/>
      <c r="F112" s="714"/>
    </row>
  </sheetData>
  <mergeCells count="2">
    <mergeCell ref="A54:F54"/>
    <mergeCell ref="A112:F112"/>
  </mergeCells>
  <pageMargins left="0.39305600000000002" right="0.39444400000000002" top="0.39305600000000002" bottom="0.59097200000000005" header="0.39305600000000002" footer="0.59097200000000005"/>
  <pageSetup paperSize="9" fitToHeight="0" orientation="portrait" r:id="rId1"/>
  <rowBreaks count="1" manualBreakCount="1">
    <brk id="54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57"/>
  <sheetViews>
    <sheetView zoomScaleNormal="100" workbookViewId="0">
      <selection activeCell="J18" sqref="J18"/>
    </sheetView>
  </sheetViews>
  <sheetFormatPr defaultRowHeight="15" x14ac:dyDescent="0.25"/>
  <cols>
    <col min="4" max="4" width="42.140625" customWidth="1"/>
    <col min="5" max="5" width="17.5703125" customWidth="1"/>
    <col min="257" max="257" width="27.42578125" customWidth="1"/>
    <col min="258" max="259" width="17.5703125" customWidth="1"/>
    <col min="513" max="513" width="27.42578125" customWidth="1"/>
    <col min="514" max="515" width="17.5703125" customWidth="1"/>
    <col min="769" max="769" width="27.42578125" customWidth="1"/>
    <col min="770" max="771" width="17.5703125" customWidth="1"/>
    <col min="1025" max="1025" width="27.42578125" customWidth="1"/>
    <col min="1026" max="1027" width="17.5703125" customWidth="1"/>
    <col min="1281" max="1281" width="27.42578125" customWidth="1"/>
    <col min="1282" max="1283" width="17.5703125" customWidth="1"/>
    <col min="1537" max="1537" width="27.42578125" customWidth="1"/>
    <col min="1538" max="1539" width="17.5703125" customWidth="1"/>
    <col min="1793" max="1793" width="27.42578125" customWidth="1"/>
    <col min="1794" max="1795" width="17.5703125" customWidth="1"/>
    <col min="2049" max="2049" width="27.42578125" customWidth="1"/>
    <col min="2050" max="2051" width="17.5703125" customWidth="1"/>
    <col min="2305" max="2305" width="27.42578125" customWidth="1"/>
    <col min="2306" max="2307" width="17.5703125" customWidth="1"/>
    <col min="2561" max="2561" width="27.42578125" customWidth="1"/>
    <col min="2562" max="2563" width="17.5703125" customWidth="1"/>
    <col min="2817" max="2817" width="27.42578125" customWidth="1"/>
    <col min="2818" max="2819" width="17.5703125" customWidth="1"/>
    <col min="3073" max="3073" width="27.42578125" customWidth="1"/>
    <col min="3074" max="3075" width="17.5703125" customWidth="1"/>
    <col min="3329" max="3329" width="27.42578125" customWidth="1"/>
    <col min="3330" max="3331" width="17.5703125" customWidth="1"/>
    <col min="3585" max="3585" width="27.42578125" customWidth="1"/>
    <col min="3586" max="3587" width="17.5703125" customWidth="1"/>
    <col min="3841" max="3841" width="27.42578125" customWidth="1"/>
    <col min="3842" max="3843" width="17.5703125" customWidth="1"/>
    <col min="4097" max="4097" width="27.42578125" customWidth="1"/>
    <col min="4098" max="4099" width="17.5703125" customWidth="1"/>
    <col min="4353" max="4353" width="27.42578125" customWidth="1"/>
    <col min="4354" max="4355" width="17.5703125" customWidth="1"/>
    <col min="4609" max="4609" width="27.42578125" customWidth="1"/>
    <col min="4610" max="4611" width="17.5703125" customWidth="1"/>
    <col min="4865" max="4865" width="27.42578125" customWidth="1"/>
    <col min="4866" max="4867" width="17.5703125" customWidth="1"/>
    <col min="5121" max="5121" width="27.42578125" customWidth="1"/>
    <col min="5122" max="5123" width="17.5703125" customWidth="1"/>
    <col min="5377" max="5377" width="27.42578125" customWidth="1"/>
    <col min="5378" max="5379" width="17.5703125" customWidth="1"/>
    <col min="5633" max="5633" width="27.42578125" customWidth="1"/>
    <col min="5634" max="5635" width="17.5703125" customWidth="1"/>
    <col min="5889" max="5889" width="27.42578125" customWidth="1"/>
    <col min="5890" max="5891" width="17.5703125" customWidth="1"/>
    <col min="6145" max="6145" width="27.42578125" customWidth="1"/>
    <col min="6146" max="6147" width="17.5703125" customWidth="1"/>
    <col min="6401" max="6401" width="27.42578125" customWidth="1"/>
    <col min="6402" max="6403" width="17.5703125" customWidth="1"/>
    <col min="6657" max="6657" width="27.42578125" customWidth="1"/>
    <col min="6658" max="6659" width="17.5703125" customWidth="1"/>
    <col min="6913" max="6913" width="27.42578125" customWidth="1"/>
    <col min="6914" max="6915" width="17.5703125" customWidth="1"/>
    <col min="7169" max="7169" width="27.42578125" customWidth="1"/>
    <col min="7170" max="7171" width="17.5703125" customWidth="1"/>
    <col min="7425" max="7425" width="27.42578125" customWidth="1"/>
    <col min="7426" max="7427" width="17.5703125" customWidth="1"/>
    <col min="7681" max="7681" width="27.42578125" customWidth="1"/>
    <col min="7682" max="7683" width="17.5703125" customWidth="1"/>
    <col min="7937" max="7937" width="27.42578125" customWidth="1"/>
    <col min="7938" max="7939" width="17.5703125" customWidth="1"/>
    <col min="8193" max="8193" width="27.42578125" customWidth="1"/>
    <col min="8194" max="8195" width="17.5703125" customWidth="1"/>
    <col min="8449" max="8449" width="27.42578125" customWidth="1"/>
    <col min="8450" max="8451" width="17.5703125" customWidth="1"/>
    <col min="8705" max="8705" width="27.42578125" customWidth="1"/>
    <col min="8706" max="8707" width="17.5703125" customWidth="1"/>
    <col min="8961" max="8961" width="27.42578125" customWidth="1"/>
    <col min="8962" max="8963" width="17.5703125" customWidth="1"/>
    <col min="9217" max="9217" width="27.42578125" customWidth="1"/>
    <col min="9218" max="9219" width="17.5703125" customWidth="1"/>
    <col min="9473" max="9473" width="27.42578125" customWidth="1"/>
    <col min="9474" max="9475" width="17.5703125" customWidth="1"/>
    <col min="9729" max="9729" width="27.42578125" customWidth="1"/>
    <col min="9730" max="9731" width="17.5703125" customWidth="1"/>
    <col min="9985" max="9985" width="27.42578125" customWidth="1"/>
    <col min="9986" max="9987" width="17.5703125" customWidth="1"/>
    <col min="10241" max="10241" width="27.42578125" customWidth="1"/>
    <col min="10242" max="10243" width="17.5703125" customWidth="1"/>
    <col min="10497" max="10497" width="27.42578125" customWidth="1"/>
    <col min="10498" max="10499" width="17.5703125" customWidth="1"/>
    <col min="10753" max="10753" width="27.42578125" customWidth="1"/>
    <col min="10754" max="10755" width="17.5703125" customWidth="1"/>
    <col min="11009" max="11009" width="27.42578125" customWidth="1"/>
    <col min="11010" max="11011" width="17.5703125" customWidth="1"/>
    <col min="11265" max="11265" width="27.42578125" customWidth="1"/>
    <col min="11266" max="11267" width="17.5703125" customWidth="1"/>
    <col min="11521" max="11521" width="27.42578125" customWidth="1"/>
    <col min="11522" max="11523" width="17.5703125" customWidth="1"/>
    <col min="11777" max="11777" width="27.42578125" customWidth="1"/>
    <col min="11778" max="11779" width="17.5703125" customWidth="1"/>
    <col min="12033" max="12033" width="27.42578125" customWidth="1"/>
    <col min="12034" max="12035" width="17.5703125" customWidth="1"/>
    <col min="12289" max="12289" width="27.42578125" customWidth="1"/>
    <col min="12290" max="12291" width="17.5703125" customWidth="1"/>
    <col min="12545" max="12545" width="27.42578125" customWidth="1"/>
    <col min="12546" max="12547" width="17.5703125" customWidth="1"/>
    <col min="12801" max="12801" width="27.42578125" customWidth="1"/>
    <col min="12802" max="12803" width="17.5703125" customWidth="1"/>
    <col min="13057" max="13057" width="27.42578125" customWidth="1"/>
    <col min="13058" max="13059" width="17.5703125" customWidth="1"/>
    <col min="13313" max="13313" width="27.42578125" customWidth="1"/>
    <col min="13314" max="13315" width="17.5703125" customWidth="1"/>
    <col min="13569" max="13569" width="27.42578125" customWidth="1"/>
    <col min="13570" max="13571" width="17.5703125" customWidth="1"/>
    <col min="13825" max="13825" width="27.42578125" customWidth="1"/>
    <col min="13826" max="13827" width="17.5703125" customWidth="1"/>
    <col min="14081" max="14081" width="27.42578125" customWidth="1"/>
    <col min="14082" max="14083" width="17.5703125" customWidth="1"/>
    <col min="14337" max="14337" width="27.42578125" customWidth="1"/>
    <col min="14338" max="14339" width="17.5703125" customWidth="1"/>
    <col min="14593" max="14593" width="27.42578125" customWidth="1"/>
    <col min="14594" max="14595" width="17.5703125" customWidth="1"/>
    <col min="14849" max="14849" width="27.42578125" customWidth="1"/>
    <col min="14850" max="14851" width="17.5703125" customWidth="1"/>
    <col min="15105" max="15105" width="27.42578125" customWidth="1"/>
    <col min="15106" max="15107" width="17.5703125" customWidth="1"/>
    <col min="15361" max="15361" width="27.42578125" customWidth="1"/>
    <col min="15362" max="15363" width="17.5703125" customWidth="1"/>
    <col min="15617" max="15617" width="27.42578125" customWidth="1"/>
    <col min="15618" max="15619" width="17.5703125" customWidth="1"/>
    <col min="15873" max="15873" width="27.42578125" customWidth="1"/>
    <col min="15874" max="15875" width="17.5703125" customWidth="1"/>
    <col min="16129" max="16129" width="27.42578125" customWidth="1"/>
    <col min="16130" max="16131" width="17.5703125" customWidth="1"/>
  </cols>
  <sheetData>
    <row r="1" spans="1:7" ht="16.5" x14ac:dyDescent="0.25">
      <c r="B1" s="331"/>
      <c r="C1" s="331"/>
      <c r="D1" s="331"/>
      <c r="E1" s="294" t="s">
        <v>929</v>
      </c>
      <c r="F1" s="342"/>
      <c r="G1" s="333"/>
    </row>
    <row r="2" spans="1:7" ht="16.5" x14ac:dyDescent="0.25">
      <c r="A2" s="331" t="s">
        <v>835</v>
      </c>
      <c r="B2" s="331"/>
      <c r="C2" s="331"/>
      <c r="D2" s="331"/>
      <c r="E2" s="344" t="s">
        <v>331</v>
      </c>
      <c r="F2" s="331"/>
    </row>
    <row r="4" spans="1:7" s="347" customFormat="1" ht="12.75" x14ac:dyDescent="0.2">
      <c r="A4" s="741" t="s">
        <v>790</v>
      </c>
      <c r="B4" s="741"/>
      <c r="C4" s="741"/>
      <c r="D4" s="741"/>
      <c r="E4" s="346"/>
    </row>
    <row r="5" spans="1:7" s="347" customFormat="1" ht="12.75" x14ac:dyDescent="0.2">
      <c r="A5" s="740" t="s">
        <v>897</v>
      </c>
      <c r="B5" s="740"/>
      <c r="C5" s="740"/>
      <c r="D5" s="740"/>
      <c r="E5" s="348">
        <v>15000</v>
      </c>
    </row>
    <row r="6" spans="1:7" s="347" customFormat="1" ht="12.75" x14ac:dyDescent="0.2">
      <c r="A6" s="403" t="s">
        <v>898</v>
      </c>
      <c r="B6" s="404"/>
      <c r="C6" s="404"/>
      <c r="D6" s="405"/>
      <c r="E6" s="348">
        <v>4000</v>
      </c>
    </row>
    <row r="7" spans="1:7" s="347" customFormat="1" ht="12.75" x14ac:dyDescent="0.2">
      <c r="A7" s="742" t="s">
        <v>792</v>
      </c>
      <c r="B7" s="743"/>
      <c r="C7" s="743"/>
      <c r="D7" s="744"/>
      <c r="E7" s="349">
        <f>SUM(E5:E6)</f>
        <v>19000</v>
      </c>
    </row>
    <row r="8" spans="1:7" s="347" customFormat="1" ht="12.75" x14ac:dyDescent="0.2">
      <c r="E8" s="350"/>
    </row>
    <row r="9" spans="1:7" s="347" customFormat="1" ht="12.75" x14ac:dyDescent="0.2">
      <c r="A9" s="741" t="s">
        <v>791</v>
      </c>
      <c r="B9" s="741"/>
      <c r="C9" s="741"/>
      <c r="D9" s="741"/>
      <c r="E9" s="346"/>
    </row>
    <row r="10" spans="1:7" s="347" customFormat="1" ht="12.75" x14ac:dyDescent="0.2">
      <c r="A10" s="740" t="s">
        <v>782</v>
      </c>
      <c r="B10" s="740"/>
      <c r="C10" s="740"/>
      <c r="D10" s="740"/>
      <c r="E10" s="348">
        <v>1000</v>
      </c>
    </row>
    <row r="11" spans="1:7" s="347" customFormat="1" ht="12.75" x14ac:dyDescent="0.2">
      <c r="A11" s="739" t="s">
        <v>783</v>
      </c>
      <c r="B11" s="740"/>
      <c r="C11" s="740"/>
      <c r="D11" s="740"/>
      <c r="E11" s="348">
        <v>150</v>
      </c>
    </row>
    <row r="12" spans="1:7" s="347" customFormat="1" ht="12.75" x14ac:dyDescent="0.2">
      <c r="A12" s="739" t="s">
        <v>784</v>
      </c>
      <c r="B12" s="740"/>
      <c r="C12" s="740"/>
      <c r="D12" s="740"/>
      <c r="E12" s="348">
        <v>200</v>
      </c>
    </row>
    <row r="13" spans="1:7" s="347" customFormat="1" ht="12.75" x14ac:dyDescent="0.2">
      <c r="A13" s="739" t="s">
        <v>785</v>
      </c>
      <c r="B13" s="739"/>
      <c r="C13" s="739"/>
      <c r="D13" s="739"/>
      <c r="E13" s="348">
        <v>700</v>
      </c>
    </row>
    <row r="14" spans="1:7" s="347" customFormat="1" ht="12.75" x14ac:dyDescent="0.2">
      <c r="A14" s="738" t="s">
        <v>786</v>
      </c>
      <c r="B14" s="738"/>
      <c r="C14" s="738"/>
      <c r="D14" s="738"/>
      <c r="E14" s="348">
        <v>600</v>
      </c>
    </row>
    <row r="15" spans="1:7" s="347" customFormat="1" ht="12.75" x14ac:dyDescent="0.2">
      <c r="A15" s="741" t="s">
        <v>832</v>
      </c>
      <c r="B15" s="741"/>
      <c r="C15" s="741"/>
      <c r="D15" s="741"/>
      <c r="E15" s="349">
        <f>SUM(E10:E14)</f>
        <v>2650</v>
      </c>
    </row>
    <row r="16" spans="1:7" s="347" customFormat="1" ht="12.75" x14ac:dyDescent="0.2">
      <c r="A16" s="345"/>
      <c r="B16" s="345"/>
      <c r="C16" s="345"/>
      <c r="D16" s="345"/>
      <c r="E16" s="351"/>
    </row>
    <row r="17" spans="1:5" s="347" customFormat="1" ht="12.75" x14ac:dyDescent="0.2">
      <c r="A17" s="741" t="s">
        <v>401</v>
      </c>
      <c r="B17" s="741"/>
      <c r="C17" s="741"/>
      <c r="D17" s="741"/>
      <c r="E17" s="346"/>
    </row>
    <row r="18" spans="1:5" s="347" customFormat="1" ht="12.75" x14ac:dyDescent="0.2">
      <c r="A18" s="739" t="s">
        <v>788</v>
      </c>
      <c r="B18" s="740"/>
      <c r="C18" s="740"/>
      <c r="D18" s="740"/>
      <c r="E18" s="348">
        <v>60</v>
      </c>
    </row>
    <row r="19" spans="1:5" s="347" customFormat="1" ht="12.75" x14ac:dyDescent="0.2">
      <c r="A19" s="739" t="s">
        <v>789</v>
      </c>
      <c r="B19" s="739"/>
      <c r="C19" s="739"/>
      <c r="D19" s="739"/>
      <c r="E19" s="348">
        <v>3800</v>
      </c>
    </row>
    <row r="20" spans="1:5" s="347" customFormat="1" ht="12.75" x14ac:dyDescent="0.2">
      <c r="A20" s="741" t="s">
        <v>833</v>
      </c>
      <c r="B20" s="741"/>
      <c r="C20" s="741"/>
      <c r="D20" s="741"/>
      <c r="E20" s="349">
        <f>SUM(E18:E19)</f>
        <v>3860</v>
      </c>
    </row>
    <row r="21" spans="1:5" s="347" customFormat="1" ht="12.75" x14ac:dyDescent="0.2">
      <c r="A21" s="345"/>
      <c r="B21" s="345"/>
      <c r="C21" s="345"/>
      <c r="D21" s="345"/>
      <c r="E21" s="351"/>
    </row>
    <row r="22" spans="1:5" s="347" customFormat="1" ht="13.5" x14ac:dyDescent="0.2">
      <c r="A22" s="416" t="s">
        <v>830</v>
      </c>
      <c r="B22" s="416"/>
      <c r="C22" s="416"/>
      <c r="D22" s="417"/>
      <c r="E22" s="418">
        <f>E7+E15+E20</f>
        <v>25510</v>
      </c>
    </row>
    <row r="23" spans="1:5" s="347" customFormat="1" ht="12.75" x14ac:dyDescent="0.2">
      <c r="A23" s="345"/>
      <c r="B23" s="345"/>
      <c r="C23" s="345"/>
      <c r="D23" s="345"/>
      <c r="E23" s="351"/>
    </row>
    <row r="24" spans="1:5" s="347" customFormat="1" ht="12.75" x14ac:dyDescent="0.2">
      <c r="A24" s="741" t="s">
        <v>794</v>
      </c>
      <c r="B24" s="741"/>
      <c r="C24" s="741"/>
      <c r="D24" s="741"/>
      <c r="E24" s="346"/>
    </row>
    <row r="25" spans="1:5" s="347" customFormat="1" ht="12.75" x14ac:dyDescent="0.2">
      <c r="A25" s="740" t="s">
        <v>897</v>
      </c>
      <c r="B25" s="740"/>
      <c r="C25" s="740"/>
      <c r="D25" s="740"/>
      <c r="E25" s="348">
        <v>10000</v>
      </c>
    </row>
    <row r="26" spans="1:5" s="347" customFormat="1" ht="12.75" x14ac:dyDescent="0.2">
      <c r="A26" s="741" t="s">
        <v>787</v>
      </c>
      <c r="B26" s="741"/>
      <c r="C26" s="741"/>
      <c r="D26" s="741"/>
      <c r="E26" s="349">
        <f>SUM(E24:E25)</f>
        <v>10000</v>
      </c>
    </row>
    <row r="27" spans="1:5" s="347" customFormat="1" ht="12.75" x14ac:dyDescent="0.2">
      <c r="E27" s="350"/>
    </row>
    <row r="28" spans="1:5" s="347" customFormat="1" ht="12.75" x14ac:dyDescent="0.2">
      <c r="A28" s="741" t="s">
        <v>829</v>
      </c>
      <c r="B28" s="741"/>
      <c r="C28" s="741"/>
      <c r="D28" s="741"/>
      <c r="E28" s="346"/>
    </row>
    <row r="29" spans="1:5" s="347" customFormat="1" ht="12.75" x14ac:dyDescent="0.2">
      <c r="A29" s="740" t="s">
        <v>827</v>
      </c>
      <c r="B29" s="740"/>
      <c r="C29" s="740"/>
      <c r="D29" s="740"/>
      <c r="E29" s="348">
        <v>1000</v>
      </c>
    </row>
    <row r="30" spans="1:5" s="347" customFormat="1" ht="12.75" x14ac:dyDescent="0.2">
      <c r="A30" s="741" t="s">
        <v>834</v>
      </c>
      <c r="B30" s="741"/>
      <c r="C30" s="741"/>
      <c r="D30" s="741"/>
      <c r="E30" s="349">
        <f>SUM(E29)</f>
        <v>1000</v>
      </c>
    </row>
    <row r="31" spans="1:5" s="347" customFormat="1" ht="12.75" x14ac:dyDescent="0.2">
      <c r="E31" s="350"/>
    </row>
    <row r="32" spans="1:5" s="347" customFormat="1" ht="12.75" x14ac:dyDescent="0.2">
      <c r="A32" s="741" t="s">
        <v>793</v>
      </c>
      <c r="B32" s="741"/>
      <c r="C32" s="741"/>
      <c r="D32" s="741"/>
      <c r="E32" s="346"/>
    </row>
    <row r="33" spans="1:5" s="347" customFormat="1" ht="12.75" x14ac:dyDescent="0.2">
      <c r="A33" s="740" t="s">
        <v>782</v>
      </c>
      <c r="B33" s="740"/>
      <c r="C33" s="740"/>
      <c r="D33" s="740"/>
      <c r="E33" s="348">
        <v>1000</v>
      </c>
    </row>
    <row r="34" spans="1:5" s="347" customFormat="1" ht="12.75" x14ac:dyDescent="0.2">
      <c r="A34" s="739" t="s">
        <v>783</v>
      </c>
      <c r="B34" s="740"/>
      <c r="C34" s="740"/>
      <c r="D34" s="740"/>
      <c r="E34" s="348">
        <v>150</v>
      </c>
    </row>
    <row r="35" spans="1:5" s="347" customFormat="1" ht="12.75" x14ac:dyDescent="0.2">
      <c r="A35" s="741" t="s">
        <v>832</v>
      </c>
      <c r="B35" s="741"/>
      <c r="C35" s="741"/>
      <c r="D35" s="741"/>
      <c r="E35" s="349">
        <f>SUM(E33:E34)</f>
        <v>1150</v>
      </c>
    </row>
    <row r="36" spans="1:5" s="347" customFormat="1" ht="12.75" x14ac:dyDescent="0.2">
      <c r="E36" s="350"/>
    </row>
    <row r="37" spans="1:5" x14ac:dyDescent="0.25">
      <c r="A37" s="414" t="s">
        <v>831</v>
      </c>
      <c r="B37" s="414"/>
      <c r="C37" s="414"/>
      <c r="D37" s="415"/>
      <c r="E37" s="418">
        <f>E29+E26+E35</f>
        <v>12150</v>
      </c>
    </row>
    <row r="57" spans="1:9" x14ac:dyDescent="0.25">
      <c r="A57" s="714" t="s">
        <v>775</v>
      </c>
      <c r="B57" s="714"/>
      <c r="C57" s="714"/>
      <c r="D57" s="714"/>
      <c r="E57" s="714"/>
      <c r="F57" s="663"/>
      <c r="G57" s="663"/>
      <c r="H57" s="663"/>
      <c r="I57" s="663"/>
    </row>
  </sheetData>
  <mergeCells count="25">
    <mergeCell ref="A57:E57"/>
    <mergeCell ref="A24:D24"/>
    <mergeCell ref="A32:D32"/>
    <mergeCell ref="A28:D28"/>
    <mergeCell ref="A29:D29"/>
    <mergeCell ref="A35:D35"/>
    <mergeCell ref="A33:D33"/>
    <mergeCell ref="A34:D34"/>
    <mergeCell ref="A25:D25"/>
    <mergeCell ref="A26:D26"/>
    <mergeCell ref="A30:D30"/>
    <mergeCell ref="A14:D14"/>
    <mergeCell ref="A18:D18"/>
    <mergeCell ref="A19:D19"/>
    <mergeCell ref="A20:D20"/>
    <mergeCell ref="A4:D4"/>
    <mergeCell ref="A5:D5"/>
    <mergeCell ref="A7:D7"/>
    <mergeCell ref="A15:D15"/>
    <mergeCell ref="A9:D9"/>
    <mergeCell ref="A10:D10"/>
    <mergeCell ref="A11:D11"/>
    <mergeCell ref="A12:D12"/>
    <mergeCell ref="A13:D13"/>
    <mergeCell ref="A17:D17"/>
  </mergeCells>
  <pageMargins left="0.39305600000000002" right="0.39444400000000002" top="0.39305600000000002" bottom="0.59097200000000005" header="0.39305600000000002" footer="0.59097200000000005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7"/>
  <sheetViews>
    <sheetView zoomScaleNormal="100" workbookViewId="0">
      <selection activeCell="G8" sqref="G8"/>
    </sheetView>
  </sheetViews>
  <sheetFormatPr defaultColWidth="9.140625" defaultRowHeight="12.75" x14ac:dyDescent="0.2"/>
  <cols>
    <col min="1" max="1" width="42.7109375" style="617" bestFit="1" customWidth="1"/>
    <col min="2" max="3" width="20.7109375" style="617" customWidth="1"/>
    <col min="4" max="16384" width="9.140625" style="617"/>
  </cols>
  <sheetData>
    <row r="1" spans="1:3" ht="16.5" x14ac:dyDescent="0.25">
      <c r="B1" s="664" t="s">
        <v>1022</v>
      </c>
      <c r="C1" s="294" t="s">
        <v>976</v>
      </c>
    </row>
    <row r="2" spans="1:3" ht="16.5" x14ac:dyDescent="0.2">
      <c r="A2" s="331" t="s">
        <v>975</v>
      </c>
    </row>
    <row r="3" spans="1:3" ht="13.5" thickBot="1" x14ac:dyDescent="0.25">
      <c r="C3" s="618" t="s">
        <v>331</v>
      </c>
    </row>
    <row r="4" spans="1:3" ht="13.5" thickBot="1" x14ac:dyDescent="0.25">
      <c r="A4" s="619"/>
      <c r="B4" s="620" t="s">
        <v>931</v>
      </c>
      <c r="C4" s="621" t="s">
        <v>932</v>
      </c>
    </row>
    <row r="5" spans="1:3" ht="13.5" thickTop="1" x14ac:dyDescent="0.2">
      <c r="A5" s="622" t="s">
        <v>933</v>
      </c>
      <c r="B5" s="623">
        <f>SUM(B6:B13)</f>
        <v>164139</v>
      </c>
      <c r="C5" s="624">
        <f>SUM(C6:C13)</f>
        <v>289145</v>
      </c>
    </row>
    <row r="6" spans="1:3" x14ac:dyDescent="0.2">
      <c r="A6" s="625" t="s">
        <v>934</v>
      </c>
      <c r="B6" s="626">
        <v>85100</v>
      </c>
      <c r="C6" s="627">
        <v>7790</v>
      </c>
    </row>
    <row r="7" spans="1:3" x14ac:dyDescent="0.2">
      <c r="A7" s="625" t="s">
        <v>935</v>
      </c>
      <c r="B7" s="626">
        <v>0</v>
      </c>
      <c r="C7" s="627">
        <v>150</v>
      </c>
    </row>
    <row r="8" spans="1:3" x14ac:dyDescent="0.2">
      <c r="A8" s="628" t="s">
        <v>936</v>
      </c>
      <c r="B8" s="629">
        <v>500</v>
      </c>
      <c r="C8" s="630">
        <v>5600</v>
      </c>
    </row>
    <row r="9" spans="1:3" x14ac:dyDescent="0.2">
      <c r="A9" s="628" t="s">
        <v>937</v>
      </c>
      <c r="B9" s="629">
        <v>14100</v>
      </c>
      <c r="C9" s="630">
        <v>0</v>
      </c>
    </row>
    <row r="10" spans="1:3" x14ac:dyDescent="0.2">
      <c r="A10" s="628" t="s">
        <v>938</v>
      </c>
      <c r="B10" s="629">
        <v>15752</v>
      </c>
      <c r="C10" s="630">
        <v>68956</v>
      </c>
    </row>
    <row r="11" spans="1:3" x14ac:dyDescent="0.2">
      <c r="A11" s="628" t="s">
        <v>939</v>
      </c>
      <c r="B11" s="629">
        <v>16187</v>
      </c>
      <c r="C11" s="630">
        <v>89824</v>
      </c>
    </row>
    <row r="12" spans="1:3" x14ac:dyDescent="0.2">
      <c r="A12" s="628" t="s">
        <v>940</v>
      </c>
      <c r="B12" s="629">
        <v>19367</v>
      </c>
      <c r="C12" s="630">
        <v>105149</v>
      </c>
    </row>
    <row r="13" spans="1:3" ht="13.5" thickBot="1" x14ac:dyDescent="0.25">
      <c r="A13" s="631" t="s">
        <v>941</v>
      </c>
      <c r="B13" s="632">
        <v>13133</v>
      </c>
      <c r="C13" s="633">
        <v>11676</v>
      </c>
    </row>
    <row r="14" spans="1:3" ht="13.5" thickTop="1" x14ac:dyDescent="0.2">
      <c r="A14" s="634" t="s">
        <v>942</v>
      </c>
      <c r="B14" s="635">
        <f>SUM(B15)</f>
        <v>0</v>
      </c>
      <c r="C14" s="636">
        <f>SUM(C15)</f>
        <v>15070</v>
      </c>
    </row>
    <row r="15" spans="1:3" ht="13.5" thickBot="1" x14ac:dyDescent="0.25">
      <c r="A15" s="631" t="s">
        <v>943</v>
      </c>
      <c r="B15" s="632">
        <v>0</v>
      </c>
      <c r="C15" s="633">
        <v>15070</v>
      </c>
    </row>
    <row r="16" spans="1:3" ht="13.5" thickTop="1" x14ac:dyDescent="0.2">
      <c r="A16" s="634" t="s">
        <v>944</v>
      </c>
      <c r="B16" s="635">
        <f>SUM(B17)</f>
        <v>5110</v>
      </c>
      <c r="C16" s="636">
        <f>SUM(C17)</f>
        <v>25</v>
      </c>
    </row>
    <row r="17" spans="1:3" ht="13.5" thickBot="1" x14ac:dyDescent="0.25">
      <c r="A17" s="631" t="s">
        <v>945</v>
      </c>
      <c r="B17" s="632">
        <v>5110</v>
      </c>
      <c r="C17" s="633">
        <v>25</v>
      </c>
    </row>
    <row r="18" spans="1:3" ht="13.5" thickTop="1" x14ac:dyDescent="0.2">
      <c r="A18" s="634" t="s">
        <v>946</v>
      </c>
      <c r="B18" s="635">
        <f>SUM(B19:B21)</f>
        <v>78831</v>
      </c>
      <c r="C18" s="636">
        <f>SUM(C19:C21)</f>
        <v>2280</v>
      </c>
    </row>
    <row r="19" spans="1:3" x14ac:dyDescent="0.2">
      <c r="A19" s="628" t="s">
        <v>947</v>
      </c>
      <c r="B19" s="629">
        <v>71611</v>
      </c>
      <c r="C19" s="630">
        <v>25</v>
      </c>
    </row>
    <row r="20" spans="1:3" x14ac:dyDescent="0.2">
      <c r="A20" s="628" t="s">
        <v>948</v>
      </c>
      <c r="B20" s="629">
        <v>6570</v>
      </c>
      <c r="C20" s="630">
        <v>2255</v>
      </c>
    </row>
    <row r="21" spans="1:3" ht="13.5" thickBot="1" x14ac:dyDescent="0.25">
      <c r="A21" s="637" t="s">
        <v>949</v>
      </c>
      <c r="B21" s="638">
        <v>650</v>
      </c>
      <c r="C21" s="639">
        <v>0</v>
      </c>
    </row>
    <row r="22" spans="1:3" ht="13.5" thickTop="1" x14ac:dyDescent="0.2">
      <c r="A22" s="634" t="s">
        <v>950</v>
      </c>
      <c r="B22" s="635">
        <f>SUM(B23)</f>
        <v>168</v>
      </c>
      <c r="C22" s="636">
        <f>SUM(C23)</f>
        <v>220</v>
      </c>
    </row>
    <row r="23" spans="1:3" ht="13.5" thickBot="1" x14ac:dyDescent="0.25">
      <c r="A23" s="631" t="s">
        <v>951</v>
      </c>
      <c r="B23" s="632">
        <v>168</v>
      </c>
      <c r="C23" s="633">
        <v>220</v>
      </c>
    </row>
    <row r="24" spans="1:3" ht="13.5" thickTop="1" x14ac:dyDescent="0.2">
      <c r="A24" s="634" t="s">
        <v>952</v>
      </c>
      <c r="B24" s="635">
        <f>SUM(B25:B30)</f>
        <v>97827</v>
      </c>
      <c r="C24" s="636">
        <f>SUM(C25:C30)</f>
        <v>227273.3</v>
      </c>
    </row>
    <row r="25" spans="1:3" x14ac:dyDescent="0.2">
      <c r="A25" s="628" t="s">
        <v>953</v>
      </c>
      <c r="B25" s="629">
        <v>22200</v>
      </c>
      <c r="C25" s="630">
        <v>18272</v>
      </c>
    </row>
    <row r="26" spans="1:3" x14ac:dyDescent="0.2">
      <c r="A26" s="628" t="s">
        <v>954</v>
      </c>
      <c r="B26" s="629">
        <v>53900</v>
      </c>
      <c r="C26" s="630">
        <v>0</v>
      </c>
    </row>
    <row r="27" spans="1:3" x14ac:dyDescent="0.2">
      <c r="A27" s="628" t="s">
        <v>955</v>
      </c>
      <c r="B27" s="629">
        <v>3144</v>
      </c>
      <c r="C27" s="630">
        <v>185906.3</v>
      </c>
    </row>
    <row r="28" spans="1:3" x14ac:dyDescent="0.2">
      <c r="A28" s="628" t="s">
        <v>956</v>
      </c>
      <c r="B28" s="629">
        <v>1000</v>
      </c>
      <c r="C28" s="630">
        <v>16285</v>
      </c>
    </row>
    <row r="29" spans="1:3" x14ac:dyDescent="0.2">
      <c r="A29" s="625" t="s">
        <v>957</v>
      </c>
      <c r="B29" s="626">
        <v>4900</v>
      </c>
      <c r="C29" s="627">
        <v>0</v>
      </c>
    </row>
    <row r="30" spans="1:3" ht="13.5" thickBot="1" x14ac:dyDescent="0.25">
      <c r="A30" s="640" t="s">
        <v>958</v>
      </c>
      <c r="B30" s="641">
        <v>12683</v>
      </c>
      <c r="C30" s="642">
        <v>6810</v>
      </c>
    </row>
    <row r="31" spans="1:3" ht="13.5" thickTop="1" x14ac:dyDescent="0.2">
      <c r="A31" s="643" t="s">
        <v>959</v>
      </c>
      <c r="B31" s="644">
        <f>SUM(B32)</f>
        <v>0</v>
      </c>
      <c r="C31" s="645">
        <f>SUM(C32)</f>
        <v>8433.6</v>
      </c>
    </row>
    <row r="32" spans="1:3" ht="13.5" thickBot="1" x14ac:dyDescent="0.25">
      <c r="A32" s="646" t="s">
        <v>960</v>
      </c>
      <c r="B32" s="647">
        <v>0</v>
      </c>
      <c r="C32" s="648">
        <v>8433.6</v>
      </c>
    </row>
    <row r="33" spans="1:3" ht="14.25" thickTop="1" thickBot="1" x14ac:dyDescent="0.25">
      <c r="A33" s="649" t="s">
        <v>562</v>
      </c>
      <c r="B33" s="650">
        <f>B5+B14+B16+B18+B22+B24+B31</f>
        <v>346075</v>
      </c>
      <c r="C33" s="651">
        <f>C5+C14+C16+C18+C22+C24+C31</f>
        <v>542446.9</v>
      </c>
    </row>
    <row r="37" spans="1:3" x14ac:dyDescent="0.2">
      <c r="B37" s="652"/>
      <c r="C37" s="652"/>
    </row>
    <row r="57" spans="1:5" x14ac:dyDescent="0.2">
      <c r="A57" s="714" t="s">
        <v>781</v>
      </c>
      <c r="B57" s="714"/>
      <c r="C57" s="714"/>
      <c r="D57" s="663"/>
      <c r="E57" s="663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57"/>
  <sheetViews>
    <sheetView topLeftCell="A31" zoomScaleNormal="100" workbookViewId="0">
      <selection activeCell="A57" sqref="A57:C57"/>
    </sheetView>
  </sheetViews>
  <sheetFormatPr defaultColWidth="9.140625" defaultRowHeight="12.75" x14ac:dyDescent="0.2"/>
  <cols>
    <col min="1" max="1" width="42.7109375" style="617" bestFit="1" customWidth="1"/>
    <col min="2" max="3" width="20.7109375" style="617" customWidth="1"/>
    <col min="4" max="16384" width="9.140625" style="617"/>
  </cols>
  <sheetData>
    <row r="1" spans="1:3" ht="16.5" x14ac:dyDescent="0.2">
      <c r="C1" s="294" t="s">
        <v>977</v>
      </c>
    </row>
    <row r="2" spans="1:3" ht="16.5" x14ac:dyDescent="0.2">
      <c r="A2" s="331" t="s">
        <v>981</v>
      </c>
    </row>
    <row r="3" spans="1:3" ht="13.5" thickBot="1" x14ac:dyDescent="0.25">
      <c r="C3" s="618" t="s">
        <v>331</v>
      </c>
    </row>
    <row r="4" spans="1:3" ht="13.5" thickBot="1" x14ac:dyDescent="0.25">
      <c r="A4" s="653" t="s">
        <v>933</v>
      </c>
      <c r="B4" s="654" t="s">
        <v>931</v>
      </c>
      <c r="C4" s="655" t="s">
        <v>932</v>
      </c>
    </row>
    <row r="5" spans="1:3" ht="13.5" thickTop="1" x14ac:dyDescent="0.2">
      <c r="A5" s="622" t="s">
        <v>961</v>
      </c>
      <c r="B5" s="623">
        <f>SUM(B6:B10)</f>
        <v>3616</v>
      </c>
      <c r="C5" s="624">
        <f>SUM(C6:C10)</f>
        <v>0</v>
      </c>
    </row>
    <row r="6" spans="1:3" x14ac:dyDescent="0.2">
      <c r="A6" s="625" t="s">
        <v>934</v>
      </c>
      <c r="B6" s="626">
        <v>100</v>
      </c>
      <c r="C6" s="627">
        <v>0</v>
      </c>
    </row>
    <row r="7" spans="1:3" x14ac:dyDescent="0.2">
      <c r="A7" s="625" t="s">
        <v>938</v>
      </c>
      <c r="B7" s="626">
        <v>552</v>
      </c>
      <c r="C7" s="627">
        <v>0</v>
      </c>
    </row>
    <row r="8" spans="1:3" x14ac:dyDescent="0.2">
      <c r="A8" s="625" t="s">
        <v>939</v>
      </c>
      <c r="B8" s="626">
        <v>567</v>
      </c>
      <c r="C8" s="627">
        <v>0</v>
      </c>
    </row>
    <row r="9" spans="1:3" x14ac:dyDescent="0.2">
      <c r="A9" s="625" t="s">
        <v>940</v>
      </c>
      <c r="B9" s="626">
        <v>167</v>
      </c>
      <c r="C9" s="627">
        <v>0</v>
      </c>
    </row>
    <row r="10" spans="1:3" ht="13.5" thickBot="1" x14ac:dyDescent="0.25">
      <c r="A10" s="640" t="s">
        <v>941</v>
      </c>
      <c r="B10" s="641">
        <v>2230</v>
      </c>
      <c r="C10" s="642">
        <v>0</v>
      </c>
    </row>
    <row r="11" spans="1:3" ht="13.5" thickTop="1" x14ac:dyDescent="0.2">
      <c r="A11" s="622" t="s">
        <v>962</v>
      </c>
      <c r="B11" s="623">
        <f>SUM(B12:B18)</f>
        <v>112640</v>
      </c>
      <c r="C11" s="624">
        <f>SUM(C12:C18)</f>
        <v>0</v>
      </c>
    </row>
    <row r="12" spans="1:3" x14ac:dyDescent="0.2">
      <c r="A12" s="625" t="s">
        <v>934</v>
      </c>
      <c r="B12" s="626">
        <v>60000</v>
      </c>
      <c r="C12" s="627">
        <v>0</v>
      </c>
    </row>
    <row r="13" spans="1:3" x14ac:dyDescent="0.2">
      <c r="A13" s="625" t="s">
        <v>936</v>
      </c>
      <c r="B13" s="626">
        <v>500</v>
      </c>
      <c r="C13" s="627">
        <v>0</v>
      </c>
    </row>
    <row r="14" spans="1:3" x14ac:dyDescent="0.2">
      <c r="A14" s="625" t="s">
        <v>937</v>
      </c>
      <c r="B14" s="626">
        <v>14000</v>
      </c>
      <c r="C14" s="627">
        <v>0</v>
      </c>
    </row>
    <row r="15" spans="1:3" x14ac:dyDescent="0.2">
      <c r="A15" s="625" t="s">
        <v>938</v>
      </c>
      <c r="B15" s="626">
        <v>9500</v>
      </c>
      <c r="C15" s="627">
        <v>0</v>
      </c>
    </row>
    <row r="16" spans="1:3" x14ac:dyDescent="0.2">
      <c r="A16" s="625" t="s">
        <v>939</v>
      </c>
      <c r="B16" s="626">
        <v>10000</v>
      </c>
      <c r="C16" s="627">
        <v>0</v>
      </c>
    </row>
    <row r="17" spans="1:3" x14ac:dyDescent="0.2">
      <c r="A17" s="625" t="s">
        <v>940</v>
      </c>
      <c r="B17" s="626">
        <v>13300</v>
      </c>
      <c r="C17" s="627">
        <v>0</v>
      </c>
    </row>
    <row r="18" spans="1:3" ht="13.5" thickBot="1" x14ac:dyDescent="0.25">
      <c r="A18" s="640" t="s">
        <v>941</v>
      </c>
      <c r="B18" s="632">
        <v>5340</v>
      </c>
      <c r="C18" s="642">
        <v>0</v>
      </c>
    </row>
    <row r="19" spans="1:3" ht="13.5" thickTop="1" x14ac:dyDescent="0.2">
      <c r="A19" s="622" t="s">
        <v>963</v>
      </c>
      <c r="B19" s="623">
        <f>SUM(B20:B24)</f>
        <v>46783</v>
      </c>
      <c r="C19" s="624">
        <f>SUM(C20:C24)</f>
        <v>0</v>
      </c>
    </row>
    <row r="20" spans="1:3" x14ac:dyDescent="0.2">
      <c r="A20" s="625" t="s">
        <v>934</v>
      </c>
      <c r="B20" s="626">
        <v>24000</v>
      </c>
      <c r="C20" s="627">
        <v>0</v>
      </c>
    </row>
    <row r="21" spans="1:3" x14ac:dyDescent="0.2">
      <c r="A21" s="625" t="s">
        <v>938</v>
      </c>
      <c r="B21" s="626">
        <v>5700</v>
      </c>
      <c r="C21" s="627">
        <v>0</v>
      </c>
    </row>
    <row r="22" spans="1:3" x14ac:dyDescent="0.2">
      <c r="A22" s="625" t="s">
        <v>939</v>
      </c>
      <c r="B22" s="626">
        <v>5620</v>
      </c>
      <c r="C22" s="627">
        <v>0</v>
      </c>
    </row>
    <row r="23" spans="1:3" x14ac:dyDescent="0.2">
      <c r="A23" s="625" t="s">
        <v>940</v>
      </c>
      <c r="B23" s="626">
        <v>5900</v>
      </c>
      <c r="C23" s="627">
        <v>0</v>
      </c>
    </row>
    <row r="24" spans="1:3" ht="13.5" thickBot="1" x14ac:dyDescent="0.25">
      <c r="A24" s="640" t="s">
        <v>941</v>
      </c>
      <c r="B24" s="641">
        <v>5563</v>
      </c>
      <c r="C24" s="642">
        <v>0</v>
      </c>
    </row>
    <row r="25" spans="1:3" ht="13.5" thickTop="1" x14ac:dyDescent="0.2">
      <c r="A25" s="622" t="s">
        <v>964</v>
      </c>
      <c r="B25" s="623">
        <f>SUM(B26:B27)</f>
        <v>1100</v>
      </c>
      <c r="C25" s="624">
        <f>SUM(C26:C27)</f>
        <v>0</v>
      </c>
    </row>
    <row r="26" spans="1:3" x14ac:dyDescent="0.2">
      <c r="A26" s="625" t="s">
        <v>934</v>
      </c>
      <c r="B26" s="626">
        <v>1000</v>
      </c>
      <c r="C26" s="627">
        <v>0</v>
      </c>
    </row>
    <row r="27" spans="1:3" ht="13.5" thickBot="1" x14ac:dyDescent="0.25">
      <c r="A27" s="640" t="s">
        <v>937</v>
      </c>
      <c r="B27" s="641">
        <v>100</v>
      </c>
      <c r="C27" s="642">
        <v>0</v>
      </c>
    </row>
    <row r="28" spans="1:3" ht="13.5" thickTop="1" x14ac:dyDescent="0.2">
      <c r="A28" s="622" t="s">
        <v>965</v>
      </c>
      <c r="B28" s="623">
        <f>SUM(B29:B30)</f>
        <v>0</v>
      </c>
      <c r="C28" s="624">
        <f>SUM(C29:C30)</f>
        <v>141</v>
      </c>
    </row>
    <row r="29" spans="1:3" x14ac:dyDescent="0.2">
      <c r="A29" s="625" t="s">
        <v>938</v>
      </c>
      <c r="B29" s="626">
        <v>0</v>
      </c>
      <c r="C29" s="627">
        <v>21</v>
      </c>
    </row>
    <row r="30" spans="1:3" ht="13.5" thickBot="1" x14ac:dyDescent="0.25">
      <c r="A30" s="640" t="s">
        <v>939</v>
      </c>
      <c r="B30" s="641">
        <v>0</v>
      </c>
      <c r="C30" s="642">
        <v>120</v>
      </c>
    </row>
    <row r="31" spans="1:3" ht="13.5" thickTop="1" x14ac:dyDescent="0.2">
      <c r="A31" s="622" t="s">
        <v>966</v>
      </c>
      <c r="B31" s="623">
        <f>SUM(B32:B38)</f>
        <v>0</v>
      </c>
      <c r="C31" s="624">
        <f>SUM(C32:C38)</f>
        <v>283116</v>
      </c>
    </row>
    <row r="32" spans="1:3" x14ac:dyDescent="0.2">
      <c r="A32" s="625" t="s">
        <v>934</v>
      </c>
      <c r="B32" s="626">
        <v>0</v>
      </c>
      <c r="C32" s="627">
        <v>7650</v>
      </c>
    </row>
    <row r="33" spans="1:3" x14ac:dyDescent="0.2">
      <c r="A33" s="625" t="s">
        <v>935</v>
      </c>
      <c r="B33" s="626">
        <v>0</v>
      </c>
      <c r="C33" s="627">
        <v>150</v>
      </c>
    </row>
    <row r="34" spans="1:3" x14ac:dyDescent="0.2">
      <c r="A34" s="625" t="s">
        <v>936</v>
      </c>
      <c r="B34" s="626">
        <v>0</v>
      </c>
      <c r="C34" s="630">
        <v>5600</v>
      </c>
    </row>
    <row r="35" spans="1:3" x14ac:dyDescent="0.2">
      <c r="A35" s="625" t="s">
        <v>938</v>
      </c>
      <c r="B35" s="626">
        <v>0</v>
      </c>
      <c r="C35" s="627">
        <v>67928</v>
      </c>
    </row>
    <row r="36" spans="1:3" x14ac:dyDescent="0.2">
      <c r="A36" s="625" t="s">
        <v>939</v>
      </c>
      <c r="B36" s="626">
        <v>0</v>
      </c>
      <c r="C36" s="627">
        <v>89124</v>
      </c>
    </row>
    <row r="37" spans="1:3" x14ac:dyDescent="0.2">
      <c r="A37" s="625" t="s">
        <v>940</v>
      </c>
      <c r="B37" s="626">
        <v>0</v>
      </c>
      <c r="C37" s="627">
        <v>100988</v>
      </c>
    </row>
    <row r="38" spans="1:3" ht="13.5" thickBot="1" x14ac:dyDescent="0.25">
      <c r="A38" s="640" t="s">
        <v>941</v>
      </c>
      <c r="B38" s="641">
        <v>0</v>
      </c>
      <c r="C38" s="642">
        <v>11676</v>
      </c>
    </row>
    <row r="39" spans="1:3" ht="13.5" thickTop="1" x14ac:dyDescent="0.2">
      <c r="A39" s="622" t="s">
        <v>967</v>
      </c>
      <c r="B39" s="623">
        <f>SUM(B40:B43)</f>
        <v>0</v>
      </c>
      <c r="C39" s="624">
        <f>SUM(C40:C43)</f>
        <v>5888</v>
      </c>
    </row>
    <row r="40" spans="1:3" x14ac:dyDescent="0.2">
      <c r="A40" s="625" t="s">
        <v>934</v>
      </c>
      <c r="B40" s="626">
        <v>0</v>
      </c>
      <c r="C40" s="627">
        <v>140</v>
      </c>
    </row>
    <row r="41" spans="1:3" x14ac:dyDescent="0.2">
      <c r="A41" s="625" t="s">
        <v>938</v>
      </c>
      <c r="B41" s="626">
        <v>0</v>
      </c>
      <c r="C41" s="627">
        <v>1007</v>
      </c>
    </row>
    <row r="42" spans="1:3" x14ac:dyDescent="0.2">
      <c r="A42" s="625" t="s">
        <v>939</v>
      </c>
      <c r="B42" s="626">
        <v>0</v>
      </c>
      <c r="C42" s="627">
        <v>580</v>
      </c>
    </row>
    <row r="43" spans="1:3" ht="13.5" thickBot="1" x14ac:dyDescent="0.25">
      <c r="A43" s="640" t="s">
        <v>940</v>
      </c>
      <c r="B43" s="641">
        <v>0</v>
      </c>
      <c r="C43" s="642">
        <v>4161</v>
      </c>
    </row>
    <row r="44" spans="1:3" ht="14.25" thickTop="1" thickBot="1" x14ac:dyDescent="0.25">
      <c r="A44" s="649" t="s">
        <v>562</v>
      </c>
      <c r="B44" s="650">
        <f>B5+B11+B19+B25+B28+B31+B39</f>
        <v>164139</v>
      </c>
      <c r="C44" s="651">
        <f>C5+C11+C19+C25+C28+C31+C39</f>
        <v>289145</v>
      </c>
    </row>
    <row r="46" spans="1:3" x14ac:dyDescent="0.2">
      <c r="B46" s="652"/>
      <c r="C46" s="652"/>
    </row>
    <row r="57" spans="1:3" x14ac:dyDescent="0.2">
      <c r="A57" s="714" t="s">
        <v>1017</v>
      </c>
      <c r="B57" s="714"/>
      <c r="C57" s="714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57"/>
  <sheetViews>
    <sheetView topLeftCell="A28" zoomScaleNormal="100" workbookViewId="0">
      <selection activeCell="A57" sqref="A57:C57"/>
    </sheetView>
  </sheetViews>
  <sheetFormatPr defaultColWidth="9.140625" defaultRowHeight="12.75" x14ac:dyDescent="0.2"/>
  <cols>
    <col min="1" max="1" width="40.7109375" style="617" customWidth="1"/>
    <col min="2" max="3" width="20.7109375" style="617" customWidth="1"/>
    <col min="4" max="16384" width="9.140625" style="617"/>
  </cols>
  <sheetData>
    <row r="1" spans="1:3" ht="16.5" x14ac:dyDescent="0.2">
      <c r="C1" s="294" t="s">
        <v>978</v>
      </c>
    </row>
    <row r="2" spans="1:3" ht="16.5" x14ac:dyDescent="0.2">
      <c r="A2" s="331" t="s">
        <v>982</v>
      </c>
    </row>
    <row r="3" spans="1:3" ht="13.5" thickBot="1" x14ac:dyDescent="0.25">
      <c r="C3" s="618" t="s">
        <v>331</v>
      </c>
    </row>
    <row r="4" spans="1:3" ht="13.5" thickBot="1" x14ac:dyDescent="0.25">
      <c r="A4" s="653" t="s">
        <v>952</v>
      </c>
      <c r="B4" s="654" t="s">
        <v>931</v>
      </c>
      <c r="C4" s="655" t="s">
        <v>932</v>
      </c>
    </row>
    <row r="5" spans="1:3" ht="13.5" thickTop="1" x14ac:dyDescent="0.2">
      <c r="A5" s="622" t="s">
        <v>961</v>
      </c>
      <c r="B5" s="623">
        <f>SUM(B6)</f>
        <v>210</v>
      </c>
      <c r="C5" s="624">
        <f>SUM(C6)</f>
        <v>0</v>
      </c>
    </row>
    <row r="6" spans="1:3" ht="13.5" thickBot="1" x14ac:dyDescent="0.25">
      <c r="A6" s="640" t="s">
        <v>958</v>
      </c>
      <c r="B6" s="641">
        <v>210</v>
      </c>
      <c r="C6" s="642">
        <v>0</v>
      </c>
    </row>
    <row r="7" spans="1:3" ht="13.5" thickTop="1" x14ac:dyDescent="0.2">
      <c r="A7" s="622" t="s">
        <v>962</v>
      </c>
      <c r="B7" s="623">
        <f>SUM(B8:B11)</f>
        <v>69103</v>
      </c>
      <c r="C7" s="624">
        <f>SUM(C8:C11)</f>
        <v>0</v>
      </c>
    </row>
    <row r="8" spans="1:3" x14ac:dyDescent="0.2">
      <c r="A8" s="625" t="s">
        <v>953</v>
      </c>
      <c r="B8" s="629">
        <v>16000</v>
      </c>
      <c r="C8" s="627">
        <v>0</v>
      </c>
    </row>
    <row r="9" spans="1:3" x14ac:dyDescent="0.2">
      <c r="A9" s="625" t="s">
        <v>954</v>
      </c>
      <c r="B9" s="629">
        <v>43000</v>
      </c>
      <c r="C9" s="627">
        <v>0</v>
      </c>
    </row>
    <row r="10" spans="1:3" x14ac:dyDescent="0.2">
      <c r="A10" s="625" t="s">
        <v>956</v>
      </c>
      <c r="B10" s="626">
        <v>200</v>
      </c>
      <c r="C10" s="627">
        <v>0</v>
      </c>
    </row>
    <row r="11" spans="1:3" ht="13.5" thickBot="1" x14ac:dyDescent="0.25">
      <c r="A11" s="640" t="s">
        <v>958</v>
      </c>
      <c r="B11" s="641">
        <v>9903</v>
      </c>
      <c r="C11" s="642">
        <v>0</v>
      </c>
    </row>
    <row r="12" spans="1:3" ht="13.5" thickTop="1" x14ac:dyDescent="0.2">
      <c r="A12" s="622" t="s">
        <v>963</v>
      </c>
      <c r="B12" s="623">
        <f>SUM(B13:B18)</f>
        <v>24620</v>
      </c>
      <c r="C12" s="624">
        <f>SUM(C13:C18)</f>
        <v>0</v>
      </c>
    </row>
    <row r="13" spans="1:3" x14ac:dyDescent="0.2">
      <c r="A13" s="625" t="s">
        <v>953</v>
      </c>
      <c r="B13" s="626">
        <v>6000</v>
      </c>
      <c r="C13" s="627">
        <v>0</v>
      </c>
    </row>
    <row r="14" spans="1:3" x14ac:dyDescent="0.2">
      <c r="A14" s="625" t="s">
        <v>954</v>
      </c>
      <c r="B14" s="626">
        <v>10700</v>
      </c>
      <c r="C14" s="627">
        <v>0</v>
      </c>
    </row>
    <row r="15" spans="1:3" x14ac:dyDescent="0.2">
      <c r="A15" s="625" t="s">
        <v>955</v>
      </c>
      <c r="B15" s="626">
        <v>500</v>
      </c>
      <c r="C15" s="627">
        <v>0</v>
      </c>
    </row>
    <row r="16" spans="1:3" x14ac:dyDescent="0.2">
      <c r="A16" s="625" t="s">
        <v>956</v>
      </c>
      <c r="B16" s="626">
        <v>200</v>
      </c>
      <c r="C16" s="627">
        <v>0</v>
      </c>
    </row>
    <row r="17" spans="1:3" x14ac:dyDescent="0.2">
      <c r="A17" s="625" t="s">
        <v>957</v>
      </c>
      <c r="B17" s="626">
        <v>4700</v>
      </c>
      <c r="C17" s="627">
        <v>0</v>
      </c>
    </row>
    <row r="18" spans="1:3" ht="13.5" thickBot="1" x14ac:dyDescent="0.25">
      <c r="A18" s="640" t="s">
        <v>958</v>
      </c>
      <c r="B18" s="641">
        <v>2520</v>
      </c>
      <c r="C18" s="642">
        <v>0</v>
      </c>
    </row>
    <row r="19" spans="1:3" ht="13.5" thickTop="1" x14ac:dyDescent="0.2">
      <c r="A19" s="622" t="s">
        <v>964</v>
      </c>
      <c r="B19" s="623">
        <f>SUM(B20:B25)</f>
        <v>1750</v>
      </c>
      <c r="C19" s="624">
        <f>SUM(C20:C25)</f>
        <v>0</v>
      </c>
    </row>
    <row r="20" spans="1:3" x14ac:dyDescent="0.2">
      <c r="A20" s="625" t="s">
        <v>953</v>
      </c>
      <c r="B20" s="626">
        <v>200</v>
      </c>
      <c r="C20" s="627">
        <v>0</v>
      </c>
    </row>
    <row r="21" spans="1:3" x14ac:dyDescent="0.2">
      <c r="A21" s="625" t="s">
        <v>954</v>
      </c>
      <c r="B21" s="626">
        <v>200</v>
      </c>
      <c r="C21" s="627">
        <v>0</v>
      </c>
    </row>
    <row r="22" spans="1:3" x14ac:dyDescent="0.2">
      <c r="A22" s="625" t="s">
        <v>955</v>
      </c>
      <c r="B22" s="626">
        <v>500</v>
      </c>
      <c r="C22" s="627">
        <v>0</v>
      </c>
    </row>
    <row r="23" spans="1:3" x14ac:dyDescent="0.2">
      <c r="A23" s="625" t="s">
        <v>956</v>
      </c>
      <c r="B23" s="626">
        <v>600</v>
      </c>
      <c r="C23" s="627">
        <v>0</v>
      </c>
    </row>
    <row r="24" spans="1:3" x14ac:dyDescent="0.2">
      <c r="A24" s="625" t="s">
        <v>957</v>
      </c>
      <c r="B24" s="626">
        <v>200</v>
      </c>
      <c r="C24" s="627">
        <v>0</v>
      </c>
    </row>
    <row r="25" spans="1:3" ht="13.5" thickBot="1" x14ac:dyDescent="0.25">
      <c r="A25" s="640" t="s">
        <v>958</v>
      </c>
      <c r="B25" s="641">
        <v>50</v>
      </c>
      <c r="C25" s="642">
        <v>0</v>
      </c>
    </row>
    <row r="26" spans="1:3" s="656" customFormat="1" ht="13.5" thickTop="1" x14ac:dyDescent="0.2">
      <c r="A26" s="634" t="s">
        <v>968</v>
      </c>
      <c r="B26" s="635">
        <f>SUM(B27)</f>
        <v>2144</v>
      </c>
      <c r="C26" s="636">
        <v>0</v>
      </c>
    </row>
    <row r="27" spans="1:3" s="656" customFormat="1" ht="13.5" thickBot="1" x14ac:dyDescent="0.25">
      <c r="A27" s="657" t="s">
        <v>969</v>
      </c>
      <c r="B27" s="658">
        <v>2144</v>
      </c>
      <c r="C27" s="659">
        <v>0</v>
      </c>
    </row>
    <row r="28" spans="1:3" ht="13.5" thickTop="1" x14ac:dyDescent="0.2">
      <c r="A28" s="622" t="s">
        <v>965</v>
      </c>
      <c r="B28" s="623">
        <f>SUM(B29)</f>
        <v>0</v>
      </c>
      <c r="C28" s="624">
        <f>SUM(C29)</f>
        <v>700</v>
      </c>
    </row>
    <row r="29" spans="1:3" ht="13.5" thickBot="1" x14ac:dyDescent="0.25">
      <c r="A29" s="640" t="s">
        <v>956</v>
      </c>
      <c r="B29" s="641">
        <v>0</v>
      </c>
      <c r="C29" s="642">
        <v>700</v>
      </c>
    </row>
    <row r="30" spans="1:3" ht="13.5" thickTop="1" x14ac:dyDescent="0.2">
      <c r="A30" s="622" t="s">
        <v>966</v>
      </c>
      <c r="B30" s="623">
        <f>SUM(B31:B32)</f>
        <v>0</v>
      </c>
      <c r="C30" s="624">
        <f>SUM(C31:C32)</f>
        <v>15207</v>
      </c>
    </row>
    <row r="31" spans="1:3" x14ac:dyDescent="0.2">
      <c r="A31" s="625" t="s">
        <v>956</v>
      </c>
      <c r="B31" s="626">
        <v>0</v>
      </c>
      <c r="C31" s="627">
        <v>8507</v>
      </c>
    </row>
    <row r="32" spans="1:3" ht="13.5" thickBot="1" x14ac:dyDescent="0.25">
      <c r="A32" s="640" t="s">
        <v>958</v>
      </c>
      <c r="B32" s="641">
        <v>0</v>
      </c>
      <c r="C32" s="642">
        <v>6700</v>
      </c>
    </row>
    <row r="33" spans="1:3" ht="13.5" thickTop="1" x14ac:dyDescent="0.2">
      <c r="A33" s="622" t="s">
        <v>967</v>
      </c>
      <c r="B33" s="623">
        <f>SUM(B34:B35)</f>
        <v>0</v>
      </c>
      <c r="C33" s="624">
        <f>SUM(C34:C35)</f>
        <v>188</v>
      </c>
    </row>
    <row r="34" spans="1:3" x14ac:dyDescent="0.2">
      <c r="A34" s="625" t="s">
        <v>956</v>
      </c>
      <c r="B34" s="626">
        <v>0</v>
      </c>
      <c r="C34" s="627">
        <v>78</v>
      </c>
    </row>
    <row r="35" spans="1:3" ht="13.5" thickBot="1" x14ac:dyDescent="0.25">
      <c r="A35" s="640" t="s">
        <v>958</v>
      </c>
      <c r="B35" s="641">
        <v>0</v>
      </c>
      <c r="C35" s="642">
        <v>110</v>
      </c>
    </row>
    <row r="36" spans="1:3" ht="13.5" thickTop="1" x14ac:dyDescent="0.2">
      <c r="A36" s="622" t="s">
        <v>970</v>
      </c>
      <c r="B36" s="623">
        <f>SUM(B37:B39)</f>
        <v>0</v>
      </c>
      <c r="C36" s="624">
        <f>SUM(C37:C39)</f>
        <v>211178.3</v>
      </c>
    </row>
    <row r="37" spans="1:3" x14ac:dyDescent="0.2">
      <c r="A37" s="625" t="s">
        <v>953</v>
      </c>
      <c r="B37" s="626">
        <v>0</v>
      </c>
      <c r="C37" s="627">
        <v>18272</v>
      </c>
    </row>
    <row r="38" spans="1:3" x14ac:dyDescent="0.2">
      <c r="A38" s="625" t="s">
        <v>955</v>
      </c>
      <c r="B38" s="626">
        <v>0</v>
      </c>
      <c r="C38" s="627">
        <v>185906.3</v>
      </c>
    </row>
    <row r="39" spans="1:3" ht="13.5" thickBot="1" x14ac:dyDescent="0.25">
      <c r="A39" s="640" t="s">
        <v>956</v>
      </c>
      <c r="B39" s="641">
        <v>0</v>
      </c>
      <c r="C39" s="642">
        <v>7000</v>
      </c>
    </row>
    <row r="40" spans="1:3" ht="14.25" thickTop="1" thickBot="1" x14ac:dyDescent="0.25">
      <c r="A40" s="649" t="s">
        <v>562</v>
      </c>
      <c r="B40" s="650">
        <f>SUM(B5,B7,B12,B19,B26,B28,B30,B33,B36)</f>
        <v>97827</v>
      </c>
      <c r="C40" s="651">
        <f>C5+C7+C12+C19+C28+C30+C33+C36</f>
        <v>227273.3</v>
      </c>
    </row>
    <row r="57" spans="1:3" x14ac:dyDescent="0.2">
      <c r="A57" s="714" t="s">
        <v>1018</v>
      </c>
      <c r="B57" s="714"/>
      <c r="C57" s="714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57"/>
  <sheetViews>
    <sheetView topLeftCell="A28" zoomScaleNormal="100" workbookViewId="0">
      <selection activeCell="A58" sqref="A58"/>
    </sheetView>
  </sheetViews>
  <sheetFormatPr defaultColWidth="9.140625" defaultRowHeight="12.75" x14ac:dyDescent="0.2"/>
  <cols>
    <col min="1" max="1" width="40.7109375" style="617" customWidth="1"/>
    <col min="2" max="3" width="20.7109375" style="617" customWidth="1"/>
    <col min="4" max="16384" width="9.140625" style="617"/>
  </cols>
  <sheetData>
    <row r="1" spans="1:3" ht="16.5" x14ac:dyDescent="0.2">
      <c r="C1" s="294" t="s">
        <v>979</v>
      </c>
    </row>
    <row r="2" spans="1:3" ht="16.5" x14ac:dyDescent="0.2">
      <c r="A2" s="331" t="s">
        <v>983</v>
      </c>
    </row>
    <row r="3" spans="1:3" ht="13.5" thickBot="1" x14ac:dyDescent="0.25">
      <c r="C3" s="618" t="s">
        <v>331</v>
      </c>
    </row>
    <row r="4" spans="1:3" ht="13.5" thickBot="1" x14ac:dyDescent="0.25">
      <c r="A4" s="653" t="s">
        <v>971</v>
      </c>
      <c r="B4" s="654" t="s">
        <v>931</v>
      </c>
      <c r="C4" s="655" t="s">
        <v>932</v>
      </c>
    </row>
    <row r="5" spans="1:3" ht="13.5" thickTop="1" x14ac:dyDescent="0.2">
      <c r="A5" s="622" t="s">
        <v>961</v>
      </c>
      <c r="B5" s="623">
        <f>SUM(B6:B7)</f>
        <v>2015</v>
      </c>
      <c r="C5" s="624">
        <f>SUM(C6:C7)</f>
        <v>0</v>
      </c>
    </row>
    <row r="6" spans="1:3" x14ac:dyDescent="0.2">
      <c r="A6" s="625" t="s">
        <v>947</v>
      </c>
      <c r="B6" s="626">
        <v>15</v>
      </c>
      <c r="C6" s="627">
        <v>0</v>
      </c>
    </row>
    <row r="7" spans="1:3" ht="13.5" thickBot="1" x14ac:dyDescent="0.25">
      <c r="A7" s="640" t="s">
        <v>948</v>
      </c>
      <c r="B7" s="641">
        <v>2000</v>
      </c>
      <c r="C7" s="642">
        <v>0</v>
      </c>
    </row>
    <row r="8" spans="1:3" ht="13.5" thickTop="1" x14ac:dyDescent="0.2">
      <c r="A8" s="622" t="s">
        <v>962</v>
      </c>
      <c r="B8" s="623">
        <f>SUM(B9)</f>
        <v>1000</v>
      </c>
      <c r="C8" s="624">
        <f>SUM(C9)</f>
        <v>0</v>
      </c>
    </row>
    <row r="9" spans="1:3" ht="13.5" thickBot="1" x14ac:dyDescent="0.25">
      <c r="A9" s="640" t="s">
        <v>948</v>
      </c>
      <c r="B9" s="641">
        <v>1000</v>
      </c>
      <c r="C9" s="642">
        <v>0</v>
      </c>
    </row>
    <row r="10" spans="1:3" ht="13.5" thickTop="1" x14ac:dyDescent="0.2">
      <c r="A10" s="622" t="s">
        <v>963</v>
      </c>
      <c r="B10" s="623">
        <f>SUM(B11:B15)</f>
        <v>9421</v>
      </c>
      <c r="C10" s="624">
        <f>SUM(C11:C15)</f>
        <v>0</v>
      </c>
    </row>
    <row r="11" spans="1:3" x14ac:dyDescent="0.2">
      <c r="A11" s="625" t="s">
        <v>945</v>
      </c>
      <c r="B11" s="626">
        <v>110</v>
      </c>
      <c r="C11" s="627">
        <v>0</v>
      </c>
    </row>
    <row r="12" spans="1:3" x14ac:dyDescent="0.2">
      <c r="A12" s="625" t="s">
        <v>951</v>
      </c>
      <c r="B12" s="626">
        <v>168</v>
      </c>
      <c r="C12" s="627">
        <v>0</v>
      </c>
    </row>
    <row r="13" spans="1:3" x14ac:dyDescent="0.2">
      <c r="A13" s="625" t="s">
        <v>947</v>
      </c>
      <c r="B13" s="626">
        <v>4923</v>
      </c>
      <c r="C13" s="627">
        <v>0</v>
      </c>
    </row>
    <row r="14" spans="1:3" x14ac:dyDescent="0.2">
      <c r="A14" s="625" t="s">
        <v>948</v>
      </c>
      <c r="B14" s="626">
        <v>3570</v>
      </c>
      <c r="C14" s="627">
        <v>0</v>
      </c>
    </row>
    <row r="15" spans="1:3" ht="13.5" thickBot="1" x14ac:dyDescent="0.25">
      <c r="A15" s="640" t="s">
        <v>949</v>
      </c>
      <c r="B15" s="641">
        <v>650</v>
      </c>
      <c r="C15" s="627">
        <v>0</v>
      </c>
    </row>
    <row r="16" spans="1:3" ht="13.5" thickTop="1" x14ac:dyDescent="0.2">
      <c r="A16" s="622" t="s">
        <v>972</v>
      </c>
      <c r="B16" s="623">
        <f>SUM(B17)</f>
        <v>66673</v>
      </c>
      <c r="C16" s="624">
        <f>SUM(C17)</f>
        <v>0</v>
      </c>
    </row>
    <row r="17" spans="1:3" s="656" customFormat="1" ht="13.5" thickBot="1" x14ac:dyDescent="0.25">
      <c r="A17" s="631" t="s">
        <v>947</v>
      </c>
      <c r="B17" s="632">
        <v>66673</v>
      </c>
      <c r="C17" s="633">
        <v>0</v>
      </c>
    </row>
    <row r="18" spans="1:3" ht="13.5" thickTop="1" x14ac:dyDescent="0.2">
      <c r="A18" s="622" t="s">
        <v>964</v>
      </c>
      <c r="B18" s="623">
        <v>5000</v>
      </c>
      <c r="C18" s="624">
        <v>0</v>
      </c>
    </row>
    <row r="19" spans="1:3" ht="13.5" thickBot="1" x14ac:dyDescent="0.25">
      <c r="A19" s="640" t="s">
        <v>945</v>
      </c>
      <c r="B19" s="641">
        <v>5000</v>
      </c>
      <c r="C19" s="642">
        <v>0</v>
      </c>
    </row>
    <row r="20" spans="1:3" ht="13.5" thickTop="1" x14ac:dyDescent="0.2">
      <c r="A20" s="622" t="s">
        <v>965</v>
      </c>
      <c r="B20" s="623">
        <f>SUM(B21:B22)</f>
        <v>0</v>
      </c>
      <c r="C20" s="624">
        <f>SUM(C21:C23)</f>
        <v>15470</v>
      </c>
    </row>
    <row r="21" spans="1:3" x14ac:dyDescent="0.2">
      <c r="A21" s="625" t="s">
        <v>943</v>
      </c>
      <c r="B21" s="626">
        <v>0</v>
      </c>
      <c r="C21" s="627">
        <v>15000</v>
      </c>
    </row>
    <row r="22" spans="1:3" x14ac:dyDescent="0.2">
      <c r="A22" s="625" t="s">
        <v>951</v>
      </c>
      <c r="B22" s="626">
        <v>0</v>
      </c>
      <c r="C22" s="627">
        <v>220</v>
      </c>
    </row>
    <row r="23" spans="1:3" ht="13.5" thickBot="1" x14ac:dyDescent="0.25">
      <c r="A23" s="640" t="s">
        <v>948</v>
      </c>
      <c r="B23" s="641">
        <v>0</v>
      </c>
      <c r="C23" s="642">
        <v>250</v>
      </c>
    </row>
    <row r="24" spans="1:3" ht="13.5" thickTop="1" x14ac:dyDescent="0.2">
      <c r="A24" s="622" t="s">
        <v>966</v>
      </c>
      <c r="B24" s="623">
        <f>SUM(B25:B28)</f>
        <v>0</v>
      </c>
      <c r="C24" s="624">
        <f>SUM(C25:C28)</f>
        <v>10528.6</v>
      </c>
    </row>
    <row r="25" spans="1:3" x14ac:dyDescent="0.2">
      <c r="A25" s="625" t="s">
        <v>943</v>
      </c>
      <c r="B25" s="626">
        <v>0</v>
      </c>
      <c r="C25" s="627">
        <v>70</v>
      </c>
    </row>
    <row r="26" spans="1:3" x14ac:dyDescent="0.2">
      <c r="A26" s="625" t="s">
        <v>960</v>
      </c>
      <c r="B26" s="626">
        <v>0</v>
      </c>
      <c r="C26" s="627">
        <v>8433.6</v>
      </c>
    </row>
    <row r="27" spans="1:3" x14ac:dyDescent="0.2">
      <c r="A27" s="625" t="s">
        <v>947</v>
      </c>
      <c r="B27" s="626">
        <v>0</v>
      </c>
      <c r="C27" s="627">
        <v>25</v>
      </c>
    </row>
    <row r="28" spans="1:3" ht="13.5" thickBot="1" x14ac:dyDescent="0.25">
      <c r="A28" s="640" t="s">
        <v>948</v>
      </c>
      <c r="B28" s="641">
        <v>0</v>
      </c>
      <c r="C28" s="642">
        <v>2000</v>
      </c>
    </row>
    <row r="29" spans="1:3" ht="13.5" thickTop="1" x14ac:dyDescent="0.2">
      <c r="A29" s="622" t="s">
        <v>973</v>
      </c>
      <c r="B29" s="623">
        <f>SUM(B30:B31)</f>
        <v>0</v>
      </c>
      <c r="C29" s="624">
        <f>SUM(C30:C31)</f>
        <v>30</v>
      </c>
    </row>
    <row r="30" spans="1:3" x14ac:dyDescent="0.2">
      <c r="A30" s="625" t="s">
        <v>945</v>
      </c>
      <c r="B30" s="626">
        <v>0</v>
      </c>
      <c r="C30" s="627">
        <v>25</v>
      </c>
    </row>
    <row r="31" spans="1:3" ht="13.5" thickBot="1" x14ac:dyDescent="0.25">
      <c r="A31" s="640" t="s">
        <v>948</v>
      </c>
      <c r="B31" s="641">
        <v>0</v>
      </c>
      <c r="C31" s="642">
        <v>5</v>
      </c>
    </row>
    <row r="32" spans="1:3" ht="14.25" thickTop="1" thickBot="1" x14ac:dyDescent="0.25">
      <c r="A32" s="649" t="s">
        <v>974</v>
      </c>
      <c r="B32" s="650">
        <f>B5+B8+B10+B16+B18+B20+B24+B29</f>
        <v>84109</v>
      </c>
      <c r="C32" s="651">
        <f>C5+C8+C10+C16+C18+C20+C24+C29</f>
        <v>26028.6</v>
      </c>
    </row>
    <row r="57" spans="1:3" x14ac:dyDescent="0.2">
      <c r="A57" s="714" t="s">
        <v>1019</v>
      </c>
      <c r="B57" s="714"/>
      <c r="C57" s="714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M44"/>
  <sheetViews>
    <sheetView tabSelected="1" zoomScaleNormal="100" workbookViewId="0">
      <selection activeCell="T25" sqref="T25"/>
    </sheetView>
  </sheetViews>
  <sheetFormatPr defaultColWidth="9.140625" defaultRowHeight="15" x14ac:dyDescent="0.25"/>
  <cols>
    <col min="1" max="1" width="49.42578125" style="685" customWidth="1"/>
    <col min="2" max="3" width="9.140625" style="685"/>
    <col min="4" max="4" width="11.5703125" style="685" customWidth="1"/>
    <col min="5" max="5" width="11.7109375" style="685" customWidth="1"/>
    <col min="6" max="6" width="11" style="685" customWidth="1"/>
    <col min="7" max="7" width="11.85546875" style="712" customWidth="1"/>
    <col min="8" max="8" width="12" style="685" customWidth="1"/>
    <col min="9" max="9" width="11.42578125" style="685" customWidth="1"/>
    <col min="10" max="10" width="10.85546875" style="685" customWidth="1"/>
    <col min="11" max="11" width="11" style="685" customWidth="1"/>
    <col min="12" max="13" width="11.140625" style="685" customWidth="1"/>
    <col min="14" max="16384" width="9.140625" style="685"/>
  </cols>
  <sheetData>
    <row r="1" spans="1:13" ht="18.75" x14ac:dyDescent="0.3">
      <c r="A1" s="467"/>
      <c r="B1" s="467"/>
      <c r="C1" s="467"/>
      <c r="D1" s="467"/>
      <c r="E1" s="467"/>
      <c r="F1" s="467"/>
      <c r="G1" s="468"/>
      <c r="H1" s="469"/>
      <c r="I1" s="470"/>
      <c r="J1" s="682"/>
      <c r="K1" s="683"/>
      <c r="L1" s="682"/>
      <c r="M1" s="684" t="s">
        <v>1022</v>
      </c>
    </row>
    <row r="2" spans="1:13" ht="16.5" x14ac:dyDescent="0.25">
      <c r="A2" s="331" t="s">
        <v>1025</v>
      </c>
      <c r="B2" s="471"/>
      <c r="C2" s="471"/>
      <c r="D2" s="471"/>
      <c r="E2" s="471"/>
      <c r="F2" s="471"/>
      <c r="G2" s="472"/>
      <c r="H2" s="471"/>
      <c r="I2" s="682"/>
      <c r="J2" s="682"/>
      <c r="K2" s="471"/>
      <c r="L2" s="682"/>
      <c r="M2" s="331" t="s">
        <v>980</v>
      </c>
    </row>
    <row r="3" spans="1:13" ht="15.75" thickBot="1" x14ac:dyDescent="0.3">
      <c r="A3" s="473"/>
      <c r="B3" s="474"/>
      <c r="C3" s="473"/>
      <c r="D3" s="473"/>
      <c r="E3" s="473"/>
      <c r="F3" s="473"/>
      <c r="G3" s="475"/>
      <c r="H3" s="682"/>
      <c r="I3" s="682"/>
      <c r="J3" s="682"/>
      <c r="K3" s="474"/>
      <c r="L3" s="682"/>
      <c r="M3" s="686" t="s">
        <v>331</v>
      </c>
    </row>
    <row r="4" spans="1:13" ht="41.25" thickBot="1" x14ac:dyDescent="0.3">
      <c r="A4" s="476" t="s">
        <v>851</v>
      </c>
      <c r="B4" s="477" t="s">
        <v>852</v>
      </c>
      <c r="C4" s="478" t="s">
        <v>853</v>
      </c>
      <c r="D4" s="477" t="s">
        <v>891</v>
      </c>
      <c r="E4" s="477" t="s">
        <v>892</v>
      </c>
      <c r="F4" s="478" t="s">
        <v>893</v>
      </c>
      <c r="G4" s="478" t="s">
        <v>894</v>
      </c>
      <c r="H4" s="479" t="s">
        <v>889</v>
      </c>
      <c r="I4" s="546" t="s">
        <v>854</v>
      </c>
      <c r="J4" s="480" t="s">
        <v>855</v>
      </c>
      <c r="K4" s="481" t="s">
        <v>856</v>
      </c>
      <c r="L4" s="481" t="s">
        <v>857</v>
      </c>
      <c r="M4" s="544" t="s">
        <v>890</v>
      </c>
    </row>
    <row r="5" spans="1:13" x14ac:dyDescent="0.25">
      <c r="A5" s="482"/>
      <c r="B5" s="483"/>
      <c r="C5" s="484"/>
      <c r="D5" s="483"/>
      <c r="E5" s="483"/>
      <c r="F5" s="484"/>
      <c r="G5" s="484"/>
      <c r="H5" s="485"/>
      <c r="I5" s="547"/>
      <c r="J5" s="483"/>
      <c r="K5" s="484"/>
      <c r="L5" s="687"/>
      <c r="M5" s="688"/>
    </row>
    <row r="6" spans="1:13" x14ac:dyDescent="0.25">
      <c r="A6" s="486" t="s">
        <v>858</v>
      </c>
      <c r="B6" s="487">
        <v>103669</v>
      </c>
      <c r="C6" s="488">
        <v>115329</v>
      </c>
      <c r="D6" s="487">
        <v>103190</v>
      </c>
      <c r="E6" s="487">
        <v>116090</v>
      </c>
      <c r="F6" s="524">
        <v>168061</v>
      </c>
      <c r="G6" s="524">
        <v>137536</v>
      </c>
      <c r="H6" s="525">
        <v>169600</v>
      </c>
      <c r="I6" s="548">
        <v>99600</v>
      </c>
      <c r="J6" s="490">
        <v>104580</v>
      </c>
      <c r="K6" s="490">
        <v>109809</v>
      </c>
      <c r="L6" s="490">
        <v>115299.45</v>
      </c>
      <c r="M6" s="549">
        <v>121064.4225</v>
      </c>
    </row>
    <row r="7" spans="1:13" x14ac:dyDescent="0.25">
      <c r="A7" s="486" t="s">
        <v>859</v>
      </c>
      <c r="B7" s="487">
        <v>9864</v>
      </c>
      <c r="C7" s="488">
        <v>8654</v>
      </c>
      <c r="D7" s="487">
        <v>9149</v>
      </c>
      <c r="E7" s="487">
        <v>31811</v>
      </c>
      <c r="F7" s="524">
        <v>53687</v>
      </c>
      <c r="G7" s="524">
        <v>75756</v>
      </c>
      <c r="H7" s="525">
        <v>31095</v>
      </c>
      <c r="I7" s="548">
        <v>32649.75</v>
      </c>
      <c r="J7" s="490">
        <v>34282.237500000003</v>
      </c>
      <c r="K7" s="490">
        <v>35996.349375000005</v>
      </c>
      <c r="L7" s="490">
        <v>37796.166843750005</v>
      </c>
      <c r="M7" s="549">
        <v>39685.97518593751</v>
      </c>
    </row>
    <row r="8" spans="1:13" x14ac:dyDescent="0.25">
      <c r="A8" s="486" t="s">
        <v>860</v>
      </c>
      <c r="B8" s="487">
        <v>0</v>
      </c>
      <c r="C8" s="488">
        <v>0</v>
      </c>
      <c r="D8" s="487">
        <v>4529</v>
      </c>
      <c r="E8" s="487">
        <v>0</v>
      </c>
      <c r="F8" s="524">
        <v>2400</v>
      </c>
      <c r="G8" s="524">
        <v>33819</v>
      </c>
      <c r="H8" s="525">
        <v>0</v>
      </c>
      <c r="I8" s="548">
        <v>0</v>
      </c>
      <c r="J8" s="490">
        <v>0</v>
      </c>
      <c r="K8" s="490">
        <v>0</v>
      </c>
      <c r="L8" s="490">
        <v>0</v>
      </c>
      <c r="M8" s="549">
        <v>0</v>
      </c>
    </row>
    <row r="9" spans="1:13" ht="15.75" thickBot="1" x14ac:dyDescent="0.3">
      <c r="A9" s="496" t="s">
        <v>861</v>
      </c>
      <c r="B9" s="497">
        <v>113533</v>
      </c>
      <c r="C9" s="497">
        <v>123983</v>
      </c>
      <c r="D9" s="497">
        <v>116868</v>
      </c>
      <c r="E9" s="497">
        <v>147901</v>
      </c>
      <c r="F9" s="527">
        <v>224148</v>
      </c>
      <c r="G9" s="527">
        <v>247111</v>
      </c>
      <c r="H9" s="528">
        <v>200695</v>
      </c>
      <c r="I9" s="550">
        <v>132249.75</v>
      </c>
      <c r="J9" s="497">
        <v>138862.23749999999</v>
      </c>
      <c r="K9" s="497">
        <v>145805.34937499999</v>
      </c>
      <c r="L9" s="497">
        <v>153095.61684375</v>
      </c>
      <c r="M9" s="551">
        <v>160750.39768593753</v>
      </c>
    </row>
    <row r="10" spans="1:13" x14ac:dyDescent="0.25">
      <c r="A10" s="499"/>
      <c r="B10" s="500"/>
      <c r="C10" s="501"/>
      <c r="D10" s="500"/>
      <c r="E10" s="500"/>
      <c r="F10" s="529"/>
      <c r="G10" s="529"/>
      <c r="H10" s="530"/>
      <c r="I10" s="552"/>
      <c r="J10" s="500"/>
      <c r="K10" s="501"/>
      <c r="L10" s="689"/>
      <c r="M10" s="690"/>
    </row>
    <row r="11" spans="1:13" x14ac:dyDescent="0.25">
      <c r="A11" s="486" t="s">
        <v>862</v>
      </c>
      <c r="B11" s="487">
        <v>526590</v>
      </c>
      <c r="C11" s="488">
        <v>664953</v>
      </c>
      <c r="D11" s="487">
        <v>613713</v>
      </c>
      <c r="E11" s="487">
        <v>756635</v>
      </c>
      <c r="F11" s="524">
        <v>798920</v>
      </c>
      <c r="G11" s="524">
        <v>665370</v>
      </c>
      <c r="H11" s="713">
        <v>452624.2</v>
      </c>
      <c r="I11" s="548">
        <v>696624</v>
      </c>
      <c r="J11" s="490">
        <v>452624</v>
      </c>
      <c r="K11" s="490">
        <v>452624</v>
      </c>
      <c r="L11" s="490">
        <v>452624</v>
      </c>
      <c r="M11" s="549">
        <v>452624</v>
      </c>
    </row>
    <row r="12" spans="1:13" s="695" customFormat="1" x14ac:dyDescent="0.25">
      <c r="A12" s="691" t="s">
        <v>863</v>
      </c>
      <c r="B12" s="692">
        <v>57224</v>
      </c>
      <c r="C12" s="693">
        <v>62066</v>
      </c>
      <c r="D12" s="692">
        <v>65764</v>
      </c>
      <c r="E12" s="692">
        <v>73292</v>
      </c>
      <c r="F12" s="694">
        <v>75886</v>
      </c>
      <c r="G12" s="694">
        <v>59949</v>
      </c>
      <c r="H12" s="676">
        <v>81966.2</v>
      </c>
      <c r="I12" s="553">
        <v>81966</v>
      </c>
      <c r="J12" s="554">
        <v>81966</v>
      </c>
      <c r="K12" s="554">
        <v>81966</v>
      </c>
      <c r="L12" s="554">
        <v>81966</v>
      </c>
      <c r="M12" s="555">
        <v>81966</v>
      </c>
    </row>
    <row r="13" spans="1:13" x14ac:dyDescent="0.25">
      <c r="A13" s="696" t="s">
        <v>864</v>
      </c>
      <c r="B13" s="502">
        <v>327761</v>
      </c>
      <c r="C13" s="503">
        <v>333728</v>
      </c>
      <c r="D13" s="502">
        <v>346125</v>
      </c>
      <c r="E13" s="502">
        <v>354471</v>
      </c>
      <c r="F13" s="532">
        <v>360085</v>
      </c>
      <c r="G13" s="532">
        <v>271449</v>
      </c>
      <c r="H13" s="533">
        <v>370658</v>
      </c>
      <c r="I13" s="553">
        <v>370658</v>
      </c>
      <c r="J13" s="554">
        <v>370658</v>
      </c>
      <c r="K13" s="554">
        <v>370658</v>
      </c>
      <c r="L13" s="554">
        <v>370658</v>
      </c>
      <c r="M13" s="555">
        <v>370658</v>
      </c>
    </row>
    <row r="14" spans="1:13" x14ac:dyDescent="0.25">
      <c r="A14" s="696" t="s">
        <v>865</v>
      </c>
      <c r="B14" s="502">
        <v>141605</v>
      </c>
      <c r="C14" s="503">
        <v>269159</v>
      </c>
      <c r="D14" s="502">
        <v>201824</v>
      </c>
      <c r="E14" s="502">
        <v>328872</v>
      </c>
      <c r="F14" s="532">
        <v>186516</v>
      </c>
      <c r="G14" s="532">
        <v>232649</v>
      </c>
      <c r="H14" s="533">
        <v>0</v>
      </c>
      <c r="I14" s="556">
        <v>0</v>
      </c>
      <c r="J14" s="502">
        <v>0</v>
      </c>
      <c r="K14" s="503">
        <v>0</v>
      </c>
      <c r="L14" s="503">
        <v>0</v>
      </c>
      <c r="M14" s="557">
        <v>0</v>
      </c>
    </row>
    <row r="15" spans="1:13" x14ac:dyDescent="0.25">
      <c r="A15" s="697" t="s">
        <v>866</v>
      </c>
      <c r="B15" s="502">
        <v>0</v>
      </c>
      <c r="C15" s="503">
        <v>0</v>
      </c>
      <c r="D15" s="502">
        <v>0</v>
      </c>
      <c r="E15" s="502">
        <v>0</v>
      </c>
      <c r="F15" s="532">
        <v>176433</v>
      </c>
      <c r="G15" s="532">
        <v>101323</v>
      </c>
      <c r="H15" s="534">
        <v>0</v>
      </c>
      <c r="I15" s="556">
        <v>0</v>
      </c>
      <c r="J15" s="502">
        <v>0</v>
      </c>
      <c r="K15" s="558">
        <v>0</v>
      </c>
      <c r="L15" s="698">
        <v>0</v>
      </c>
      <c r="M15" s="699">
        <v>0</v>
      </c>
    </row>
    <row r="16" spans="1:13" x14ac:dyDescent="0.25">
      <c r="A16" s="697" t="s">
        <v>867</v>
      </c>
      <c r="B16" s="502">
        <v>0</v>
      </c>
      <c r="C16" s="503">
        <v>0</v>
      </c>
      <c r="D16" s="502">
        <v>0</v>
      </c>
      <c r="E16" s="502">
        <v>0</v>
      </c>
      <c r="F16" s="532">
        <v>0</v>
      </c>
      <c r="G16" s="532">
        <v>0</v>
      </c>
      <c r="H16" s="534">
        <v>0</v>
      </c>
      <c r="I16" s="556">
        <v>219000</v>
      </c>
      <c r="J16" s="502">
        <v>0</v>
      </c>
      <c r="K16" s="558">
        <v>0</v>
      </c>
      <c r="L16" s="698">
        <v>0</v>
      </c>
      <c r="M16" s="699">
        <v>0</v>
      </c>
    </row>
    <row r="17" spans="1:13" x14ac:dyDescent="0.25">
      <c r="A17" s="697" t="s">
        <v>868</v>
      </c>
      <c r="B17" s="502">
        <v>0</v>
      </c>
      <c r="C17" s="503">
        <v>0</v>
      </c>
      <c r="D17" s="502">
        <v>0</v>
      </c>
      <c r="E17" s="502">
        <v>0</v>
      </c>
      <c r="F17" s="532">
        <v>0</v>
      </c>
      <c r="G17" s="532">
        <v>0</v>
      </c>
      <c r="H17" s="534">
        <v>0</v>
      </c>
      <c r="I17" s="556">
        <v>25000</v>
      </c>
      <c r="J17" s="502">
        <v>0</v>
      </c>
      <c r="K17" s="558">
        <v>0</v>
      </c>
      <c r="L17" s="698">
        <v>0</v>
      </c>
      <c r="M17" s="699">
        <v>0</v>
      </c>
    </row>
    <row r="18" spans="1:13" x14ac:dyDescent="0.25">
      <c r="A18" s="493" t="s">
        <v>869</v>
      </c>
      <c r="B18" s="494">
        <v>240000</v>
      </c>
      <c r="C18" s="495">
        <v>200000</v>
      </c>
      <c r="D18" s="494">
        <v>200000</v>
      </c>
      <c r="E18" s="494">
        <v>0</v>
      </c>
      <c r="F18" s="535">
        <v>0</v>
      </c>
      <c r="G18" s="526">
        <v>0</v>
      </c>
      <c r="H18" s="525">
        <v>400000</v>
      </c>
      <c r="I18" s="548">
        <v>150000</v>
      </c>
      <c r="J18" s="494">
        <v>150000</v>
      </c>
      <c r="K18" s="495">
        <v>150000</v>
      </c>
      <c r="L18" s="495">
        <v>150000</v>
      </c>
      <c r="M18" s="492">
        <v>150000</v>
      </c>
    </row>
    <row r="19" spans="1:13" ht="15.75" thickBot="1" x14ac:dyDescent="0.3">
      <c r="A19" s="496" t="s">
        <v>870</v>
      </c>
      <c r="B19" s="497">
        <v>766590</v>
      </c>
      <c r="C19" s="497">
        <v>864953</v>
      </c>
      <c r="D19" s="497">
        <v>813713</v>
      </c>
      <c r="E19" s="497">
        <v>756635</v>
      </c>
      <c r="F19" s="527">
        <v>798920</v>
      </c>
      <c r="G19" s="527">
        <v>665370</v>
      </c>
      <c r="H19" s="677">
        <v>852624.2</v>
      </c>
      <c r="I19" s="550">
        <v>846624</v>
      </c>
      <c r="J19" s="497">
        <v>602624</v>
      </c>
      <c r="K19" s="497">
        <v>602624</v>
      </c>
      <c r="L19" s="497">
        <v>602624</v>
      </c>
      <c r="M19" s="551">
        <v>602624</v>
      </c>
    </row>
    <row r="20" spans="1:13" s="700" customFormat="1" ht="15.75" thickBot="1" x14ac:dyDescent="0.3">
      <c r="A20" s="504" t="s">
        <v>871</v>
      </c>
      <c r="B20" s="505">
        <v>880123</v>
      </c>
      <c r="C20" s="505">
        <v>988936</v>
      </c>
      <c r="D20" s="505">
        <v>930581</v>
      </c>
      <c r="E20" s="505">
        <v>904536</v>
      </c>
      <c r="F20" s="536">
        <v>1023068</v>
      </c>
      <c r="G20" s="536">
        <v>912481</v>
      </c>
      <c r="H20" s="678">
        <v>1053319.2</v>
      </c>
      <c r="I20" s="559">
        <v>978873.75</v>
      </c>
      <c r="J20" s="505">
        <v>741486.23750000005</v>
      </c>
      <c r="K20" s="505">
        <v>748429.34937499999</v>
      </c>
      <c r="L20" s="505">
        <v>755719.61684375</v>
      </c>
      <c r="M20" s="560">
        <v>763374.39768593758</v>
      </c>
    </row>
    <row r="21" spans="1:13" x14ac:dyDescent="0.25">
      <c r="A21" s="506"/>
      <c r="B21" s="507"/>
      <c r="C21" s="508"/>
      <c r="D21" s="507"/>
      <c r="E21" s="507"/>
      <c r="F21" s="537"/>
      <c r="G21" s="537"/>
      <c r="H21" s="538"/>
      <c r="I21" s="567"/>
      <c r="J21" s="507"/>
      <c r="K21" s="508"/>
      <c r="L21" s="689"/>
      <c r="M21" s="690"/>
    </row>
    <row r="22" spans="1:13" x14ac:dyDescent="0.25">
      <c r="A22" s="509" t="s">
        <v>872</v>
      </c>
      <c r="B22" s="487">
        <v>657628</v>
      </c>
      <c r="C22" s="488">
        <v>711492</v>
      </c>
      <c r="D22" s="487">
        <v>787635</v>
      </c>
      <c r="E22" s="487">
        <v>828712</v>
      </c>
      <c r="F22" s="524">
        <v>805419</v>
      </c>
      <c r="G22" s="524">
        <v>651846</v>
      </c>
      <c r="H22" s="525">
        <v>887887.03799999994</v>
      </c>
      <c r="I22" s="548">
        <v>901476.7</v>
      </c>
      <c r="J22" s="490">
        <v>903701.63699999999</v>
      </c>
      <c r="K22" s="490">
        <v>928347.72337000002</v>
      </c>
      <c r="L22" s="491">
        <v>955061.97060370003</v>
      </c>
      <c r="M22" s="492">
        <v>974765.39030973695</v>
      </c>
    </row>
    <row r="23" spans="1:13" s="700" customFormat="1" x14ac:dyDescent="0.25">
      <c r="A23" s="541" t="s">
        <v>873</v>
      </c>
      <c r="B23" s="542">
        <v>88949</v>
      </c>
      <c r="C23" s="542">
        <v>152736</v>
      </c>
      <c r="D23" s="542">
        <v>225644</v>
      </c>
      <c r="E23" s="542">
        <v>480453</v>
      </c>
      <c r="F23" s="531">
        <v>332931</v>
      </c>
      <c r="G23" s="531">
        <v>151372</v>
      </c>
      <c r="H23" s="525">
        <v>417039</v>
      </c>
      <c r="I23" s="548">
        <v>839515</v>
      </c>
      <c r="J23" s="490">
        <v>817200</v>
      </c>
      <c r="K23" s="490">
        <v>424205</v>
      </c>
      <c r="L23" s="490">
        <v>343809</v>
      </c>
      <c r="M23" s="549">
        <v>355814</v>
      </c>
    </row>
    <row r="24" spans="1:13" s="700" customFormat="1" x14ac:dyDescent="0.25">
      <c r="A24" s="701" t="s">
        <v>874</v>
      </c>
      <c r="B24" s="532">
        <v>88405</v>
      </c>
      <c r="C24" s="532">
        <v>143355</v>
      </c>
      <c r="D24" s="532">
        <v>221098</v>
      </c>
      <c r="E24" s="532">
        <v>424335</v>
      </c>
      <c r="F24" s="532">
        <v>332136</v>
      </c>
      <c r="G24" s="532">
        <v>150577</v>
      </c>
      <c r="H24" s="525">
        <v>398439</v>
      </c>
      <c r="I24" s="553">
        <v>339515</v>
      </c>
      <c r="J24" s="554">
        <v>317200</v>
      </c>
      <c r="K24" s="561">
        <v>224205</v>
      </c>
      <c r="L24" s="562">
        <v>243809</v>
      </c>
      <c r="M24" s="563">
        <v>305814</v>
      </c>
    </row>
    <row r="25" spans="1:13" s="700" customFormat="1" x14ac:dyDescent="0.25">
      <c r="A25" s="701" t="s">
        <v>875</v>
      </c>
      <c r="B25" s="571">
        <v>0</v>
      </c>
      <c r="C25" s="532">
        <v>544</v>
      </c>
      <c r="D25" s="571">
        <v>9381</v>
      </c>
      <c r="E25" s="571">
        <v>4546</v>
      </c>
      <c r="F25" s="532">
        <v>56118</v>
      </c>
      <c r="G25" s="532">
        <v>795</v>
      </c>
      <c r="H25" s="525">
        <v>18600</v>
      </c>
      <c r="I25" s="553">
        <v>500000</v>
      </c>
      <c r="J25" s="554">
        <v>500000</v>
      </c>
      <c r="K25" s="554">
        <v>200000</v>
      </c>
      <c r="L25" s="554">
        <v>100000</v>
      </c>
      <c r="M25" s="555">
        <v>50000</v>
      </c>
    </row>
    <row r="26" spans="1:13" ht="15.75" thickBot="1" x14ac:dyDescent="0.3">
      <c r="A26" s="510" t="s">
        <v>876</v>
      </c>
      <c r="B26" s="511">
        <v>746577</v>
      </c>
      <c r="C26" s="511">
        <v>864228</v>
      </c>
      <c r="D26" s="511">
        <v>1013279</v>
      </c>
      <c r="E26" s="511">
        <v>1309165</v>
      </c>
      <c r="F26" s="539">
        <v>1138350</v>
      </c>
      <c r="G26" s="539">
        <v>803218</v>
      </c>
      <c r="H26" s="540">
        <v>1304926.0379999999</v>
      </c>
      <c r="I26" s="568">
        <v>1740991.7</v>
      </c>
      <c r="J26" s="511">
        <v>1720901.6370000001</v>
      </c>
      <c r="K26" s="511">
        <v>1352552.72337</v>
      </c>
      <c r="L26" s="511">
        <v>1298870.9706037</v>
      </c>
      <c r="M26" s="564">
        <v>1330579.3903097371</v>
      </c>
    </row>
    <row r="27" spans="1:13" s="700" customFormat="1" ht="15.75" thickBot="1" x14ac:dyDescent="0.3">
      <c r="A27" s="504" t="s">
        <v>877</v>
      </c>
      <c r="B27" s="505">
        <v>133546</v>
      </c>
      <c r="C27" s="505">
        <v>124708</v>
      </c>
      <c r="D27" s="505">
        <v>-82698</v>
      </c>
      <c r="E27" s="505">
        <v>-404629</v>
      </c>
      <c r="F27" s="536">
        <v>-115282</v>
      </c>
      <c r="G27" s="536">
        <v>109263</v>
      </c>
      <c r="H27" s="678">
        <v>-251606.83799999999</v>
      </c>
      <c r="I27" s="559">
        <v>-762117.95</v>
      </c>
      <c r="J27" s="505">
        <v>-979415.39950000006</v>
      </c>
      <c r="K27" s="505">
        <v>-604123.37399500003</v>
      </c>
      <c r="L27" s="505">
        <v>-543151.35375995003</v>
      </c>
      <c r="M27" s="560">
        <v>-567204.99262379948</v>
      </c>
    </row>
    <row r="28" spans="1:13" x14ac:dyDescent="0.25">
      <c r="A28" s="486" t="s">
        <v>878</v>
      </c>
      <c r="B28" s="494">
        <v>0</v>
      </c>
      <c r="C28" s="495">
        <v>0</v>
      </c>
      <c r="D28" s="494">
        <v>0</v>
      </c>
      <c r="E28" s="494">
        <v>0</v>
      </c>
      <c r="F28" s="526">
        <v>0</v>
      </c>
      <c r="G28" s="526">
        <v>0</v>
      </c>
      <c r="H28" s="489">
        <v>130000</v>
      </c>
      <c r="I28" s="548">
        <v>0</v>
      </c>
      <c r="J28" s="494">
        <v>0</v>
      </c>
      <c r="K28" s="495">
        <v>0</v>
      </c>
      <c r="L28" s="702">
        <v>0</v>
      </c>
      <c r="M28" s="703">
        <v>0</v>
      </c>
    </row>
    <row r="29" spans="1:13" x14ac:dyDescent="0.25">
      <c r="A29" s="486" t="s">
        <v>879</v>
      </c>
      <c r="B29" s="494">
        <v>0</v>
      </c>
      <c r="C29" s="495">
        <v>0</v>
      </c>
      <c r="D29" s="494">
        <v>0</v>
      </c>
      <c r="E29" s="494">
        <v>0</v>
      </c>
      <c r="F29" s="526">
        <v>0</v>
      </c>
      <c r="G29" s="526">
        <v>0</v>
      </c>
      <c r="H29" s="489">
        <v>0</v>
      </c>
      <c r="I29" s="548">
        <v>0</v>
      </c>
      <c r="J29" s="494">
        <v>0</v>
      </c>
      <c r="K29" s="495">
        <v>0</v>
      </c>
      <c r="L29" s="704">
        <v>0</v>
      </c>
      <c r="M29" s="705">
        <v>0</v>
      </c>
    </row>
    <row r="30" spans="1:13" x14ac:dyDescent="0.25">
      <c r="A30" s="486" t="s">
        <v>880</v>
      </c>
      <c r="B30" s="494">
        <v>0</v>
      </c>
      <c r="C30" s="495">
        <v>0</v>
      </c>
      <c r="D30" s="494">
        <v>0</v>
      </c>
      <c r="E30" s="494">
        <v>0</v>
      </c>
      <c r="F30" s="526">
        <v>0</v>
      </c>
      <c r="G30" s="526">
        <v>0</v>
      </c>
      <c r="H30" s="489">
        <v>0</v>
      </c>
      <c r="I30" s="548">
        <v>300000</v>
      </c>
      <c r="J30" s="494">
        <v>200000</v>
      </c>
      <c r="K30" s="495">
        <v>0</v>
      </c>
      <c r="L30" s="704">
        <v>0</v>
      </c>
      <c r="M30" s="705">
        <v>0</v>
      </c>
    </row>
    <row r="31" spans="1:13" x14ac:dyDescent="0.25">
      <c r="A31" s="512" t="s">
        <v>881</v>
      </c>
      <c r="B31" s="513"/>
      <c r="C31" s="514">
        <v>0</v>
      </c>
      <c r="D31" s="513">
        <v>0</v>
      </c>
      <c r="E31" s="513">
        <v>0</v>
      </c>
      <c r="F31" s="526">
        <v>0</v>
      </c>
      <c r="G31" s="526">
        <v>0</v>
      </c>
      <c r="H31" s="489">
        <v>0</v>
      </c>
      <c r="I31" s="548">
        <v>0</v>
      </c>
      <c r="J31" s="494">
        <v>0</v>
      </c>
      <c r="K31" s="495">
        <v>20000</v>
      </c>
      <c r="L31" s="495">
        <v>20000</v>
      </c>
      <c r="M31" s="492">
        <v>20000</v>
      </c>
    </row>
    <row r="32" spans="1:13" x14ac:dyDescent="0.25">
      <c r="A32" s="515" t="s">
        <v>882</v>
      </c>
      <c r="B32" s="494">
        <v>0</v>
      </c>
      <c r="C32" s="495">
        <v>0</v>
      </c>
      <c r="D32" s="494">
        <v>0</v>
      </c>
      <c r="E32" s="494">
        <v>0</v>
      </c>
      <c r="F32" s="526">
        <v>0</v>
      </c>
      <c r="G32" s="526">
        <v>0</v>
      </c>
      <c r="H32" s="489">
        <v>0</v>
      </c>
      <c r="I32" s="548">
        <v>0</v>
      </c>
      <c r="J32" s="494">
        <v>0</v>
      </c>
      <c r="K32" s="495">
        <v>0</v>
      </c>
      <c r="L32" s="704">
        <v>0</v>
      </c>
      <c r="M32" s="705">
        <v>0</v>
      </c>
    </row>
    <row r="33" spans="1:13" ht="15.75" thickBot="1" x14ac:dyDescent="0.3">
      <c r="A33" s="496"/>
      <c r="B33" s="516"/>
      <c r="C33" s="497"/>
      <c r="D33" s="516"/>
      <c r="E33" s="516"/>
      <c r="F33" s="527"/>
      <c r="G33" s="527"/>
      <c r="H33" s="498"/>
      <c r="I33" s="569"/>
      <c r="J33" s="516"/>
      <c r="K33" s="497"/>
      <c r="L33" s="706"/>
      <c r="M33" s="707"/>
    </row>
    <row r="34" spans="1:13" ht="15.75" thickBot="1" x14ac:dyDescent="0.3">
      <c r="A34" s="517" t="s">
        <v>883</v>
      </c>
      <c r="B34" s="518">
        <v>0</v>
      </c>
      <c r="C34" s="519">
        <v>0</v>
      </c>
      <c r="D34" s="518">
        <v>0</v>
      </c>
      <c r="E34" s="518">
        <v>0</v>
      </c>
      <c r="F34" s="543">
        <v>0</v>
      </c>
      <c r="G34" s="543">
        <v>0</v>
      </c>
      <c r="H34" s="520">
        <v>0</v>
      </c>
      <c r="I34" s="570">
        <v>0</v>
      </c>
      <c r="J34" s="518">
        <v>0</v>
      </c>
      <c r="K34" s="519">
        <v>0</v>
      </c>
      <c r="L34" s="708">
        <v>0</v>
      </c>
      <c r="M34" s="709">
        <v>0</v>
      </c>
    </row>
    <row r="35" spans="1:13" x14ac:dyDescent="0.25">
      <c r="A35" s="521"/>
      <c r="B35" s="522"/>
      <c r="C35" s="522"/>
      <c r="D35" s="522"/>
      <c r="E35" s="522"/>
      <c r="F35" s="522"/>
      <c r="G35" s="523"/>
      <c r="H35" s="522"/>
      <c r="I35" s="682"/>
      <c r="J35" s="682"/>
      <c r="K35" s="522"/>
      <c r="L35" s="682"/>
      <c r="M35" s="682"/>
    </row>
    <row r="36" spans="1:13" x14ac:dyDescent="0.25">
      <c r="A36" s="473" t="s">
        <v>884</v>
      </c>
      <c r="B36" s="471"/>
      <c r="C36" s="471"/>
      <c r="D36" s="471"/>
      <c r="E36" s="471"/>
      <c r="F36" s="471"/>
      <c r="G36" s="472"/>
      <c r="H36" s="471"/>
      <c r="I36" s="710"/>
      <c r="J36" s="710"/>
      <c r="K36" s="710"/>
      <c r="L36" s="710"/>
      <c r="M36" s="710"/>
    </row>
    <row r="37" spans="1:13" x14ac:dyDescent="0.25">
      <c r="A37" s="473" t="s">
        <v>885</v>
      </c>
      <c r="B37" s="471"/>
      <c r="C37" s="471"/>
      <c r="D37" s="471"/>
      <c r="E37" s="471"/>
      <c r="F37" s="471"/>
      <c r="G37" s="472"/>
      <c r="H37" s="471"/>
      <c r="I37" s="682"/>
      <c r="J37" s="682"/>
      <c r="K37" s="471"/>
      <c r="L37" s="682"/>
      <c r="M37" s="682"/>
    </row>
    <row r="38" spans="1:13" x14ac:dyDescent="0.25">
      <c r="A38" s="473" t="s">
        <v>886</v>
      </c>
      <c r="B38" s="682"/>
      <c r="C38" s="682"/>
      <c r="D38" s="682"/>
      <c r="E38" s="682"/>
      <c r="F38" s="682"/>
      <c r="G38" s="711"/>
      <c r="H38" s="682"/>
      <c r="I38" s="682"/>
      <c r="J38" s="682"/>
      <c r="K38" s="682"/>
      <c r="L38" s="682"/>
      <c r="M38" s="682"/>
    </row>
    <row r="39" spans="1:13" x14ac:dyDescent="0.25">
      <c r="A39" s="473" t="s">
        <v>887</v>
      </c>
      <c r="B39" s="682"/>
      <c r="C39" s="682"/>
      <c r="D39" s="682"/>
      <c r="E39" s="682"/>
      <c r="F39" s="682"/>
      <c r="G39" s="711"/>
      <c r="H39" s="682"/>
      <c r="I39" s="682"/>
      <c r="J39" s="682"/>
      <c r="K39" s="682"/>
      <c r="L39" s="682"/>
      <c r="M39" s="682"/>
    </row>
    <row r="40" spans="1:13" x14ac:dyDescent="0.25">
      <c r="A40" s="473" t="s">
        <v>888</v>
      </c>
    </row>
    <row r="44" spans="1:13" x14ac:dyDescent="0.25">
      <c r="A44" s="745" t="s">
        <v>781</v>
      </c>
      <c r="B44" s="745"/>
      <c r="C44" s="745"/>
      <c r="D44" s="745"/>
      <c r="E44" s="745"/>
      <c r="F44" s="745"/>
      <c r="G44" s="745"/>
      <c r="H44" s="745"/>
      <c r="I44" s="745"/>
      <c r="J44" s="745"/>
      <c r="K44" s="745"/>
      <c r="L44" s="745"/>
      <c r="M44" s="745"/>
    </row>
  </sheetData>
  <mergeCells count="1">
    <mergeCell ref="A44:M44"/>
  </mergeCells>
  <pageMargins left="0.39305600000000002" right="0.39444400000000002" top="0.39305600000000002" bottom="0.59097200000000005" header="0.39305600000000002" footer="0.59097200000000005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8"/>
  <sheetViews>
    <sheetView zoomScaleNormal="100" workbookViewId="0">
      <selection activeCell="A69" sqref="A69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930</v>
      </c>
    </row>
    <row r="2" spans="1:11" ht="16.5" x14ac:dyDescent="0.2">
      <c r="A2" s="43" t="s">
        <v>330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3</v>
      </c>
      <c r="B7" s="15" t="s">
        <v>4</v>
      </c>
      <c r="C7" s="50"/>
      <c r="D7" s="15" t="s">
        <v>6</v>
      </c>
      <c r="E7" s="16">
        <v>50</v>
      </c>
      <c r="F7" s="16">
        <v>50</v>
      </c>
      <c r="G7" s="16">
        <v>0</v>
      </c>
      <c r="H7" s="17">
        <f t="shared" ref="H7:H17" si="0">G7*100/F7</f>
        <v>0</v>
      </c>
      <c r="I7" s="16">
        <v>50</v>
      </c>
    </row>
    <row r="8" spans="1:11" x14ac:dyDescent="0.2">
      <c r="A8" s="15" t="s">
        <v>3</v>
      </c>
      <c r="B8" s="15" t="s">
        <v>7</v>
      </c>
      <c r="C8" s="50"/>
      <c r="D8" s="15" t="s">
        <v>8</v>
      </c>
      <c r="E8" s="16">
        <v>50</v>
      </c>
      <c r="F8" s="16">
        <v>50</v>
      </c>
      <c r="G8" s="16">
        <v>0</v>
      </c>
      <c r="H8" s="17">
        <f t="shared" si="0"/>
        <v>0</v>
      </c>
      <c r="I8" s="16">
        <v>50</v>
      </c>
    </row>
    <row r="9" spans="1:11" x14ac:dyDescent="0.2">
      <c r="A9" s="23" t="s">
        <v>3</v>
      </c>
      <c r="B9" s="720" t="s">
        <v>9</v>
      </c>
      <c r="C9" s="721"/>
      <c r="D9" s="722"/>
      <c r="E9" s="24">
        <f>SUM(E7:E8)</f>
        <v>100</v>
      </c>
      <c r="F9" s="24">
        <f t="shared" ref="F9:G9" si="1">SUM(F7:F8)</f>
        <v>100</v>
      </c>
      <c r="G9" s="24">
        <f t="shared" si="1"/>
        <v>0</v>
      </c>
      <c r="H9" s="25">
        <f t="shared" si="0"/>
        <v>0</v>
      </c>
      <c r="I9" s="24">
        <f t="shared" ref="I9" si="2">SUM(I7:I8)</f>
        <v>100</v>
      </c>
    </row>
    <row r="10" spans="1:11" x14ac:dyDescent="0.2">
      <c r="A10" s="15" t="s">
        <v>10</v>
      </c>
      <c r="B10" s="15" t="s">
        <v>4</v>
      </c>
      <c r="C10" s="50"/>
      <c r="D10" s="15" t="s">
        <v>6</v>
      </c>
      <c r="E10" s="16">
        <v>150</v>
      </c>
      <c r="F10" s="16">
        <v>150</v>
      </c>
      <c r="G10" s="16">
        <v>0</v>
      </c>
      <c r="H10" s="17">
        <f t="shared" si="0"/>
        <v>0</v>
      </c>
      <c r="I10" s="16">
        <v>150</v>
      </c>
    </row>
    <row r="11" spans="1:11" x14ac:dyDescent="0.2">
      <c r="A11" s="15" t="s">
        <v>10</v>
      </c>
      <c r="B11" s="15" t="s">
        <v>7</v>
      </c>
      <c r="C11" s="50"/>
      <c r="D11" s="15" t="s">
        <v>8</v>
      </c>
      <c r="E11" s="16">
        <v>50</v>
      </c>
      <c r="F11" s="16">
        <v>50</v>
      </c>
      <c r="G11" s="16">
        <v>0</v>
      </c>
      <c r="H11" s="17">
        <f t="shared" si="0"/>
        <v>0</v>
      </c>
      <c r="I11" s="16">
        <v>50</v>
      </c>
    </row>
    <row r="12" spans="1:11" x14ac:dyDescent="0.2">
      <c r="A12" s="15" t="s">
        <v>10</v>
      </c>
      <c r="B12" s="15" t="s">
        <v>11</v>
      </c>
      <c r="C12" s="50"/>
      <c r="D12" s="15" t="s">
        <v>14</v>
      </c>
      <c r="E12" s="16">
        <v>400</v>
      </c>
      <c r="F12" s="16">
        <v>400</v>
      </c>
      <c r="G12" s="16">
        <v>23</v>
      </c>
      <c r="H12" s="17">
        <f t="shared" si="0"/>
        <v>5.75</v>
      </c>
      <c r="I12" s="16">
        <v>400</v>
      </c>
    </row>
    <row r="13" spans="1:11" x14ac:dyDescent="0.2">
      <c r="A13" s="15" t="s">
        <v>10</v>
      </c>
      <c r="B13" s="15" t="s">
        <v>11</v>
      </c>
      <c r="C13" s="22" t="s">
        <v>12</v>
      </c>
      <c r="D13" s="15" t="s">
        <v>14</v>
      </c>
      <c r="E13" s="16">
        <v>50</v>
      </c>
      <c r="F13" s="16">
        <v>50</v>
      </c>
      <c r="G13" s="16">
        <v>0</v>
      </c>
      <c r="H13" s="17">
        <f t="shared" si="0"/>
        <v>0</v>
      </c>
      <c r="I13" s="16">
        <v>20</v>
      </c>
    </row>
    <row r="14" spans="1:11" x14ac:dyDescent="0.2">
      <c r="A14" s="15" t="s">
        <v>10</v>
      </c>
      <c r="B14" s="15" t="s">
        <v>11</v>
      </c>
      <c r="C14" s="22" t="s">
        <v>13</v>
      </c>
      <c r="D14" s="15" t="s">
        <v>14</v>
      </c>
      <c r="E14" s="16">
        <v>400</v>
      </c>
      <c r="F14" s="16">
        <v>400</v>
      </c>
      <c r="G14" s="16">
        <v>0</v>
      </c>
      <c r="H14" s="17">
        <f t="shared" si="0"/>
        <v>0</v>
      </c>
      <c r="I14" s="16">
        <v>369</v>
      </c>
    </row>
    <row r="15" spans="1:11" x14ac:dyDescent="0.2">
      <c r="A15" s="15" t="s">
        <v>10</v>
      </c>
      <c r="B15" s="15" t="s">
        <v>15</v>
      </c>
      <c r="C15" s="50"/>
      <c r="D15" s="15" t="s">
        <v>16</v>
      </c>
      <c r="E15" s="16">
        <v>20</v>
      </c>
      <c r="F15" s="16">
        <v>20</v>
      </c>
      <c r="G15" s="16">
        <v>0</v>
      </c>
      <c r="H15" s="17">
        <f t="shared" si="0"/>
        <v>0</v>
      </c>
      <c r="I15" s="16">
        <v>20</v>
      </c>
    </row>
    <row r="16" spans="1:11" x14ac:dyDescent="0.2">
      <c r="A16" s="31" t="s">
        <v>10</v>
      </c>
      <c r="B16" s="720" t="s">
        <v>17</v>
      </c>
      <c r="C16" s="721"/>
      <c r="D16" s="722"/>
      <c r="E16" s="32">
        <f>SUM(E10:E15)</f>
        <v>1070</v>
      </c>
      <c r="F16" s="32">
        <f t="shared" ref="F16:G16" si="3">SUM(F10:F15)</f>
        <v>1070</v>
      </c>
      <c r="G16" s="32">
        <f t="shared" si="3"/>
        <v>23</v>
      </c>
      <c r="H16" s="33">
        <f t="shared" si="0"/>
        <v>2.1495327102803738</v>
      </c>
      <c r="I16" s="32">
        <f t="shared" ref="I16" si="4">SUM(I10:I15)</f>
        <v>1009</v>
      </c>
    </row>
    <row r="17" spans="1:9" x14ac:dyDescent="0.2">
      <c r="A17" s="132" t="s">
        <v>18</v>
      </c>
      <c r="B17" s="133"/>
      <c r="C17" s="134"/>
      <c r="D17" s="134"/>
      <c r="E17" s="128">
        <f>E9+E16</f>
        <v>1170</v>
      </c>
      <c r="F17" s="128">
        <f t="shared" ref="F17:G17" si="5">F9+F16</f>
        <v>1170</v>
      </c>
      <c r="G17" s="128">
        <f t="shared" si="5"/>
        <v>23</v>
      </c>
      <c r="H17" s="122">
        <f t="shared" si="0"/>
        <v>1.9658119658119657</v>
      </c>
      <c r="I17" s="128">
        <f t="shared" ref="I17" si="6">I9+I16</f>
        <v>1109</v>
      </c>
    </row>
    <row r="18" spans="1:9" x14ac:dyDescent="0.2">
      <c r="B18" s="56"/>
    </row>
    <row r="19" spans="1:9" x14ac:dyDescent="0.2">
      <c r="B19" s="56"/>
    </row>
    <row r="20" spans="1:9" x14ac:dyDescent="0.2">
      <c r="B20" s="56"/>
    </row>
    <row r="21" spans="1:9" x14ac:dyDescent="0.2">
      <c r="B21" s="56"/>
    </row>
    <row r="68" spans="1:9" x14ac:dyDescent="0.2">
      <c r="A68" s="714" t="s">
        <v>987</v>
      </c>
      <c r="B68" s="714"/>
      <c r="C68" s="714"/>
      <c r="D68" s="714"/>
      <c r="E68" s="714"/>
      <c r="F68" s="714"/>
      <c r="G68" s="714"/>
      <c r="H68" s="714"/>
      <c r="I68" s="714"/>
    </row>
  </sheetData>
  <mergeCells count="3">
    <mergeCell ref="B9:D9"/>
    <mergeCell ref="B16:D16"/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O15" sqref="O15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293" customWidth="1"/>
    <col min="7" max="7" width="9.140625" style="293" customWidth="1"/>
    <col min="8" max="8" width="12.28515625" style="293" customWidth="1"/>
    <col min="9" max="9" width="10.7109375" style="58" customWidth="1"/>
    <col min="10" max="10" width="12.28515625" style="293" customWidth="1"/>
    <col min="11" max="16384" width="9.140625" style="58"/>
  </cols>
  <sheetData>
    <row r="1" spans="1:10" ht="16.5" x14ac:dyDescent="0.2">
      <c r="J1" s="294" t="s">
        <v>904</v>
      </c>
    </row>
    <row r="2" spans="1:10" ht="16.5" x14ac:dyDescent="0.2">
      <c r="A2" s="43" t="s">
        <v>330</v>
      </c>
      <c r="B2" s="43"/>
      <c r="C2" s="43"/>
      <c r="D2" s="99"/>
      <c r="E2" s="43"/>
      <c r="F2" s="44"/>
      <c r="G2" s="44"/>
      <c r="H2" s="44"/>
      <c r="I2" s="43"/>
      <c r="J2" s="267" t="s">
        <v>331</v>
      </c>
    </row>
    <row r="3" spans="1:10" ht="16.5" x14ac:dyDescent="0.2">
      <c r="A3" s="43"/>
      <c r="B3" s="43"/>
      <c r="C3" s="43"/>
      <c r="D3" s="99"/>
      <c r="E3" s="43"/>
      <c r="F3" s="44"/>
      <c r="G3" s="44"/>
      <c r="H3" s="44"/>
      <c r="J3" s="44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100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103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276" customFormat="1" ht="15" x14ac:dyDescent="0.25">
      <c r="A7" s="277" t="s">
        <v>10</v>
      </c>
      <c r="B7" s="270" t="s">
        <v>566</v>
      </c>
      <c r="C7" s="271"/>
      <c r="D7" s="272" t="s">
        <v>567</v>
      </c>
      <c r="E7" s="273" t="s">
        <v>568</v>
      </c>
      <c r="F7" s="273">
        <v>1900</v>
      </c>
      <c r="G7" s="273">
        <v>1900</v>
      </c>
      <c r="H7" s="274">
        <v>399</v>
      </c>
      <c r="I7" s="275">
        <f t="shared" ref="I7:I8" si="0">H7*100/G7</f>
        <v>21</v>
      </c>
      <c r="J7" s="274">
        <v>2000</v>
      </c>
    </row>
    <row r="8" spans="1:10" s="276" customFormat="1" ht="15" x14ac:dyDescent="0.25">
      <c r="A8" s="277" t="s">
        <v>10</v>
      </c>
      <c r="B8" s="277" t="s">
        <v>566</v>
      </c>
      <c r="C8" s="65"/>
      <c r="D8" s="278" t="s">
        <v>569</v>
      </c>
      <c r="E8" s="279" t="s">
        <v>570</v>
      </c>
      <c r="F8" s="279">
        <v>200</v>
      </c>
      <c r="G8" s="279">
        <v>200</v>
      </c>
      <c r="H8" s="280">
        <v>0</v>
      </c>
      <c r="I8" s="275">
        <f t="shared" si="0"/>
        <v>0</v>
      </c>
      <c r="J8" s="274">
        <v>0</v>
      </c>
    </row>
    <row r="9" spans="1:10" s="276" customFormat="1" ht="15" x14ac:dyDescent="0.25">
      <c r="A9" s="277" t="s">
        <v>10</v>
      </c>
      <c r="B9" s="277" t="s">
        <v>566</v>
      </c>
      <c r="C9" s="65"/>
      <c r="D9" s="411" t="s">
        <v>571</v>
      </c>
      <c r="E9" s="279" t="s">
        <v>572</v>
      </c>
      <c r="F9" s="279">
        <v>0</v>
      </c>
      <c r="G9" s="279">
        <v>0</v>
      </c>
      <c r="H9" s="280">
        <v>0</v>
      </c>
      <c r="I9" s="275">
        <v>0</v>
      </c>
      <c r="J9" s="274">
        <v>3000</v>
      </c>
    </row>
    <row r="10" spans="1:10" s="284" customFormat="1" ht="15" x14ac:dyDescent="0.25">
      <c r="A10" s="26" t="s">
        <v>10</v>
      </c>
      <c r="B10" s="26" t="s">
        <v>566</v>
      </c>
      <c r="C10" s="26" t="s">
        <v>573</v>
      </c>
      <c r="D10" s="281"/>
      <c r="E10" s="27"/>
      <c r="F10" s="27">
        <f>F7+F8+F9</f>
        <v>2100</v>
      </c>
      <c r="G10" s="27">
        <f>G7+G8+G9</f>
        <v>2100</v>
      </c>
      <c r="H10" s="282">
        <v>0</v>
      </c>
      <c r="I10" s="283">
        <v>0</v>
      </c>
      <c r="J10" s="282">
        <f>SUM(J7:J9)</f>
        <v>5000</v>
      </c>
    </row>
    <row r="11" spans="1:10" s="30" customFormat="1" ht="15" x14ac:dyDescent="0.25">
      <c r="A11" s="23" t="s">
        <v>10</v>
      </c>
      <c r="B11" s="720" t="s">
        <v>17</v>
      </c>
      <c r="C11" s="721"/>
      <c r="D11" s="721"/>
      <c r="E11" s="722"/>
      <c r="F11" s="24">
        <v>2100</v>
      </c>
      <c r="G11" s="24">
        <v>2100</v>
      </c>
      <c r="H11" s="24">
        <f>H7+H8+H10</f>
        <v>399</v>
      </c>
      <c r="I11" s="25">
        <v>0</v>
      </c>
      <c r="J11" s="285">
        <f t="shared" ref="J11" si="1">SUM(J10)</f>
        <v>5000</v>
      </c>
    </row>
    <row r="12" spans="1:10" s="276" customFormat="1" ht="15" x14ac:dyDescent="0.25">
      <c r="A12" s="277" t="s">
        <v>24</v>
      </c>
      <c r="B12" s="277" t="s">
        <v>574</v>
      </c>
      <c r="C12" s="65"/>
      <c r="D12" s="278" t="s">
        <v>575</v>
      </c>
      <c r="E12" s="279" t="s">
        <v>576</v>
      </c>
      <c r="F12" s="279">
        <v>1500</v>
      </c>
      <c r="G12" s="279">
        <v>1500</v>
      </c>
      <c r="H12" s="280">
        <v>566</v>
      </c>
      <c r="I12" s="275">
        <f t="shared" ref="I12:I15" si="2">H12*100/G12</f>
        <v>37.733333333333334</v>
      </c>
      <c r="J12" s="280">
        <v>0</v>
      </c>
    </row>
    <row r="13" spans="1:10" s="276" customFormat="1" ht="15" x14ac:dyDescent="0.25">
      <c r="A13" s="385" t="s">
        <v>24</v>
      </c>
      <c r="B13" s="15">
        <v>6121</v>
      </c>
      <c r="C13" s="65" t="s">
        <v>578</v>
      </c>
      <c r="D13" s="278" t="s">
        <v>575</v>
      </c>
      <c r="E13" s="279" t="s">
        <v>576</v>
      </c>
      <c r="F13" s="279">
        <v>0</v>
      </c>
      <c r="G13" s="279">
        <v>11273</v>
      </c>
      <c r="H13" s="280">
        <v>0</v>
      </c>
      <c r="I13" s="275">
        <f t="shared" si="2"/>
        <v>0</v>
      </c>
      <c r="J13" s="280">
        <v>12342</v>
      </c>
    </row>
    <row r="14" spans="1:10" s="276" customFormat="1" ht="15" x14ac:dyDescent="0.25">
      <c r="A14" s="277" t="s">
        <v>24</v>
      </c>
      <c r="B14" s="277" t="s">
        <v>574</v>
      </c>
      <c r="C14" s="65" t="s">
        <v>578</v>
      </c>
      <c r="D14" s="278" t="s">
        <v>579</v>
      </c>
      <c r="E14" s="279" t="s">
        <v>580</v>
      </c>
      <c r="F14" s="279">
        <v>2700</v>
      </c>
      <c r="G14" s="279">
        <v>2700</v>
      </c>
      <c r="H14" s="280">
        <v>58</v>
      </c>
      <c r="I14" s="275">
        <f t="shared" si="2"/>
        <v>2.1481481481481484</v>
      </c>
      <c r="J14" s="280">
        <v>4000</v>
      </c>
    </row>
    <row r="15" spans="1:10" s="276" customFormat="1" ht="15" x14ac:dyDescent="0.25">
      <c r="A15" s="277" t="s">
        <v>24</v>
      </c>
      <c r="B15" s="277" t="s">
        <v>574</v>
      </c>
      <c r="C15" s="65"/>
      <c r="D15" s="278" t="s">
        <v>581</v>
      </c>
      <c r="E15" s="279" t="s">
        <v>582</v>
      </c>
      <c r="F15" s="279">
        <v>1200</v>
      </c>
      <c r="G15" s="279">
        <v>1200</v>
      </c>
      <c r="H15" s="280">
        <v>536</v>
      </c>
      <c r="I15" s="275">
        <f t="shared" si="2"/>
        <v>44.666666666666664</v>
      </c>
      <c r="J15" s="280">
        <v>1500</v>
      </c>
    </row>
    <row r="16" spans="1:10" s="286" customFormat="1" ht="15" x14ac:dyDescent="0.25">
      <c r="A16" s="26" t="s">
        <v>24</v>
      </c>
      <c r="B16" s="26" t="s">
        <v>574</v>
      </c>
      <c r="C16" s="723" t="s">
        <v>583</v>
      </c>
      <c r="D16" s="724"/>
      <c r="E16" s="725"/>
      <c r="F16" s="27">
        <f t="shared" ref="F16:H16" si="3">SUM(F12:F15)</f>
        <v>5400</v>
      </c>
      <c r="G16" s="27">
        <f t="shared" si="3"/>
        <v>16673</v>
      </c>
      <c r="H16" s="27">
        <f t="shared" si="3"/>
        <v>1160</v>
      </c>
      <c r="I16" s="283">
        <v>3.74</v>
      </c>
      <c r="J16" s="282">
        <f t="shared" ref="J16" si="4">SUM(J12:J15)</f>
        <v>17842</v>
      </c>
    </row>
    <row r="17" spans="1:10" s="30" customFormat="1" ht="15" x14ac:dyDescent="0.25">
      <c r="A17" s="23" t="s">
        <v>24</v>
      </c>
      <c r="B17" s="720" t="s">
        <v>23</v>
      </c>
      <c r="C17" s="721"/>
      <c r="D17" s="721"/>
      <c r="E17" s="722"/>
      <c r="F17" s="24">
        <f t="shared" ref="F17:H17" si="5">F16</f>
        <v>5400</v>
      </c>
      <c r="G17" s="24">
        <f t="shared" si="5"/>
        <v>16673</v>
      </c>
      <c r="H17" s="24">
        <f t="shared" si="5"/>
        <v>1160</v>
      </c>
      <c r="I17" s="25">
        <v>3.74</v>
      </c>
      <c r="J17" s="285">
        <f t="shared" ref="J17" si="6">SUM(J16)</f>
        <v>17842</v>
      </c>
    </row>
    <row r="18" spans="1:10" s="107" customFormat="1" ht="13.5" x14ac:dyDescent="0.2">
      <c r="A18" s="414" t="s">
        <v>18</v>
      </c>
      <c r="B18" s="287"/>
      <c r="C18" s="287"/>
      <c r="D18" s="288"/>
      <c r="E18" s="287"/>
      <c r="F18" s="289">
        <f>F11+F17</f>
        <v>7500</v>
      </c>
      <c r="G18" s="289">
        <f>G17+G11</f>
        <v>18773</v>
      </c>
      <c r="H18" s="289">
        <f>H11+H17</f>
        <v>1559</v>
      </c>
      <c r="I18" s="290">
        <v>3.32</v>
      </c>
      <c r="J18" s="289">
        <f t="shared" ref="J18" si="7">J11+J17</f>
        <v>22842</v>
      </c>
    </row>
    <row r="19" spans="1:10" x14ac:dyDescent="0.2">
      <c r="D19" s="291"/>
      <c r="E19" s="291"/>
      <c r="F19" s="292"/>
      <c r="G19" s="292"/>
      <c r="H19" s="292"/>
      <c r="I19" s="291"/>
      <c r="J19" s="292"/>
    </row>
    <row r="76" spans="1:10" x14ac:dyDescent="0.2">
      <c r="A76" s="714" t="s">
        <v>988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4">
    <mergeCell ref="B11:E11"/>
    <mergeCell ref="B17:E17"/>
    <mergeCell ref="C16:E16"/>
    <mergeCell ref="A76:J76"/>
  </mergeCells>
  <pageMargins left="0.39305600000000002" right="0.39444400000000002" top="0.39305600000000002" bottom="0.59097200000000005" header="0.39305600000000002" footer="0.59097200000000005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8"/>
  <sheetViews>
    <sheetView topLeftCell="A40" zoomScaleNormal="100" workbookViewId="0">
      <selection activeCell="A68" sqref="A68:I68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905</v>
      </c>
    </row>
    <row r="2" spans="1:11" ht="16.5" x14ac:dyDescent="0.2">
      <c r="A2" s="43" t="s">
        <v>332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20</v>
      </c>
      <c r="B7" s="15" t="s">
        <v>11</v>
      </c>
      <c r="D7" s="15" t="s">
        <v>14</v>
      </c>
      <c r="E7" s="16">
        <v>150</v>
      </c>
      <c r="F7" s="16">
        <v>150</v>
      </c>
      <c r="G7" s="16">
        <v>0</v>
      </c>
      <c r="H7" s="17">
        <f t="shared" ref="H7:H9" si="0">G7*100/F7</f>
        <v>0</v>
      </c>
      <c r="I7" s="16">
        <v>150</v>
      </c>
    </row>
    <row r="8" spans="1:11" s="59" customFormat="1" ht="15" x14ac:dyDescent="0.25">
      <c r="A8" s="23" t="s">
        <v>20</v>
      </c>
      <c r="B8" s="23" t="s">
        <v>19</v>
      </c>
      <c r="C8" s="23"/>
      <c r="D8" s="23"/>
      <c r="E8" s="24">
        <f>SUM(E7)</f>
        <v>150</v>
      </c>
      <c r="F8" s="24">
        <f t="shared" ref="F8:G9" si="1">SUM(F7)</f>
        <v>150</v>
      </c>
      <c r="G8" s="24">
        <f t="shared" si="1"/>
        <v>0</v>
      </c>
      <c r="H8" s="25">
        <f t="shared" si="0"/>
        <v>0</v>
      </c>
      <c r="I8" s="24">
        <f t="shared" ref="I8:I9" si="2">SUM(I7)</f>
        <v>150</v>
      </c>
    </row>
    <row r="9" spans="1:11" s="111" customFormat="1" ht="13.5" x14ac:dyDescent="0.2">
      <c r="A9" s="130" t="s">
        <v>18</v>
      </c>
      <c r="B9" s="127"/>
      <c r="C9" s="127"/>
      <c r="D9" s="127"/>
      <c r="E9" s="128">
        <f>SUM(E8)</f>
        <v>150</v>
      </c>
      <c r="F9" s="128">
        <f t="shared" si="1"/>
        <v>150</v>
      </c>
      <c r="G9" s="128">
        <f t="shared" si="1"/>
        <v>0</v>
      </c>
      <c r="H9" s="122">
        <f t="shared" si="0"/>
        <v>0</v>
      </c>
      <c r="I9" s="128">
        <f t="shared" si="2"/>
        <v>150</v>
      </c>
    </row>
    <row r="14" spans="1:11" ht="15" x14ac:dyDescent="0.25">
      <c r="A14" s="59"/>
      <c r="B14" s="59"/>
      <c r="C14" s="59"/>
      <c r="D14" s="59"/>
      <c r="E14" s="60"/>
      <c r="F14" s="60"/>
      <c r="G14" s="60"/>
      <c r="H14" s="61"/>
      <c r="I14" s="60"/>
    </row>
    <row r="18" spans="1:1" x14ac:dyDescent="0.2">
      <c r="A18" s="54"/>
    </row>
    <row r="34" spans="4:4" x14ac:dyDescent="0.2">
      <c r="D34" s="83"/>
    </row>
    <row r="68" spans="1:9" x14ac:dyDescent="0.2">
      <c r="A68" s="714" t="s">
        <v>989</v>
      </c>
      <c r="B68" s="714"/>
      <c r="C68" s="714"/>
      <c r="D68" s="714"/>
      <c r="E68" s="714"/>
      <c r="F68" s="714"/>
      <c r="G68" s="714"/>
      <c r="H68" s="714"/>
      <c r="I68" s="714"/>
    </row>
  </sheetData>
  <mergeCells count="1"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68"/>
  <sheetViews>
    <sheetView topLeftCell="A28" zoomScaleNormal="100" workbookViewId="0">
      <selection activeCell="M21" sqref="M21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1406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0" ht="16.5" x14ac:dyDescent="0.2">
      <c r="B1" s="43"/>
      <c r="C1" s="43"/>
      <c r="D1" s="43"/>
      <c r="E1" s="44"/>
      <c r="F1" s="44"/>
      <c r="G1" s="44"/>
      <c r="H1" s="45"/>
      <c r="I1" s="294" t="s">
        <v>906</v>
      </c>
    </row>
    <row r="2" spans="1:10" ht="16.5" x14ac:dyDescent="0.2">
      <c r="A2" s="43" t="s">
        <v>333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0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</row>
    <row r="4" spans="1:10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0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0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0" s="58" customFormat="1" x14ac:dyDescent="0.2">
      <c r="A7" s="15" t="s">
        <v>63</v>
      </c>
      <c r="B7" s="15" t="s">
        <v>51</v>
      </c>
      <c r="D7" s="15" t="s">
        <v>50</v>
      </c>
      <c r="E7" s="16">
        <v>1</v>
      </c>
      <c r="F7" s="16">
        <v>1</v>
      </c>
      <c r="G7" s="16">
        <v>0</v>
      </c>
      <c r="H7" s="37">
        <f t="shared" ref="H7:H50" si="0">G7*100/F7</f>
        <v>0</v>
      </c>
      <c r="I7" s="16">
        <v>1</v>
      </c>
    </row>
    <row r="8" spans="1:10" s="58" customFormat="1" x14ac:dyDescent="0.2">
      <c r="A8" s="23" t="s">
        <v>63</v>
      </c>
      <c r="B8" s="23" t="s">
        <v>62</v>
      </c>
      <c r="C8" s="23"/>
      <c r="D8" s="23"/>
      <c r="E8" s="24">
        <f>SUM(E7)</f>
        <v>1</v>
      </c>
      <c r="F8" s="24">
        <f t="shared" ref="F8:G8" si="1">SUM(F7)</f>
        <v>1</v>
      </c>
      <c r="G8" s="24">
        <f t="shared" si="1"/>
        <v>0</v>
      </c>
      <c r="H8" s="38">
        <f t="shared" si="0"/>
        <v>0</v>
      </c>
      <c r="I8" s="24">
        <f t="shared" ref="I8" si="2">SUM(I7)</f>
        <v>1</v>
      </c>
    </row>
    <row r="9" spans="1:10" s="58" customFormat="1" x14ac:dyDescent="0.2">
      <c r="A9" s="15" t="s">
        <v>57</v>
      </c>
      <c r="B9" s="15" t="s">
        <v>61</v>
      </c>
      <c r="C9" s="52"/>
      <c r="D9" s="15" t="s">
        <v>60</v>
      </c>
      <c r="E9" s="16">
        <v>100</v>
      </c>
      <c r="F9" s="16">
        <v>100</v>
      </c>
      <c r="G9" s="16">
        <v>109</v>
      </c>
      <c r="H9" s="37">
        <f t="shared" si="0"/>
        <v>109</v>
      </c>
      <c r="I9" s="16">
        <v>146</v>
      </c>
    </row>
    <row r="10" spans="1:10" s="58" customFormat="1" x14ac:dyDescent="0.2">
      <c r="A10" s="15" t="s">
        <v>57</v>
      </c>
      <c r="B10" s="15" t="s">
        <v>7</v>
      </c>
      <c r="C10" s="52"/>
      <c r="D10" s="15" t="s">
        <v>8</v>
      </c>
      <c r="E10" s="16">
        <v>50</v>
      </c>
      <c r="F10" s="16">
        <v>50</v>
      </c>
      <c r="G10" s="16">
        <v>13</v>
      </c>
      <c r="H10" s="37">
        <f t="shared" si="0"/>
        <v>26</v>
      </c>
      <c r="I10" s="16">
        <v>50</v>
      </c>
    </row>
    <row r="11" spans="1:10" s="58" customFormat="1" x14ac:dyDescent="0.2">
      <c r="A11" s="15" t="s">
        <v>57</v>
      </c>
      <c r="B11" s="15" t="s">
        <v>11</v>
      </c>
      <c r="C11" s="52"/>
      <c r="D11" s="15" t="s">
        <v>806</v>
      </c>
      <c r="E11" s="16">
        <v>8000</v>
      </c>
      <c r="F11" s="16">
        <v>8000</v>
      </c>
      <c r="G11" s="16">
        <v>7246</v>
      </c>
      <c r="H11" s="37">
        <f t="shared" si="0"/>
        <v>90.575000000000003</v>
      </c>
      <c r="I11" s="16">
        <v>10000</v>
      </c>
    </row>
    <row r="12" spans="1:10" s="58" customFormat="1" x14ac:dyDescent="0.2">
      <c r="A12" s="15" t="s">
        <v>57</v>
      </c>
      <c r="B12" s="15">
        <v>5169</v>
      </c>
      <c r="C12" s="52"/>
      <c r="D12" s="15" t="s">
        <v>805</v>
      </c>
      <c r="E12" s="16">
        <v>150</v>
      </c>
      <c r="F12" s="16">
        <v>150</v>
      </c>
      <c r="G12" s="16">
        <v>0</v>
      </c>
      <c r="H12" s="37">
        <f t="shared" si="0"/>
        <v>0</v>
      </c>
      <c r="I12" s="16">
        <v>150</v>
      </c>
    </row>
    <row r="13" spans="1:10" s="58" customFormat="1" x14ac:dyDescent="0.2">
      <c r="A13" s="15" t="s">
        <v>57</v>
      </c>
      <c r="B13" s="15" t="s">
        <v>30</v>
      </c>
      <c r="C13" s="52"/>
      <c r="D13" s="15" t="s">
        <v>29</v>
      </c>
      <c r="E13" s="16">
        <v>1000</v>
      </c>
      <c r="F13" s="16">
        <v>1000</v>
      </c>
      <c r="G13" s="16">
        <v>597</v>
      </c>
      <c r="H13" s="37">
        <f t="shared" ref="H13" si="3">G13*100/F13</f>
        <v>59.7</v>
      </c>
      <c r="I13" s="16">
        <v>1500</v>
      </c>
      <c r="J13" s="302"/>
    </row>
    <row r="14" spans="1:10" s="58" customFormat="1" x14ac:dyDescent="0.2">
      <c r="A14" s="15" t="s">
        <v>57</v>
      </c>
      <c r="B14" s="15" t="s">
        <v>30</v>
      </c>
      <c r="C14" s="52"/>
      <c r="D14" s="15" t="s">
        <v>480</v>
      </c>
      <c r="E14" s="16">
        <v>2200</v>
      </c>
      <c r="F14" s="16">
        <v>2200</v>
      </c>
      <c r="G14" s="16">
        <v>0</v>
      </c>
      <c r="H14" s="37">
        <f t="shared" si="0"/>
        <v>0</v>
      </c>
      <c r="I14" s="16">
        <v>2200</v>
      </c>
      <c r="J14" s="302"/>
    </row>
    <row r="15" spans="1:10" s="58" customFormat="1" x14ac:dyDescent="0.2">
      <c r="A15" s="15" t="s">
        <v>57</v>
      </c>
      <c r="B15" s="15" t="s">
        <v>59</v>
      </c>
      <c r="C15" s="52"/>
      <c r="D15" s="15" t="s">
        <v>58</v>
      </c>
      <c r="E15" s="16">
        <v>7300</v>
      </c>
      <c r="F15" s="16">
        <v>7300</v>
      </c>
      <c r="G15" s="16">
        <v>5445</v>
      </c>
      <c r="H15" s="37">
        <f t="shared" si="0"/>
        <v>74.589041095890408</v>
      </c>
      <c r="I15" s="16">
        <v>7300</v>
      </c>
      <c r="J15" s="302"/>
    </row>
    <row r="16" spans="1:10" s="58" customFormat="1" x14ac:dyDescent="0.2">
      <c r="A16" s="23" t="s">
        <v>57</v>
      </c>
      <c r="B16" s="23" t="s">
        <v>56</v>
      </c>
      <c r="C16" s="23"/>
      <c r="D16" s="23"/>
      <c r="E16" s="24">
        <f>SUM(E9:E15)</f>
        <v>18800</v>
      </c>
      <c r="F16" s="24">
        <f>SUM(F9:F15)</f>
        <v>18800</v>
      </c>
      <c r="G16" s="24">
        <f>SUM(G9:G15)</f>
        <v>13410</v>
      </c>
      <c r="H16" s="38">
        <f t="shared" si="0"/>
        <v>71.329787234042556</v>
      </c>
      <c r="I16" s="24">
        <f t="shared" ref="I16" si="4">SUM(I9:I15)</f>
        <v>21346</v>
      </c>
      <c r="J16" s="302"/>
    </row>
    <row r="17" spans="1:10" s="58" customFormat="1" x14ac:dyDescent="0.2">
      <c r="A17" s="15" t="s">
        <v>55</v>
      </c>
      <c r="B17" s="15" t="s">
        <v>11</v>
      </c>
      <c r="D17" s="15" t="s">
        <v>14</v>
      </c>
      <c r="E17" s="16">
        <v>26600</v>
      </c>
      <c r="F17" s="16">
        <v>38682</v>
      </c>
      <c r="G17" s="16">
        <v>31598</v>
      </c>
      <c r="H17" s="37">
        <f t="shared" si="0"/>
        <v>81.686572566051396</v>
      </c>
      <c r="I17" s="16">
        <v>27700</v>
      </c>
      <c r="J17" s="302"/>
    </row>
    <row r="18" spans="1:10" s="58" customFormat="1" x14ac:dyDescent="0.2">
      <c r="A18" s="23" t="s">
        <v>55</v>
      </c>
      <c r="B18" s="23" t="s">
        <v>54</v>
      </c>
      <c r="C18" s="23"/>
      <c r="D18" s="23"/>
      <c r="E18" s="24">
        <f t="shared" ref="E18:G18" si="5">SUM(E17)</f>
        <v>26600</v>
      </c>
      <c r="F18" s="24">
        <f t="shared" si="5"/>
        <v>38682</v>
      </c>
      <c r="G18" s="24">
        <f t="shared" si="5"/>
        <v>31598</v>
      </c>
      <c r="H18" s="38">
        <f t="shared" si="0"/>
        <v>81.686572566051396</v>
      </c>
      <c r="I18" s="24">
        <f t="shared" ref="I18" si="6">SUM(I17)</f>
        <v>27700</v>
      </c>
      <c r="J18" s="302"/>
    </row>
    <row r="19" spans="1:10" s="58" customFormat="1" x14ac:dyDescent="0.2">
      <c r="A19" s="15" t="s">
        <v>53</v>
      </c>
      <c r="B19" s="15" t="s">
        <v>7</v>
      </c>
      <c r="D19" s="15" t="s">
        <v>8</v>
      </c>
      <c r="E19" s="16">
        <v>20</v>
      </c>
      <c r="F19" s="16">
        <v>20</v>
      </c>
      <c r="G19" s="16">
        <v>1</v>
      </c>
      <c r="H19" s="37">
        <f t="shared" si="0"/>
        <v>5</v>
      </c>
      <c r="I19" s="16">
        <v>0</v>
      </c>
      <c r="J19" s="302"/>
    </row>
    <row r="20" spans="1:10" s="58" customFormat="1" x14ac:dyDescent="0.2">
      <c r="A20" s="68" t="s">
        <v>53</v>
      </c>
      <c r="B20" s="23" t="s">
        <v>52</v>
      </c>
      <c r="C20" s="23"/>
      <c r="D20" s="23"/>
      <c r="E20" s="24">
        <f t="shared" ref="E20" si="7">SUM(E19)</f>
        <v>20</v>
      </c>
      <c r="F20" s="24">
        <f t="shared" ref="F20" si="8">SUM(F19)</f>
        <v>20</v>
      </c>
      <c r="G20" s="24">
        <f t="shared" ref="G20" si="9">SUM(G19)</f>
        <v>1</v>
      </c>
      <c r="H20" s="38">
        <f t="shared" si="0"/>
        <v>5</v>
      </c>
      <c r="I20" s="24">
        <f t="shared" ref="I20" si="10">SUM(I19)</f>
        <v>0</v>
      </c>
      <c r="J20" s="302"/>
    </row>
    <row r="21" spans="1:10" s="58" customFormat="1" x14ac:dyDescent="0.2">
      <c r="A21" s="15" t="s">
        <v>49</v>
      </c>
      <c r="B21" s="15" t="s">
        <v>51</v>
      </c>
      <c r="C21" s="52"/>
      <c r="D21" s="15" t="s">
        <v>50</v>
      </c>
      <c r="E21" s="16">
        <v>30</v>
      </c>
      <c r="F21" s="16">
        <v>30</v>
      </c>
      <c r="G21" s="16">
        <v>27</v>
      </c>
      <c r="H21" s="37">
        <f t="shared" si="0"/>
        <v>90</v>
      </c>
      <c r="I21" s="16">
        <v>30</v>
      </c>
      <c r="J21" s="302"/>
    </row>
    <row r="22" spans="1:10" s="302" customFormat="1" x14ac:dyDescent="0.2">
      <c r="A22" s="15" t="s">
        <v>49</v>
      </c>
      <c r="B22" s="15" t="s">
        <v>11</v>
      </c>
      <c r="C22" s="321"/>
      <c r="D22" s="15" t="s">
        <v>822</v>
      </c>
      <c r="E22" s="16">
        <v>550</v>
      </c>
      <c r="F22" s="16">
        <v>550</v>
      </c>
      <c r="G22" s="16">
        <v>298</v>
      </c>
      <c r="H22" s="37">
        <v>39.1</v>
      </c>
      <c r="I22" s="16">
        <v>650</v>
      </c>
    </row>
    <row r="23" spans="1:10" s="302" customFormat="1" x14ac:dyDescent="0.2">
      <c r="A23" s="393" t="s">
        <v>49</v>
      </c>
      <c r="B23" s="393" t="s">
        <v>11</v>
      </c>
      <c r="C23" s="394"/>
      <c r="D23" s="397" t="s">
        <v>820</v>
      </c>
      <c r="E23" s="395">
        <v>300</v>
      </c>
      <c r="F23" s="395">
        <v>300</v>
      </c>
      <c r="G23" s="395">
        <v>166</v>
      </c>
      <c r="H23" s="396">
        <f>G23*100/F23</f>
        <v>55.333333333333336</v>
      </c>
      <c r="I23" s="395">
        <v>450</v>
      </c>
    </row>
    <row r="24" spans="1:10" s="302" customFormat="1" x14ac:dyDescent="0.2">
      <c r="A24" s="393" t="s">
        <v>49</v>
      </c>
      <c r="B24" s="393" t="s">
        <v>11</v>
      </c>
      <c r="C24" s="394"/>
      <c r="D24" s="397" t="s">
        <v>821</v>
      </c>
      <c r="E24" s="395">
        <v>250</v>
      </c>
      <c r="F24" s="395">
        <v>250</v>
      </c>
      <c r="G24" s="395">
        <v>49</v>
      </c>
      <c r="H24" s="396">
        <f>G24*100/F24</f>
        <v>19.600000000000001</v>
      </c>
      <c r="I24" s="395">
        <v>200</v>
      </c>
    </row>
    <row r="25" spans="1:10" s="58" customFormat="1" x14ac:dyDescent="0.2">
      <c r="A25" s="23" t="s">
        <v>49</v>
      </c>
      <c r="B25" s="23" t="s">
        <v>48</v>
      </c>
      <c r="C25" s="23"/>
      <c r="D25" s="23"/>
      <c r="E25" s="24">
        <f>E22+E21</f>
        <v>580</v>
      </c>
      <c r="F25" s="24">
        <f t="shared" ref="F25:G25" si="11">F22+F21</f>
        <v>580</v>
      </c>
      <c r="G25" s="24">
        <f t="shared" si="11"/>
        <v>325</v>
      </c>
      <c r="H25" s="38">
        <f>G25*100/F25</f>
        <v>56.03448275862069</v>
      </c>
      <c r="I25" s="24">
        <f t="shared" ref="I25" si="12">I22+I21</f>
        <v>680</v>
      </c>
    </row>
    <row r="26" spans="1:10" s="58" customFormat="1" x14ac:dyDescent="0.2">
      <c r="A26" s="15" t="s">
        <v>47</v>
      </c>
      <c r="B26" s="15" t="s">
        <v>11</v>
      </c>
      <c r="D26" s="15" t="s">
        <v>14</v>
      </c>
      <c r="E26" s="16">
        <v>70</v>
      </c>
      <c r="F26" s="16">
        <v>70</v>
      </c>
      <c r="G26" s="16">
        <v>17</v>
      </c>
      <c r="H26" s="37">
        <f t="shared" si="0"/>
        <v>24.285714285714285</v>
      </c>
      <c r="I26" s="16">
        <v>100</v>
      </c>
    </row>
    <row r="27" spans="1:10" s="58" customFormat="1" x14ac:dyDescent="0.2">
      <c r="A27" s="23" t="s">
        <v>47</v>
      </c>
      <c r="B27" s="23" t="s">
        <v>46</v>
      </c>
      <c r="C27" s="23"/>
      <c r="D27" s="23"/>
      <c r="E27" s="24">
        <f t="shared" ref="E27:G27" si="13">SUM(E26)</f>
        <v>70</v>
      </c>
      <c r="F27" s="24">
        <f t="shared" si="13"/>
        <v>70</v>
      </c>
      <c r="G27" s="24">
        <f t="shared" si="13"/>
        <v>17</v>
      </c>
      <c r="H27" s="38">
        <f t="shared" si="0"/>
        <v>24.285714285714285</v>
      </c>
      <c r="I27" s="24">
        <f t="shared" ref="I27" si="14">SUM(I26)</f>
        <v>100</v>
      </c>
    </row>
    <row r="28" spans="1:10" s="58" customFormat="1" x14ac:dyDescent="0.2">
      <c r="A28" s="15" t="s">
        <v>24</v>
      </c>
      <c r="B28" s="15" t="s">
        <v>45</v>
      </c>
      <c r="C28" s="52"/>
      <c r="D28" s="15" t="s">
        <v>44</v>
      </c>
      <c r="E28" s="16">
        <v>40</v>
      </c>
      <c r="F28" s="16">
        <v>40</v>
      </c>
      <c r="G28" s="16">
        <v>0</v>
      </c>
      <c r="H28" s="37">
        <f t="shared" si="0"/>
        <v>0</v>
      </c>
      <c r="I28" s="16">
        <v>20</v>
      </c>
    </row>
    <row r="29" spans="1:10" s="58" customFormat="1" x14ac:dyDescent="0.2">
      <c r="A29" s="15" t="s">
        <v>24</v>
      </c>
      <c r="B29" s="15" t="s">
        <v>43</v>
      </c>
      <c r="C29" s="52"/>
      <c r="D29" s="15" t="s">
        <v>42</v>
      </c>
      <c r="E29" s="16">
        <v>40</v>
      </c>
      <c r="F29" s="16">
        <v>40</v>
      </c>
      <c r="G29" s="16">
        <v>8</v>
      </c>
      <c r="H29" s="37">
        <f t="shared" si="0"/>
        <v>20</v>
      </c>
      <c r="I29" s="16">
        <v>40</v>
      </c>
    </row>
    <row r="30" spans="1:10" s="58" customFormat="1" x14ac:dyDescent="0.2">
      <c r="A30" s="15" t="s">
        <v>24</v>
      </c>
      <c r="B30" s="15" t="s">
        <v>41</v>
      </c>
      <c r="C30" s="52"/>
      <c r="D30" s="15" t="s">
        <v>40</v>
      </c>
      <c r="E30" s="16">
        <v>300</v>
      </c>
      <c r="F30" s="16">
        <v>300</v>
      </c>
      <c r="G30" s="16">
        <v>55</v>
      </c>
      <c r="H30" s="37">
        <f t="shared" si="0"/>
        <v>18.333333333333332</v>
      </c>
      <c r="I30" s="16">
        <v>200</v>
      </c>
    </row>
    <row r="31" spans="1:10" s="58" customFormat="1" x14ac:dyDescent="0.2">
      <c r="A31" s="15" t="s">
        <v>24</v>
      </c>
      <c r="B31" s="15" t="s">
        <v>41</v>
      </c>
      <c r="C31" s="15" t="s">
        <v>39</v>
      </c>
      <c r="D31" s="15" t="s">
        <v>40</v>
      </c>
      <c r="E31" s="16">
        <v>0</v>
      </c>
      <c r="F31" s="16">
        <v>900</v>
      </c>
      <c r="G31" s="16">
        <v>100</v>
      </c>
      <c r="H31" s="37">
        <f t="shared" si="0"/>
        <v>11.111111111111111</v>
      </c>
      <c r="I31" s="16">
        <v>0</v>
      </c>
    </row>
    <row r="32" spans="1:10" s="58" customFormat="1" x14ac:dyDescent="0.2">
      <c r="A32" s="15" t="s">
        <v>24</v>
      </c>
      <c r="B32" s="15" t="s">
        <v>4</v>
      </c>
      <c r="D32" s="15" t="s">
        <v>6</v>
      </c>
      <c r="E32" s="16">
        <v>1000</v>
      </c>
      <c r="F32" s="16">
        <v>1458</v>
      </c>
      <c r="G32" s="16">
        <v>1282</v>
      </c>
      <c r="H32" s="37">
        <f t="shared" si="0"/>
        <v>87.928669410150889</v>
      </c>
      <c r="I32" s="16">
        <v>2000</v>
      </c>
    </row>
    <row r="33" spans="1:9" s="58" customFormat="1" x14ac:dyDescent="0.2">
      <c r="A33" s="15" t="s">
        <v>24</v>
      </c>
      <c r="B33" s="15" t="s">
        <v>4</v>
      </c>
      <c r="C33" s="15" t="s">
        <v>39</v>
      </c>
      <c r="D33" s="15" t="s">
        <v>6</v>
      </c>
      <c r="E33" s="16">
        <v>0</v>
      </c>
      <c r="F33" s="16">
        <v>200</v>
      </c>
      <c r="G33" s="16">
        <v>0</v>
      </c>
      <c r="H33" s="37">
        <f t="shared" si="0"/>
        <v>0</v>
      </c>
      <c r="I33" s="16">
        <v>0</v>
      </c>
    </row>
    <row r="34" spans="1:9" s="58" customFormat="1" x14ac:dyDescent="0.2">
      <c r="A34" s="15" t="s">
        <v>24</v>
      </c>
      <c r="B34" s="15" t="s">
        <v>4</v>
      </c>
      <c r="C34" s="15" t="s">
        <v>33</v>
      </c>
      <c r="D34" s="15" t="s">
        <v>6</v>
      </c>
      <c r="E34" s="16">
        <v>0</v>
      </c>
      <c r="F34" s="16">
        <v>30</v>
      </c>
      <c r="G34" s="16">
        <v>0</v>
      </c>
      <c r="H34" s="37">
        <f t="shared" si="0"/>
        <v>0</v>
      </c>
      <c r="I34" s="16">
        <v>0</v>
      </c>
    </row>
    <row r="35" spans="1:9" s="58" customFormat="1" x14ac:dyDescent="0.2">
      <c r="A35" s="15" t="s">
        <v>24</v>
      </c>
      <c r="B35" s="15" t="s">
        <v>37</v>
      </c>
      <c r="C35" s="52"/>
      <c r="D35" s="15" t="s">
        <v>36</v>
      </c>
      <c r="E35" s="16">
        <v>1000</v>
      </c>
      <c r="F35" s="16">
        <v>1000</v>
      </c>
      <c r="G35" s="16">
        <v>428</v>
      </c>
      <c r="H35" s="37">
        <f t="shared" si="0"/>
        <v>42.8</v>
      </c>
      <c r="I35" s="16">
        <v>1000</v>
      </c>
    </row>
    <row r="36" spans="1:9" s="58" customFormat="1" x14ac:dyDescent="0.2">
      <c r="A36" s="15" t="s">
        <v>24</v>
      </c>
      <c r="B36" s="15" t="s">
        <v>35</v>
      </c>
      <c r="C36" s="52"/>
      <c r="D36" s="15" t="s">
        <v>34</v>
      </c>
      <c r="E36" s="16">
        <v>400</v>
      </c>
      <c r="F36" s="16">
        <v>400</v>
      </c>
      <c r="G36" s="16">
        <v>271</v>
      </c>
      <c r="H36" s="37">
        <f t="shared" si="0"/>
        <v>67.75</v>
      </c>
      <c r="I36" s="16">
        <v>400</v>
      </c>
    </row>
    <row r="37" spans="1:9" s="58" customFormat="1" x14ac:dyDescent="0.2">
      <c r="A37" s="15" t="s">
        <v>24</v>
      </c>
      <c r="B37" s="15" t="s">
        <v>7</v>
      </c>
      <c r="C37" s="52"/>
      <c r="D37" s="15" t="s">
        <v>8</v>
      </c>
      <c r="E37" s="16">
        <v>200</v>
      </c>
      <c r="F37" s="16">
        <v>200</v>
      </c>
      <c r="G37" s="16">
        <v>44</v>
      </c>
      <c r="H37" s="37">
        <f t="shared" si="0"/>
        <v>22</v>
      </c>
      <c r="I37" s="16">
        <v>200</v>
      </c>
    </row>
    <row r="38" spans="1:9" s="58" customFormat="1" x14ac:dyDescent="0.2">
      <c r="A38" s="15" t="s">
        <v>24</v>
      </c>
      <c r="B38" s="15" t="s">
        <v>11</v>
      </c>
      <c r="C38" s="52"/>
      <c r="D38" s="88" t="s">
        <v>14</v>
      </c>
      <c r="E38" s="16">
        <v>61400</v>
      </c>
      <c r="F38" s="16">
        <v>61380</v>
      </c>
      <c r="G38" s="16">
        <v>38227</v>
      </c>
      <c r="H38" s="37">
        <f t="shared" si="0"/>
        <v>62.279244053437601</v>
      </c>
      <c r="I38" s="16">
        <v>65000</v>
      </c>
    </row>
    <row r="39" spans="1:9" s="58" customFormat="1" x14ac:dyDescent="0.2">
      <c r="A39" s="15" t="s">
        <v>24</v>
      </c>
      <c r="B39" s="15" t="s">
        <v>11</v>
      </c>
      <c r="C39" s="15" t="s">
        <v>33</v>
      </c>
      <c r="D39" s="15" t="s">
        <v>14</v>
      </c>
      <c r="E39" s="16">
        <v>0</v>
      </c>
      <c r="F39" s="16">
        <v>1500</v>
      </c>
      <c r="G39" s="16">
        <v>0</v>
      </c>
      <c r="H39" s="37">
        <v>0</v>
      </c>
      <c r="I39" s="16">
        <v>0</v>
      </c>
    </row>
    <row r="40" spans="1:9" s="58" customFormat="1" x14ac:dyDescent="0.2">
      <c r="A40" s="15" t="s">
        <v>24</v>
      </c>
      <c r="B40" s="15" t="s">
        <v>11</v>
      </c>
      <c r="C40" s="15" t="s">
        <v>32</v>
      </c>
      <c r="D40" s="15" t="s">
        <v>411</v>
      </c>
      <c r="E40" s="16">
        <v>100</v>
      </c>
      <c r="F40" s="16">
        <v>100</v>
      </c>
      <c r="G40" s="16">
        <v>56</v>
      </c>
      <c r="H40" s="37">
        <f>G40*100/F40</f>
        <v>56</v>
      </c>
      <c r="I40" s="16">
        <v>100</v>
      </c>
    </row>
    <row r="41" spans="1:9" s="58" customFormat="1" x14ac:dyDescent="0.2">
      <c r="A41" s="15" t="s">
        <v>24</v>
      </c>
      <c r="B41" s="15">
        <v>5169</v>
      </c>
      <c r="C41" s="412" t="s">
        <v>571</v>
      </c>
      <c r="D41" s="15" t="s">
        <v>825</v>
      </c>
      <c r="E41" s="16">
        <v>0</v>
      </c>
      <c r="F41" s="16">
        <v>0</v>
      </c>
      <c r="G41" s="16">
        <v>0</v>
      </c>
      <c r="H41" s="37">
        <v>0</v>
      </c>
      <c r="I41" s="16">
        <v>1000</v>
      </c>
    </row>
    <row r="42" spans="1:9" s="58" customFormat="1" x14ac:dyDescent="0.2">
      <c r="A42" s="15" t="s">
        <v>24</v>
      </c>
      <c r="B42" s="15" t="s">
        <v>30</v>
      </c>
      <c r="D42" s="15" t="s">
        <v>29</v>
      </c>
      <c r="E42" s="16">
        <v>500</v>
      </c>
      <c r="F42" s="16">
        <v>500</v>
      </c>
      <c r="G42" s="16">
        <v>864</v>
      </c>
      <c r="H42" s="37">
        <f t="shared" si="0"/>
        <v>172.8</v>
      </c>
      <c r="I42" s="16">
        <v>2500</v>
      </c>
    </row>
    <row r="43" spans="1:9" s="58" customFormat="1" x14ac:dyDescent="0.2">
      <c r="A43" s="15" t="s">
        <v>24</v>
      </c>
      <c r="B43" s="15" t="s">
        <v>30</v>
      </c>
      <c r="C43" s="15" t="s">
        <v>31</v>
      </c>
      <c r="D43" s="15" t="s">
        <v>29</v>
      </c>
      <c r="E43" s="16">
        <v>2000</v>
      </c>
      <c r="F43" s="16">
        <v>1542</v>
      </c>
      <c r="G43" s="16">
        <v>1143</v>
      </c>
      <c r="H43" s="37">
        <f t="shared" si="0"/>
        <v>74.124513618677042</v>
      </c>
      <c r="I43" s="16">
        <v>0</v>
      </c>
    </row>
    <row r="44" spans="1:9" s="58" customFormat="1" x14ac:dyDescent="0.2">
      <c r="A44" s="15" t="s">
        <v>24</v>
      </c>
      <c r="B44" s="15" t="s">
        <v>28</v>
      </c>
      <c r="C44" s="52"/>
      <c r="D44" s="15" t="s">
        <v>27</v>
      </c>
      <c r="E44" s="16">
        <v>0</v>
      </c>
      <c r="F44" s="16">
        <v>136</v>
      </c>
      <c r="G44" s="16">
        <v>136</v>
      </c>
      <c r="H44" s="37">
        <f t="shared" si="0"/>
        <v>100</v>
      </c>
      <c r="I44" s="16">
        <v>0</v>
      </c>
    </row>
    <row r="45" spans="1:9" s="58" customFormat="1" x14ac:dyDescent="0.2">
      <c r="A45" s="15" t="s">
        <v>24</v>
      </c>
      <c r="B45" s="15" t="s">
        <v>26</v>
      </c>
      <c r="C45" s="52"/>
      <c r="D45" s="15" t="s">
        <v>25</v>
      </c>
      <c r="E45" s="16">
        <v>0</v>
      </c>
      <c r="F45" s="16">
        <v>1120</v>
      </c>
      <c r="G45" s="16">
        <v>1120</v>
      </c>
      <c r="H45" s="37">
        <f t="shared" si="0"/>
        <v>100</v>
      </c>
      <c r="I45" s="16">
        <v>0</v>
      </c>
    </row>
    <row r="46" spans="1:9" s="58" customFormat="1" x14ac:dyDescent="0.2">
      <c r="A46" s="23" t="s">
        <v>24</v>
      </c>
      <c r="B46" s="23" t="s">
        <v>23</v>
      </c>
      <c r="C46" s="23"/>
      <c r="D46" s="23"/>
      <c r="E46" s="24">
        <f>SUM(E28:E45)</f>
        <v>66980</v>
      </c>
      <c r="F46" s="24">
        <f t="shared" ref="F46:G46" si="15">SUM(F28:F45)</f>
        <v>70846</v>
      </c>
      <c r="G46" s="24">
        <f t="shared" si="15"/>
        <v>43734</v>
      </c>
      <c r="H46" s="38">
        <f t="shared" si="0"/>
        <v>61.73107867769528</v>
      </c>
      <c r="I46" s="24">
        <f>SUM(I28:I45)</f>
        <v>72460</v>
      </c>
    </row>
    <row r="47" spans="1:9" s="58" customFormat="1" x14ac:dyDescent="0.2">
      <c r="A47" s="15" t="s">
        <v>22</v>
      </c>
      <c r="B47" s="15" t="s">
        <v>4</v>
      </c>
      <c r="C47" s="52"/>
      <c r="D47" s="15" t="s">
        <v>6</v>
      </c>
      <c r="E47" s="16">
        <v>100</v>
      </c>
      <c r="F47" s="16">
        <v>100</v>
      </c>
      <c r="G47" s="16">
        <v>10</v>
      </c>
      <c r="H47" s="37">
        <f t="shared" si="0"/>
        <v>10</v>
      </c>
      <c r="I47" s="16">
        <v>100</v>
      </c>
    </row>
    <row r="48" spans="1:9" s="58" customFormat="1" x14ac:dyDescent="0.2">
      <c r="A48" s="15" t="s">
        <v>22</v>
      </c>
      <c r="B48" s="15" t="s">
        <v>11</v>
      </c>
      <c r="C48" s="52"/>
      <c r="D48" s="15" t="s">
        <v>14</v>
      </c>
      <c r="E48" s="16">
        <v>150</v>
      </c>
      <c r="F48" s="16">
        <v>150</v>
      </c>
      <c r="G48" s="16">
        <v>20</v>
      </c>
      <c r="H48" s="37">
        <f t="shared" si="0"/>
        <v>13.333333333333334</v>
      </c>
      <c r="I48" s="16">
        <v>150</v>
      </c>
    </row>
    <row r="49" spans="1:9" s="58" customFormat="1" x14ac:dyDescent="0.2">
      <c r="A49" s="23" t="s">
        <v>22</v>
      </c>
      <c r="B49" s="23" t="s">
        <v>21</v>
      </c>
      <c r="C49" s="23"/>
      <c r="D49" s="23"/>
      <c r="E49" s="24">
        <f>SUM(E47:E48)</f>
        <v>250</v>
      </c>
      <c r="F49" s="24">
        <f t="shared" ref="F49:G49" si="16">SUM(F47:F48)</f>
        <v>250</v>
      </c>
      <c r="G49" s="24">
        <f t="shared" si="16"/>
        <v>30</v>
      </c>
      <c r="H49" s="38">
        <f t="shared" si="0"/>
        <v>12</v>
      </c>
      <c r="I49" s="24">
        <f t="shared" ref="I49" si="17">SUM(I47:I48)</f>
        <v>250</v>
      </c>
    </row>
    <row r="50" spans="1:9" s="107" customFormat="1" ht="13.5" x14ac:dyDescent="0.2">
      <c r="A50" s="130" t="s">
        <v>18</v>
      </c>
      <c r="B50" s="127"/>
      <c r="C50" s="127"/>
      <c r="D50" s="127"/>
      <c r="E50" s="128">
        <f>E8+E16+E18+E20+E25+E27+E46+E49</f>
        <v>113301</v>
      </c>
      <c r="F50" s="128">
        <f>F8+F16+F18+F20+F25+F27+F46+F49</f>
        <v>129249</v>
      </c>
      <c r="G50" s="128">
        <f t="shared" ref="G50" si="18">G8+G16+G18+G20+G25+G27+G46+G49</f>
        <v>89115</v>
      </c>
      <c r="H50" s="129">
        <f t="shared" si="0"/>
        <v>68.948309077826522</v>
      </c>
      <c r="I50" s="128">
        <f>I49+I46+I27+I25+I20+I18+I16+I8</f>
        <v>122537</v>
      </c>
    </row>
    <row r="68" spans="1:9" x14ac:dyDescent="0.2">
      <c r="A68" s="714" t="s">
        <v>990</v>
      </c>
      <c r="B68" s="714"/>
      <c r="C68" s="714"/>
      <c r="D68" s="714"/>
      <c r="E68" s="714"/>
      <c r="F68" s="714"/>
      <c r="G68" s="714"/>
      <c r="H68" s="714"/>
      <c r="I68" s="714"/>
    </row>
  </sheetData>
  <mergeCells count="1"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8"/>
  <sheetViews>
    <sheetView zoomScaleNormal="100" workbookViewId="0">
      <selection activeCell="M24" sqref="M24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43.140625" style="58" customWidth="1"/>
    <col min="6" max="6" width="9.42578125" style="312" customWidth="1"/>
    <col min="7" max="7" width="9.140625" style="312" customWidth="1"/>
    <col min="8" max="8" width="12.28515625" style="312" customWidth="1"/>
    <col min="9" max="9" width="8.42578125" style="297" customWidth="1"/>
    <col min="10" max="10" width="12.28515625" style="312" customWidth="1"/>
    <col min="11" max="16384" width="9.140625" style="58"/>
  </cols>
  <sheetData>
    <row r="1" spans="1:10" ht="16.5" x14ac:dyDescent="0.2">
      <c r="J1" s="294" t="s">
        <v>907</v>
      </c>
    </row>
    <row r="2" spans="1:10" ht="16.5" x14ac:dyDescent="0.2">
      <c r="A2" s="43" t="s">
        <v>333</v>
      </c>
      <c r="B2" s="43"/>
      <c r="C2" s="43"/>
      <c r="D2" s="43"/>
      <c r="E2" s="43"/>
      <c r="F2" s="294"/>
      <c r="G2" s="294"/>
      <c r="H2" s="294"/>
      <c r="I2" s="295"/>
      <c r="J2" s="296" t="s">
        <v>331</v>
      </c>
    </row>
    <row r="3" spans="1:10" ht="16.5" x14ac:dyDescent="0.2">
      <c r="A3" s="43"/>
      <c r="B3" s="43"/>
      <c r="C3" s="43"/>
      <c r="D3" s="43"/>
      <c r="E3" s="43"/>
      <c r="F3" s="294"/>
      <c r="G3" s="294"/>
      <c r="H3" s="294"/>
      <c r="J3" s="294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63</v>
      </c>
      <c r="B7" s="300" t="s">
        <v>574</v>
      </c>
      <c r="C7" s="300"/>
      <c r="D7" s="300" t="s">
        <v>584</v>
      </c>
      <c r="E7" s="300" t="s">
        <v>585</v>
      </c>
      <c r="F7" s="301">
        <v>500</v>
      </c>
      <c r="G7" s="301">
        <v>500</v>
      </c>
      <c r="H7" s="301">
        <v>0</v>
      </c>
      <c r="I7" s="275">
        <f t="shared" ref="I7:I34" si="0">H7*100/G7</f>
        <v>0</v>
      </c>
      <c r="J7" s="301">
        <v>1000</v>
      </c>
    </row>
    <row r="8" spans="1:10" s="305" customFormat="1" x14ac:dyDescent="0.2">
      <c r="A8" s="26" t="s">
        <v>63</v>
      </c>
      <c r="B8" s="26" t="s">
        <v>574</v>
      </c>
      <c r="C8" s="723" t="s">
        <v>583</v>
      </c>
      <c r="D8" s="724"/>
      <c r="E8" s="725"/>
      <c r="F8" s="27">
        <f>SUM(F7)</f>
        <v>500</v>
      </c>
      <c r="G8" s="27">
        <f t="shared" ref="G8:H9" si="1">SUM(G7)</f>
        <v>500</v>
      </c>
      <c r="H8" s="27">
        <f t="shared" si="1"/>
        <v>0</v>
      </c>
      <c r="I8" s="304">
        <f t="shared" si="0"/>
        <v>0</v>
      </c>
      <c r="J8" s="27">
        <f t="shared" ref="J8:J9" si="2">SUM(J7)</f>
        <v>1000</v>
      </c>
    </row>
    <row r="9" spans="1:10" s="302" customFormat="1" x14ac:dyDescent="0.2">
      <c r="A9" s="23" t="s">
        <v>63</v>
      </c>
      <c r="B9" s="23" t="s">
        <v>62</v>
      </c>
      <c r="C9" s="23"/>
      <c r="D9" s="23"/>
      <c r="E9" s="23"/>
      <c r="F9" s="24">
        <f>SUM(F8)</f>
        <v>500</v>
      </c>
      <c r="G9" s="24">
        <f t="shared" si="1"/>
        <v>500</v>
      </c>
      <c r="H9" s="24">
        <f t="shared" si="1"/>
        <v>0</v>
      </c>
      <c r="I9" s="307">
        <f t="shared" si="0"/>
        <v>0</v>
      </c>
      <c r="J9" s="24">
        <f t="shared" si="2"/>
        <v>1000</v>
      </c>
    </row>
    <row r="10" spans="1:10" s="302" customFormat="1" x14ac:dyDescent="0.2">
      <c r="A10" s="15" t="s">
        <v>57</v>
      </c>
      <c r="B10" s="15" t="s">
        <v>574</v>
      </c>
      <c r="C10" s="15"/>
      <c r="D10" s="15" t="s">
        <v>586</v>
      </c>
      <c r="E10" s="15" t="s">
        <v>587</v>
      </c>
      <c r="F10" s="16">
        <v>2000</v>
      </c>
      <c r="G10" s="16">
        <v>2000</v>
      </c>
      <c r="H10" s="16">
        <v>538</v>
      </c>
      <c r="I10" s="309">
        <f t="shared" si="0"/>
        <v>26.9</v>
      </c>
      <c r="J10" s="16">
        <v>5000</v>
      </c>
    </row>
    <row r="11" spans="1:10" s="302" customFormat="1" x14ac:dyDescent="0.2">
      <c r="A11" s="15" t="s">
        <v>57</v>
      </c>
      <c r="B11" s="15" t="s">
        <v>574</v>
      </c>
      <c r="C11" s="15"/>
      <c r="D11" s="15" t="s">
        <v>588</v>
      </c>
      <c r="E11" s="15" t="s">
        <v>589</v>
      </c>
      <c r="F11" s="16">
        <v>1500</v>
      </c>
      <c r="G11" s="16">
        <v>1500</v>
      </c>
      <c r="H11" s="16">
        <v>0</v>
      </c>
      <c r="I11" s="309">
        <f t="shared" si="0"/>
        <v>0</v>
      </c>
      <c r="J11" s="16">
        <v>3200</v>
      </c>
    </row>
    <row r="12" spans="1:10" s="302" customFormat="1" x14ac:dyDescent="0.2">
      <c r="A12" s="15" t="s">
        <v>57</v>
      </c>
      <c r="B12" s="15" t="s">
        <v>574</v>
      </c>
      <c r="C12" s="15" t="s">
        <v>590</v>
      </c>
      <c r="D12" s="15" t="s">
        <v>591</v>
      </c>
      <c r="E12" s="15" t="s">
        <v>592</v>
      </c>
      <c r="F12" s="16">
        <v>0</v>
      </c>
      <c r="G12" s="16">
        <v>245</v>
      </c>
      <c r="H12" s="16">
        <v>243</v>
      </c>
      <c r="I12" s="309">
        <f t="shared" si="0"/>
        <v>99.183673469387756</v>
      </c>
      <c r="J12" s="16">
        <v>0</v>
      </c>
    </row>
    <row r="13" spans="1:10" s="305" customFormat="1" x14ac:dyDescent="0.2">
      <c r="A13" s="26" t="s">
        <v>57</v>
      </c>
      <c r="B13" s="26" t="s">
        <v>574</v>
      </c>
      <c r="C13" s="723" t="s">
        <v>583</v>
      </c>
      <c r="D13" s="724"/>
      <c r="E13" s="725"/>
      <c r="F13" s="27">
        <f>SUM(F10:F12)</f>
        <v>3500</v>
      </c>
      <c r="G13" s="27">
        <f t="shared" ref="G13:H13" si="3">SUM(G10:G12)</f>
        <v>3745</v>
      </c>
      <c r="H13" s="27">
        <f t="shared" si="3"/>
        <v>781</v>
      </c>
      <c r="I13" s="304">
        <f t="shared" si="0"/>
        <v>20.854472630173564</v>
      </c>
      <c r="J13" s="27">
        <f t="shared" ref="J13" si="4">SUM(J10:J12)</f>
        <v>8200</v>
      </c>
    </row>
    <row r="14" spans="1:10" s="302" customFormat="1" x14ac:dyDescent="0.2">
      <c r="A14" s="23" t="s">
        <v>57</v>
      </c>
      <c r="B14" s="720" t="s">
        <v>56</v>
      </c>
      <c r="C14" s="721"/>
      <c r="D14" s="721"/>
      <c r="E14" s="722"/>
      <c r="F14" s="24">
        <f>SUM(F13)</f>
        <v>3500</v>
      </c>
      <c r="G14" s="24">
        <f t="shared" ref="G14:H14" si="5">SUM(G13)</f>
        <v>3745</v>
      </c>
      <c r="H14" s="24">
        <f t="shared" si="5"/>
        <v>781</v>
      </c>
      <c r="I14" s="307">
        <f t="shared" si="0"/>
        <v>20.854472630173564</v>
      </c>
      <c r="J14" s="24">
        <f t="shared" ref="J14" si="6">SUM(J13)</f>
        <v>8200</v>
      </c>
    </row>
    <row r="15" spans="1:10" s="302" customFormat="1" x14ac:dyDescent="0.2">
      <c r="A15" s="15" t="s">
        <v>593</v>
      </c>
      <c r="B15" s="15" t="s">
        <v>574</v>
      </c>
      <c r="C15" s="15"/>
      <c r="D15" s="15" t="s">
        <v>594</v>
      </c>
      <c r="E15" s="15" t="s">
        <v>595</v>
      </c>
      <c r="F15" s="16">
        <v>300</v>
      </c>
      <c r="G15" s="16">
        <v>300</v>
      </c>
      <c r="H15" s="16">
        <v>0</v>
      </c>
      <c r="I15" s="309">
        <f t="shared" si="0"/>
        <v>0</v>
      </c>
      <c r="J15" s="16">
        <v>50</v>
      </c>
    </row>
    <row r="16" spans="1:10" s="302" customFormat="1" x14ac:dyDescent="0.2">
      <c r="A16" s="15">
        <v>3723</v>
      </c>
      <c r="B16" s="15">
        <v>6121</v>
      </c>
      <c r="C16" s="15"/>
      <c r="D16" s="137" t="s">
        <v>596</v>
      </c>
      <c r="E16" s="15" t="s">
        <v>597</v>
      </c>
      <c r="F16" s="16">
        <v>0</v>
      </c>
      <c r="G16" s="16">
        <v>0</v>
      </c>
      <c r="H16" s="16">
        <v>0</v>
      </c>
      <c r="I16" s="309">
        <v>0</v>
      </c>
      <c r="J16" s="16">
        <v>300</v>
      </c>
    </row>
    <row r="17" spans="1:10" s="305" customFormat="1" x14ac:dyDescent="0.2">
      <c r="A17" s="26" t="s">
        <v>593</v>
      </c>
      <c r="B17" s="26" t="s">
        <v>574</v>
      </c>
      <c r="C17" s="723" t="s">
        <v>583</v>
      </c>
      <c r="D17" s="724"/>
      <c r="E17" s="725"/>
      <c r="F17" s="27">
        <f>SUM(F15)</f>
        <v>300</v>
      </c>
      <c r="G17" s="27">
        <f>SUM(G15)</f>
        <v>300</v>
      </c>
      <c r="H17" s="27">
        <f>SUM(H15)</f>
        <v>0</v>
      </c>
      <c r="I17" s="304">
        <f t="shared" si="0"/>
        <v>0</v>
      </c>
      <c r="J17" s="27">
        <f>J15+J16</f>
        <v>350</v>
      </c>
    </row>
    <row r="18" spans="1:10" s="302" customFormat="1" x14ac:dyDescent="0.2">
      <c r="A18" s="23" t="s">
        <v>593</v>
      </c>
      <c r="B18" s="23" t="s">
        <v>598</v>
      </c>
      <c r="C18" s="23"/>
      <c r="D18" s="23"/>
      <c r="E18" s="23"/>
      <c r="F18" s="24">
        <f>SUM(F17)</f>
        <v>300</v>
      </c>
      <c r="G18" s="24">
        <f t="shared" ref="G18:H18" si="7">SUM(G17)</f>
        <v>300</v>
      </c>
      <c r="H18" s="24">
        <f t="shared" si="7"/>
        <v>0</v>
      </c>
      <c r="I18" s="307">
        <f t="shared" si="0"/>
        <v>0</v>
      </c>
      <c r="J18" s="24">
        <f t="shared" ref="J18" si="8">SUM(J17)</f>
        <v>350</v>
      </c>
    </row>
    <row r="19" spans="1:10" s="302" customFormat="1" x14ac:dyDescent="0.2">
      <c r="A19" s="15" t="s">
        <v>24</v>
      </c>
      <c r="B19" s="15" t="s">
        <v>599</v>
      </c>
      <c r="C19" s="15" t="s">
        <v>590</v>
      </c>
      <c r="D19" s="15" t="s">
        <v>600</v>
      </c>
      <c r="E19" s="15" t="s">
        <v>601</v>
      </c>
      <c r="F19" s="310">
        <v>0</v>
      </c>
      <c r="G19" s="16">
        <v>250</v>
      </c>
      <c r="H19" s="16">
        <v>0</v>
      </c>
      <c r="I19" s="309">
        <f t="shared" si="0"/>
        <v>0</v>
      </c>
      <c r="J19" s="16">
        <v>0</v>
      </c>
    </row>
    <row r="20" spans="1:10" s="305" customFormat="1" x14ac:dyDescent="0.2">
      <c r="A20" s="26" t="s">
        <v>24</v>
      </c>
      <c r="B20" s="26" t="s">
        <v>599</v>
      </c>
      <c r="C20" s="723" t="s">
        <v>236</v>
      </c>
      <c r="D20" s="724"/>
      <c r="E20" s="725"/>
      <c r="F20" s="27">
        <f>SUM(F19)</f>
        <v>0</v>
      </c>
      <c r="G20" s="27">
        <f t="shared" ref="G20:H20" si="9">SUM(G19)</f>
        <v>250</v>
      </c>
      <c r="H20" s="27">
        <f t="shared" si="9"/>
        <v>0</v>
      </c>
      <c r="I20" s="304">
        <f t="shared" si="0"/>
        <v>0</v>
      </c>
      <c r="J20" s="27">
        <f t="shared" ref="J20" si="10">SUM(J19)</f>
        <v>0</v>
      </c>
    </row>
    <row r="21" spans="1:10" s="302" customFormat="1" x14ac:dyDescent="0.2">
      <c r="A21" s="15" t="s">
        <v>24</v>
      </c>
      <c r="B21" s="15" t="s">
        <v>574</v>
      </c>
      <c r="C21" s="15"/>
      <c r="D21" s="15" t="s">
        <v>602</v>
      </c>
      <c r="E21" s="15" t="s">
        <v>603</v>
      </c>
      <c r="F21" s="16">
        <v>1500</v>
      </c>
      <c r="G21" s="16">
        <v>35</v>
      </c>
      <c r="H21" s="16">
        <v>0</v>
      </c>
      <c r="I21" s="309">
        <f t="shared" si="0"/>
        <v>0</v>
      </c>
      <c r="J21" s="16">
        <v>20000</v>
      </c>
    </row>
    <row r="22" spans="1:10" s="302" customFormat="1" x14ac:dyDescent="0.2">
      <c r="A22" s="15" t="s">
        <v>24</v>
      </c>
      <c r="B22" s="15" t="s">
        <v>574</v>
      </c>
      <c r="C22" s="15" t="s">
        <v>232</v>
      </c>
      <c r="D22" s="15" t="s">
        <v>604</v>
      </c>
      <c r="E22" s="15" t="s">
        <v>605</v>
      </c>
      <c r="F22" s="16">
        <v>6100</v>
      </c>
      <c r="G22" s="16">
        <v>6100</v>
      </c>
      <c r="H22" s="16">
        <v>3503</v>
      </c>
      <c r="I22" s="309">
        <f t="shared" si="0"/>
        <v>57.42622950819672</v>
      </c>
      <c r="J22" s="16">
        <v>0</v>
      </c>
    </row>
    <row r="23" spans="1:10" s="302" customFormat="1" x14ac:dyDescent="0.2">
      <c r="A23" s="15" t="s">
        <v>24</v>
      </c>
      <c r="B23" s="15" t="s">
        <v>574</v>
      </c>
      <c r="C23" s="15" t="s">
        <v>232</v>
      </c>
      <c r="D23" s="15" t="s">
        <v>606</v>
      </c>
      <c r="E23" s="15" t="s">
        <v>607</v>
      </c>
      <c r="F23" s="16">
        <v>0</v>
      </c>
      <c r="G23" s="16">
        <v>1465</v>
      </c>
      <c r="H23" s="16">
        <v>34</v>
      </c>
      <c r="I23" s="309">
        <v>2.2999999999999998</v>
      </c>
      <c r="J23" s="16">
        <v>0</v>
      </c>
    </row>
    <row r="24" spans="1:10" s="302" customFormat="1" x14ac:dyDescent="0.2">
      <c r="A24" s="15" t="s">
        <v>24</v>
      </c>
      <c r="B24" s="15" t="s">
        <v>574</v>
      </c>
      <c r="C24" s="15" t="s">
        <v>608</v>
      </c>
      <c r="D24" s="15" t="s">
        <v>606</v>
      </c>
      <c r="E24" s="15" t="s">
        <v>607</v>
      </c>
      <c r="F24" s="16">
        <v>0</v>
      </c>
      <c r="G24" s="16">
        <v>5000</v>
      </c>
      <c r="H24" s="16">
        <v>20</v>
      </c>
      <c r="I24" s="309">
        <v>0</v>
      </c>
      <c r="J24" s="16">
        <v>0</v>
      </c>
    </row>
    <row r="25" spans="1:10" s="302" customFormat="1" x14ac:dyDescent="0.2">
      <c r="A25" s="15" t="s">
        <v>24</v>
      </c>
      <c r="B25" s="15" t="s">
        <v>574</v>
      </c>
      <c r="C25" s="15" t="s">
        <v>590</v>
      </c>
      <c r="D25" s="15" t="s">
        <v>609</v>
      </c>
      <c r="E25" s="15" t="s">
        <v>610</v>
      </c>
      <c r="F25" s="16">
        <v>0</v>
      </c>
      <c r="G25" s="16">
        <v>600</v>
      </c>
      <c r="H25" s="16">
        <v>196</v>
      </c>
      <c r="I25" s="309">
        <f t="shared" si="0"/>
        <v>32.666666666666664</v>
      </c>
      <c r="J25" s="16">
        <v>0</v>
      </c>
    </row>
    <row r="26" spans="1:10" s="302" customFormat="1" x14ac:dyDescent="0.2">
      <c r="A26" s="15" t="s">
        <v>24</v>
      </c>
      <c r="B26" s="15" t="s">
        <v>574</v>
      </c>
      <c r="C26" s="15" t="s">
        <v>590</v>
      </c>
      <c r="D26" s="15" t="s">
        <v>604</v>
      </c>
      <c r="E26" s="15" t="s">
        <v>605</v>
      </c>
      <c r="F26" s="16">
        <v>0</v>
      </c>
      <c r="G26" s="16">
        <v>1559.1</v>
      </c>
      <c r="H26" s="16">
        <v>1559</v>
      </c>
      <c r="I26" s="309">
        <f t="shared" si="0"/>
        <v>99.993586043230081</v>
      </c>
      <c r="J26" s="16">
        <v>0</v>
      </c>
    </row>
    <row r="27" spans="1:10" s="302" customFormat="1" x14ac:dyDescent="0.2">
      <c r="A27" s="15" t="s">
        <v>24</v>
      </c>
      <c r="B27" s="15" t="s">
        <v>574</v>
      </c>
      <c r="C27" s="15" t="s">
        <v>611</v>
      </c>
      <c r="D27" s="15" t="s">
        <v>612</v>
      </c>
      <c r="E27" s="15" t="s">
        <v>613</v>
      </c>
      <c r="F27" s="16">
        <v>951</v>
      </c>
      <c r="G27" s="16">
        <v>951</v>
      </c>
      <c r="H27" s="16">
        <v>0</v>
      </c>
      <c r="I27" s="309">
        <f t="shared" si="0"/>
        <v>0</v>
      </c>
      <c r="J27" s="16">
        <v>951</v>
      </c>
    </row>
    <row r="28" spans="1:10" s="302" customFormat="1" x14ac:dyDescent="0.2">
      <c r="A28" s="15" t="s">
        <v>24</v>
      </c>
      <c r="B28" s="15" t="s">
        <v>574</v>
      </c>
      <c r="C28" s="15" t="s">
        <v>611</v>
      </c>
      <c r="D28" s="15" t="s">
        <v>614</v>
      </c>
      <c r="E28" s="15" t="s">
        <v>613</v>
      </c>
      <c r="F28" s="16">
        <v>500</v>
      </c>
      <c r="G28" s="16">
        <v>500</v>
      </c>
      <c r="H28" s="16">
        <v>0</v>
      </c>
      <c r="I28" s="309">
        <f t="shared" si="0"/>
        <v>0</v>
      </c>
      <c r="J28" s="16">
        <v>500</v>
      </c>
    </row>
    <row r="29" spans="1:10" s="302" customFormat="1" x14ac:dyDescent="0.2">
      <c r="A29" s="15" t="s">
        <v>24</v>
      </c>
      <c r="B29" s="15" t="s">
        <v>574</v>
      </c>
      <c r="C29" s="15" t="s">
        <v>611</v>
      </c>
      <c r="D29" s="15" t="s">
        <v>615</v>
      </c>
      <c r="E29" s="15" t="s">
        <v>613</v>
      </c>
      <c r="F29" s="16">
        <v>2176</v>
      </c>
      <c r="G29" s="16">
        <v>2176</v>
      </c>
      <c r="H29" s="16">
        <v>72</v>
      </c>
      <c r="I29" s="309">
        <f t="shared" si="0"/>
        <v>3.3088235294117645</v>
      </c>
      <c r="J29" s="16">
        <v>2176</v>
      </c>
    </row>
    <row r="30" spans="1:10" s="302" customFormat="1" x14ac:dyDescent="0.2">
      <c r="A30" s="15" t="s">
        <v>24</v>
      </c>
      <c r="B30" s="15" t="s">
        <v>574</v>
      </c>
      <c r="C30" s="15" t="s">
        <v>611</v>
      </c>
      <c r="D30" s="15" t="s">
        <v>616</v>
      </c>
      <c r="E30" s="15" t="s">
        <v>613</v>
      </c>
      <c r="F30" s="16">
        <v>4314</v>
      </c>
      <c r="G30" s="16">
        <v>4314</v>
      </c>
      <c r="H30" s="16">
        <v>2515</v>
      </c>
      <c r="I30" s="309">
        <f t="shared" si="0"/>
        <v>58.298562818729714</v>
      </c>
      <c r="J30" s="16">
        <v>3881</v>
      </c>
    </row>
    <row r="31" spans="1:10" s="302" customFormat="1" x14ac:dyDescent="0.2">
      <c r="A31" s="15" t="s">
        <v>24</v>
      </c>
      <c r="B31" s="15">
        <v>6121</v>
      </c>
      <c r="C31" s="137" t="s">
        <v>5</v>
      </c>
      <c r="D31" s="412" t="s">
        <v>571</v>
      </c>
      <c r="E31" s="15" t="s">
        <v>617</v>
      </c>
      <c r="F31" s="16">
        <v>0</v>
      </c>
      <c r="G31" s="16">
        <v>0</v>
      </c>
      <c r="H31" s="16">
        <v>0</v>
      </c>
      <c r="I31" s="309">
        <v>0</v>
      </c>
      <c r="J31" s="16">
        <v>500</v>
      </c>
    </row>
    <row r="32" spans="1:10" s="305" customFormat="1" x14ac:dyDescent="0.2">
      <c r="A32" s="26" t="s">
        <v>24</v>
      </c>
      <c r="B32" s="26" t="s">
        <v>574</v>
      </c>
      <c r="C32" s="723" t="s">
        <v>583</v>
      </c>
      <c r="D32" s="724"/>
      <c r="E32" s="725"/>
      <c r="F32" s="27">
        <f>SUM(F19:F31)</f>
        <v>15541</v>
      </c>
      <c r="G32" s="27">
        <f>SUM(G21:G31)</f>
        <v>22700.1</v>
      </c>
      <c r="H32" s="27">
        <f>SUM(H19:H31)</f>
        <v>7899</v>
      </c>
      <c r="I32" s="304">
        <f t="shared" si="0"/>
        <v>34.797203536548302</v>
      </c>
      <c r="J32" s="27">
        <f t="shared" ref="J32" si="11">SUM(J19:J31)</f>
        <v>28008</v>
      </c>
    </row>
    <row r="33" spans="1:10" s="302" customFormat="1" x14ac:dyDescent="0.2">
      <c r="A33" s="23" t="s">
        <v>24</v>
      </c>
      <c r="B33" s="720" t="s">
        <v>23</v>
      </c>
      <c r="C33" s="721"/>
      <c r="D33" s="721"/>
      <c r="E33" s="722"/>
      <c r="F33" s="24">
        <f t="shared" ref="F33:H33" si="12">SUM(F32)</f>
        <v>15541</v>
      </c>
      <c r="G33" s="24">
        <f t="shared" si="12"/>
        <v>22700.1</v>
      </c>
      <c r="H33" s="24">
        <f t="shared" si="12"/>
        <v>7899</v>
      </c>
      <c r="I33" s="307">
        <f t="shared" si="0"/>
        <v>34.797203536548302</v>
      </c>
      <c r="J33" s="24">
        <f t="shared" ref="J33" si="13">SUM(J32)</f>
        <v>28008</v>
      </c>
    </row>
    <row r="34" spans="1:10" s="107" customFormat="1" ht="13.5" x14ac:dyDescent="0.2">
      <c r="A34" s="414" t="s">
        <v>18</v>
      </c>
      <c r="B34" s="287"/>
      <c r="C34" s="287"/>
      <c r="D34" s="288"/>
      <c r="E34" s="287"/>
      <c r="F34" s="289">
        <f>F9+F14+F18+F33</f>
        <v>19841</v>
      </c>
      <c r="G34" s="289">
        <f>G33+G18+G14+G9+G20</f>
        <v>27495.1</v>
      </c>
      <c r="H34" s="289">
        <f t="shared" ref="H34" si="14">H9+H14+H18+H33</f>
        <v>8680</v>
      </c>
      <c r="I34" s="290">
        <f t="shared" si="0"/>
        <v>31.569261432036981</v>
      </c>
      <c r="J34" s="289">
        <f t="shared" ref="J34" si="15">J9+J14+J18+J33</f>
        <v>37558</v>
      </c>
    </row>
    <row r="35" spans="1:10" x14ac:dyDescent="0.2">
      <c r="A35" s="41"/>
      <c r="B35" s="41"/>
      <c r="C35" s="41"/>
      <c r="D35" s="41"/>
      <c r="E35" s="41"/>
      <c r="F35" s="51"/>
      <c r="G35" s="51"/>
      <c r="H35" s="51"/>
      <c r="I35" s="311"/>
      <c r="J35" s="51"/>
    </row>
    <row r="78" spans="1:10" x14ac:dyDescent="0.2">
      <c r="A78" s="714" t="s">
        <v>991</v>
      </c>
      <c r="B78" s="714"/>
      <c r="C78" s="714"/>
      <c r="D78" s="714"/>
      <c r="E78" s="714"/>
      <c r="F78" s="714"/>
      <c r="G78" s="714"/>
      <c r="H78" s="714"/>
      <c r="I78" s="714"/>
      <c r="J78" s="714"/>
    </row>
  </sheetData>
  <mergeCells count="8">
    <mergeCell ref="A78:J78"/>
    <mergeCell ref="B14:E14"/>
    <mergeCell ref="B33:E33"/>
    <mergeCell ref="C8:E8"/>
    <mergeCell ref="C13:E13"/>
    <mergeCell ref="C17:E17"/>
    <mergeCell ref="C20:E20"/>
    <mergeCell ref="C32:E32"/>
  </mergeCells>
  <pageMargins left="0.39305600000000002" right="0.39444400000000002" top="0.39305600000000002" bottom="0.59097200000000005" header="0.39305600000000002" footer="0.59097200000000005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8"/>
  <sheetViews>
    <sheetView zoomScaleNormal="100" workbookViewId="0">
      <selection activeCell="A68" sqref="A68:I68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908</v>
      </c>
    </row>
    <row r="2" spans="1:11" ht="16.5" x14ac:dyDescent="0.2">
      <c r="A2" s="43" t="s">
        <v>334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67</v>
      </c>
      <c r="B7" s="15" t="s">
        <v>11</v>
      </c>
      <c r="C7" s="50"/>
      <c r="D7" s="15" t="s">
        <v>14</v>
      </c>
      <c r="E7" s="16">
        <v>100</v>
      </c>
      <c r="F7" s="16">
        <v>100</v>
      </c>
      <c r="G7" s="16">
        <v>11</v>
      </c>
      <c r="H7" s="17">
        <f t="shared" ref="H7:H17" si="0">G7*100/F7</f>
        <v>11</v>
      </c>
      <c r="I7" s="16">
        <v>110</v>
      </c>
    </row>
    <row r="8" spans="1:11" x14ac:dyDescent="0.2">
      <c r="A8" s="15" t="s">
        <v>67</v>
      </c>
      <c r="B8" s="15" t="s">
        <v>30</v>
      </c>
      <c r="C8" s="50"/>
      <c r="D8" s="15" t="s">
        <v>29</v>
      </c>
      <c r="E8" s="16">
        <v>500</v>
      </c>
      <c r="F8" s="16">
        <v>500</v>
      </c>
      <c r="G8" s="16">
        <v>3</v>
      </c>
      <c r="H8" s="17">
        <f t="shared" si="0"/>
        <v>0.6</v>
      </c>
      <c r="I8" s="16">
        <v>1000</v>
      </c>
    </row>
    <row r="9" spans="1:11" x14ac:dyDescent="0.2">
      <c r="A9" s="23" t="s">
        <v>67</v>
      </c>
      <c r="B9" s="720" t="s">
        <v>66</v>
      </c>
      <c r="C9" s="721"/>
      <c r="D9" s="722"/>
      <c r="E9" s="24">
        <f>SUM(E7:E8)</f>
        <v>600</v>
      </c>
      <c r="F9" s="24">
        <f t="shared" ref="F9:G9" si="1">SUM(F7:F8)</f>
        <v>600</v>
      </c>
      <c r="G9" s="24">
        <f t="shared" si="1"/>
        <v>14</v>
      </c>
      <c r="H9" s="25">
        <f t="shared" si="0"/>
        <v>2.3333333333333335</v>
      </c>
      <c r="I9" s="24">
        <f t="shared" ref="I9" si="2">SUM(I7:I8)</f>
        <v>1110</v>
      </c>
    </row>
    <row r="10" spans="1:11" x14ac:dyDescent="0.2">
      <c r="A10" s="15" t="s">
        <v>63</v>
      </c>
      <c r="B10" s="15" t="s">
        <v>4</v>
      </c>
      <c r="C10" s="50"/>
      <c r="D10" s="15" t="s">
        <v>6</v>
      </c>
      <c r="E10" s="16">
        <v>50</v>
      </c>
      <c r="F10" s="16">
        <v>50</v>
      </c>
      <c r="G10" s="16">
        <v>0</v>
      </c>
      <c r="H10" s="17">
        <f t="shared" si="0"/>
        <v>0</v>
      </c>
      <c r="I10" s="16">
        <v>60</v>
      </c>
    </row>
    <row r="11" spans="1:11" x14ac:dyDescent="0.2">
      <c r="A11" s="15" t="s">
        <v>63</v>
      </c>
      <c r="B11" s="15" t="s">
        <v>7</v>
      </c>
      <c r="C11" s="50"/>
      <c r="D11" s="15" t="s">
        <v>8</v>
      </c>
      <c r="E11" s="16">
        <v>50</v>
      </c>
      <c r="F11" s="16">
        <v>50</v>
      </c>
      <c r="G11" s="16">
        <v>14</v>
      </c>
      <c r="H11" s="17">
        <f t="shared" si="0"/>
        <v>28</v>
      </c>
      <c r="I11" s="16">
        <v>100</v>
      </c>
    </row>
    <row r="12" spans="1:11" x14ac:dyDescent="0.2">
      <c r="A12" s="15" t="s">
        <v>63</v>
      </c>
      <c r="B12" s="15" t="s">
        <v>11</v>
      </c>
      <c r="C12" s="50"/>
      <c r="D12" s="15" t="s">
        <v>14</v>
      </c>
      <c r="E12" s="16">
        <v>100</v>
      </c>
      <c r="F12" s="16">
        <v>100</v>
      </c>
      <c r="G12" s="16">
        <v>0</v>
      </c>
      <c r="H12" s="17">
        <f t="shared" si="0"/>
        <v>0</v>
      </c>
      <c r="I12" s="16">
        <v>110</v>
      </c>
    </row>
    <row r="13" spans="1:11" x14ac:dyDescent="0.2">
      <c r="A13" s="15" t="s">
        <v>63</v>
      </c>
      <c r="B13" s="15" t="s">
        <v>30</v>
      </c>
      <c r="C13" s="50"/>
      <c r="D13" s="15" t="s">
        <v>29</v>
      </c>
      <c r="E13" s="16">
        <v>500</v>
      </c>
      <c r="F13" s="16">
        <v>500</v>
      </c>
      <c r="G13" s="16">
        <v>0</v>
      </c>
      <c r="H13" s="17">
        <f t="shared" si="0"/>
        <v>0</v>
      </c>
      <c r="I13" s="16">
        <v>10000</v>
      </c>
    </row>
    <row r="14" spans="1:11" x14ac:dyDescent="0.2">
      <c r="A14" s="23" t="s">
        <v>63</v>
      </c>
      <c r="B14" s="23" t="s">
        <v>62</v>
      </c>
      <c r="C14" s="23"/>
      <c r="D14" s="23"/>
      <c r="E14" s="24">
        <f>SUM(E10:E13)</f>
        <v>700</v>
      </c>
      <c r="F14" s="24">
        <f t="shared" ref="F14:G14" si="3">SUM(F10:F13)</f>
        <v>700</v>
      </c>
      <c r="G14" s="24">
        <f t="shared" si="3"/>
        <v>14</v>
      </c>
      <c r="H14" s="25">
        <f t="shared" si="0"/>
        <v>2</v>
      </c>
      <c r="I14" s="24">
        <f t="shared" ref="I14" si="4">SUM(I10:I13)</f>
        <v>10270</v>
      </c>
    </row>
    <row r="15" spans="1:11" x14ac:dyDescent="0.2">
      <c r="A15" s="15" t="s">
        <v>65</v>
      </c>
      <c r="B15" s="15" t="s">
        <v>11</v>
      </c>
      <c r="C15" s="50"/>
      <c r="D15" s="15" t="s">
        <v>14</v>
      </c>
      <c r="E15" s="16">
        <v>700</v>
      </c>
      <c r="F15" s="16">
        <v>700</v>
      </c>
      <c r="G15" s="16">
        <v>0</v>
      </c>
      <c r="H15" s="17">
        <f t="shared" si="0"/>
        <v>0</v>
      </c>
      <c r="I15" s="16">
        <v>800</v>
      </c>
    </row>
    <row r="16" spans="1:11" x14ac:dyDescent="0.2">
      <c r="A16" s="23" t="s">
        <v>65</v>
      </c>
      <c r="B16" s="720" t="s">
        <v>64</v>
      </c>
      <c r="C16" s="721"/>
      <c r="D16" s="722"/>
      <c r="E16" s="24">
        <f>SUM(E15)</f>
        <v>700</v>
      </c>
      <c r="F16" s="24">
        <f t="shared" ref="F16:G16" si="5">SUM(F15)</f>
        <v>700</v>
      </c>
      <c r="G16" s="24">
        <f t="shared" si="5"/>
        <v>0</v>
      </c>
      <c r="H16" s="25">
        <f t="shared" si="0"/>
        <v>0</v>
      </c>
      <c r="I16" s="24">
        <f t="shared" ref="I16" si="6">SUM(I15)</f>
        <v>800</v>
      </c>
    </row>
    <row r="17" spans="1:9" s="111" customFormat="1" ht="13.5" x14ac:dyDescent="0.2">
      <c r="A17" s="130" t="s">
        <v>18</v>
      </c>
      <c r="B17" s="131"/>
      <c r="C17" s="131"/>
      <c r="D17" s="131"/>
      <c r="E17" s="128">
        <f>E16+E14+E9</f>
        <v>2000</v>
      </c>
      <c r="F17" s="128">
        <f t="shared" ref="F17:G17" si="7">F9+F14+F16</f>
        <v>2000</v>
      </c>
      <c r="G17" s="128">
        <f t="shared" si="7"/>
        <v>28</v>
      </c>
      <c r="H17" s="122">
        <f t="shared" si="0"/>
        <v>1.4</v>
      </c>
      <c r="I17" s="128">
        <f>I9+I14+I16</f>
        <v>12180</v>
      </c>
    </row>
    <row r="18" spans="1:9" x14ac:dyDescent="0.2">
      <c r="A18" s="54"/>
    </row>
    <row r="34" spans="4:4" x14ac:dyDescent="0.2">
      <c r="D34" s="83"/>
    </row>
    <row r="68" spans="1:9" x14ac:dyDescent="0.2">
      <c r="A68" s="714" t="s">
        <v>992</v>
      </c>
      <c r="B68" s="714"/>
      <c r="C68" s="714"/>
      <c r="D68" s="714"/>
      <c r="E68" s="714"/>
      <c r="F68" s="714"/>
      <c r="G68" s="714"/>
      <c r="H68" s="714"/>
      <c r="I68" s="714"/>
    </row>
  </sheetData>
  <mergeCells count="3">
    <mergeCell ref="B9:D9"/>
    <mergeCell ref="B16:D16"/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35</vt:i4>
      </vt:variant>
    </vt:vector>
  </HeadingPairs>
  <TitlesOfParts>
    <vt:vector size="70" baseType="lpstr">
      <vt:lpstr>Bilance 1</vt:lpstr>
      <vt:lpstr>Dotace 2</vt:lpstr>
      <vt:lpstr>Výdaje 3-4</vt:lpstr>
      <vt:lpstr>11</vt:lpstr>
      <vt:lpstr>11 inv</vt:lpstr>
      <vt:lpstr>12</vt:lpstr>
      <vt:lpstr>21</vt:lpstr>
      <vt:lpstr>21 inv</vt:lpstr>
      <vt:lpstr>31</vt:lpstr>
      <vt:lpstr>31 inv</vt:lpstr>
      <vt:lpstr>41</vt:lpstr>
      <vt:lpstr>41 inv</vt:lpstr>
      <vt:lpstr>43</vt:lpstr>
      <vt:lpstr>51</vt:lpstr>
      <vt:lpstr>61</vt:lpstr>
      <vt:lpstr>62</vt:lpstr>
      <vt:lpstr>63</vt:lpstr>
      <vt:lpstr>64</vt:lpstr>
      <vt:lpstr>65</vt:lpstr>
      <vt:lpstr>81</vt:lpstr>
      <vt:lpstr>81 inv</vt:lpstr>
      <vt:lpstr>82</vt:lpstr>
      <vt:lpstr>82 inv</vt:lpstr>
      <vt:lpstr>83</vt:lpstr>
      <vt:lpstr>83 inv</vt:lpstr>
      <vt:lpstr>91</vt:lpstr>
      <vt:lpstr>91 inv</vt:lpstr>
      <vt:lpstr>10</vt:lpstr>
      <vt:lpstr>10-inv</vt:lpstr>
      <vt:lpstr>Rozpis rezervy</vt:lpstr>
      <vt:lpstr>VHČ - Plán</vt:lpstr>
      <vt:lpstr>VHČ - OBN</vt:lpstr>
      <vt:lpstr>VHČ - OMP</vt:lpstr>
      <vt:lpstr>VHČ - ostatní</vt:lpstr>
      <vt:lpstr>Střednědobý výhled rozpočtu</vt:lpstr>
      <vt:lpstr>'10'!Oblast_tisku</vt:lpstr>
      <vt:lpstr>'10-inv'!Oblast_tisku</vt:lpstr>
      <vt:lpstr>'11'!Oblast_tisku</vt:lpstr>
      <vt:lpstr>'11 inv'!Oblast_tisku</vt:lpstr>
      <vt:lpstr>'12'!Oblast_tisku</vt:lpstr>
      <vt:lpstr>'21'!Oblast_tisku</vt:lpstr>
      <vt:lpstr>'21 inv'!Oblast_tisku</vt:lpstr>
      <vt:lpstr>'31'!Oblast_tisku</vt:lpstr>
      <vt:lpstr>'31 inv'!Oblast_tisku</vt:lpstr>
      <vt:lpstr>'41'!Oblast_tisku</vt:lpstr>
      <vt:lpstr>'41 inv'!Oblast_tisku</vt:lpstr>
      <vt:lpstr>'43'!Oblast_tisku</vt:lpstr>
      <vt:lpstr>'51'!Oblast_tisku</vt:lpstr>
      <vt:lpstr>'61'!Oblast_tisku</vt:lpstr>
      <vt:lpstr>'62'!Oblast_tisku</vt:lpstr>
      <vt:lpstr>'63'!Oblast_tisku</vt:lpstr>
      <vt:lpstr>'64'!Oblast_tisku</vt:lpstr>
      <vt:lpstr>'65'!Oblast_tisku</vt:lpstr>
      <vt:lpstr>'81'!Oblast_tisku</vt:lpstr>
      <vt:lpstr>'81 inv'!Oblast_tisku</vt:lpstr>
      <vt:lpstr>'82'!Oblast_tisku</vt:lpstr>
      <vt:lpstr>'82 inv'!Oblast_tisku</vt:lpstr>
      <vt:lpstr>'83'!Oblast_tisku</vt:lpstr>
      <vt:lpstr>'83 inv'!Oblast_tisku</vt:lpstr>
      <vt:lpstr>'91'!Oblast_tisku</vt:lpstr>
      <vt:lpstr>'91 inv'!Oblast_tisku</vt:lpstr>
      <vt:lpstr>'Bilance 1'!Oblast_tisku</vt:lpstr>
      <vt:lpstr>'Dotace 2'!Oblast_tisku</vt:lpstr>
      <vt:lpstr>'Rozpis rezervy'!Oblast_tisku</vt:lpstr>
      <vt:lpstr>'Střednědobý výhled rozpočtu'!Oblast_tisku</vt:lpstr>
      <vt:lpstr>'VHČ - OBN'!Oblast_tisku</vt:lpstr>
      <vt:lpstr>'VHČ - OMP'!Oblast_tisku</vt:lpstr>
      <vt:lpstr>'VHČ - ostatní'!Oblast_tisku</vt:lpstr>
      <vt:lpstr>'VHČ - Plán'!Oblast_tisku</vt:lpstr>
      <vt:lpstr>'Výdaje 3-4'!Oblast_tisku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Šustová Marie (ÚMČ Praha 10)</dc:creator>
  <cp:lastModifiedBy>Uživatel systému Windows</cp:lastModifiedBy>
  <cp:lastPrinted>2021-11-25T09:34:30Z</cp:lastPrinted>
  <dcterms:created xsi:type="dcterms:W3CDTF">2021-07-19T10:54:07Z</dcterms:created>
  <dcterms:modified xsi:type="dcterms:W3CDTF">2021-12-06T12:48:10Z</dcterms:modified>
</cp:coreProperties>
</file>