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O:\oddělení rady\dokumenty Kateřina\Zastupitelstvo MČ\2018-2022\dok.RMC k anonymizaci\1. oper.RMC_14.1.2021\"/>
    </mc:Choice>
  </mc:AlternateContent>
  <bookViews>
    <workbookView xWindow="0" yWindow="0" windowWidth="28800" windowHeight="12135" tabRatio="718" activeTab="18"/>
  </bookViews>
  <sheets>
    <sheet name="Příloha č. 1 - Bilance" sheetId="21" r:id="rId1"/>
    <sheet name="Výdaje ORJ" sheetId="22" r:id="rId2"/>
    <sheet name="11" sheetId="1" r:id="rId3"/>
    <sheet name="12" sheetId="3" r:id="rId4"/>
    <sheet name="21" sheetId="4" r:id="rId5"/>
    <sheet name="31" sheetId="6" r:id="rId6"/>
    <sheet name="41" sheetId="7" r:id="rId7"/>
    <sheet name="43" sheetId="9" state="hidden" r:id="rId8"/>
    <sheet name="51" sheetId="8" r:id="rId9"/>
    <sheet name="61" sheetId="10" r:id="rId10"/>
    <sheet name="62" sheetId="11" r:id="rId11"/>
    <sheet name="63" sheetId="12" r:id="rId12"/>
    <sheet name="64" sheetId="13" r:id="rId13"/>
    <sheet name="65" sheetId="14" r:id="rId14"/>
    <sheet name="81" sheetId="15" r:id="rId15"/>
    <sheet name="82" sheetId="16" r:id="rId16"/>
    <sheet name="83" sheetId="17" r:id="rId17"/>
    <sheet name="91" sheetId="18" r:id="rId18"/>
    <sheet name="10" sheetId="19" r:id="rId19"/>
    <sheet name="Rozpis rezervy" sheetId="40" state="hidden" r:id="rId20"/>
  </sheets>
  <calcPr calcId="152511"/>
</workbook>
</file>

<file path=xl/calcChain.xml><?xml version="1.0" encoding="utf-8"?>
<calcChain xmlns="http://schemas.openxmlformats.org/spreadsheetml/2006/main">
  <c r="H41" i="21" l="1"/>
  <c r="J60" i="19" l="1"/>
  <c r="J61" i="19" s="1"/>
  <c r="J34" i="19"/>
  <c r="J52" i="19" s="1"/>
  <c r="H16" i="7"/>
  <c r="G13" i="10"/>
  <c r="E32" i="40" l="1"/>
  <c r="E33" i="40" s="1"/>
  <c r="J18" i="19" s="1"/>
  <c r="D32" i="40"/>
  <c r="D33" i="40" s="1"/>
  <c r="C32" i="40"/>
  <c r="C33" i="40" s="1"/>
  <c r="E6" i="40"/>
  <c r="E24" i="40" s="1"/>
  <c r="J15" i="19" s="1"/>
  <c r="D6" i="40"/>
  <c r="D24" i="40" s="1"/>
  <c r="C6" i="40"/>
  <c r="C24" i="40" s="1"/>
  <c r="E11" i="22" l="1"/>
  <c r="E37" i="22"/>
  <c r="E41" i="22"/>
  <c r="E45" i="22"/>
  <c r="E49" i="22"/>
  <c r="E56" i="22"/>
  <c r="F36" i="21"/>
  <c r="E36" i="21"/>
  <c r="D36" i="21"/>
  <c r="F17" i="21"/>
  <c r="E17" i="21"/>
  <c r="D17" i="21"/>
  <c r="E7" i="21"/>
  <c r="D7" i="21"/>
  <c r="F31" i="22"/>
  <c r="C31" i="22"/>
  <c r="D31" i="22"/>
  <c r="B31" i="22"/>
  <c r="C26" i="22"/>
  <c r="B26" i="22"/>
  <c r="F23" i="22"/>
  <c r="F22" i="22"/>
  <c r="C21" i="22"/>
  <c r="B23" i="22"/>
  <c r="C22" i="22"/>
  <c r="D22" i="22"/>
  <c r="B22" i="22"/>
  <c r="H29" i="7"/>
  <c r="E29" i="7"/>
  <c r="F29" i="7"/>
  <c r="D29" i="7"/>
  <c r="D22" i="7"/>
  <c r="D16" i="7"/>
  <c r="H22" i="7"/>
  <c r="E22" i="7"/>
  <c r="F22" i="7"/>
  <c r="H11" i="7"/>
  <c r="E16" i="7"/>
  <c r="F16" i="7"/>
  <c r="D11" i="7"/>
  <c r="E11" i="7"/>
  <c r="F11" i="7"/>
  <c r="E43" i="7"/>
  <c r="H50" i="7"/>
  <c r="E50" i="7"/>
  <c r="F50" i="7"/>
  <c r="D50" i="7"/>
  <c r="H47" i="7"/>
  <c r="E47" i="7"/>
  <c r="F47" i="7"/>
  <c r="D47" i="7"/>
  <c r="H41" i="7"/>
  <c r="E41" i="7"/>
  <c r="F41" i="7"/>
  <c r="D41" i="7"/>
  <c r="B21" i="22" s="1"/>
  <c r="H39" i="7"/>
  <c r="E39" i="7"/>
  <c r="F39" i="7"/>
  <c r="D39" i="7"/>
  <c r="H35" i="7"/>
  <c r="E35" i="7"/>
  <c r="F35" i="7"/>
  <c r="D35" i="7"/>
  <c r="H32" i="7"/>
  <c r="E32" i="7"/>
  <c r="F32" i="7"/>
  <c r="D32" i="7"/>
  <c r="G12" i="7"/>
  <c r="E51" i="7"/>
  <c r="C23" i="22" s="1"/>
  <c r="F41" i="21" l="1"/>
  <c r="F39" i="21" s="1"/>
  <c r="E41" i="21"/>
  <c r="E39" i="21" s="1"/>
  <c r="E46" i="21" s="1"/>
  <c r="D41" i="21"/>
  <c r="D39" i="21" s="1"/>
  <c r="D46" i="21" s="1"/>
  <c r="D38" i="21"/>
  <c r="E38" i="21"/>
  <c r="H44" i="7"/>
  <c r="D44" i="7"/>
  <c r="D54" i="7" s="1"/>
  <c r="E22" i="22"/>
  <c r="E31" i="22"/>
  <c r="C24" i="22"/>
  <c r="E44" i="7"/>
  <c r="E54" i="7" s="1"/>
  <c r="E19" i="19"/>
  <c r="F19" i="19"/>
  <c r="C75" i="22" s="1"/>
  <c r="G19" i="19"/>
  <c r="H19" i="19"/>
  <c r="D75" i="22" s="1"/>
  <c r="E75" i="22" s="1"/>
  <c r="E17" i="19"/>
  <c r="E22" i="19" s="1"/>
  <c r="G17" i="19"/>
  <c r="J14" i="19"/>
  <c r="H14" i="19"/>
  <c r="F14" i="19"/>
  <c r="J12" i="19"/>
  <c r="H12" i="19"/>
  <c r="J7" i="19"/>
  <c r="H7" i="19"/>
  <c r="F7" i="19"/>
  <c r="F9" i="19"/>
  <c r="G22" i="19" l="1"/>
  <c r="F146" i="18"/>
  <c r="E146" i="18"/>
  <c r="D146" i="18"/>
  <c r="F148" i="18"/>
  <c r="E148" i="18"/>
  <c r="D148" i="18"/>
  <c r="F141" i="18"/>
  <c r="E141" i="18"/>
  <c r="D141" i="18"/>
  <c r="H148" i="18"/>
  <c r="H146" i="18"/>
  <c r="H116" i="18"/>
  <c r="E118" i="18"/>
  <c r="F118" i="18"/>
  <c r="D118" i="18"/>
  <c r="G119" i="18"/>
  <c r="F114" i="18"/>
  <c r="E114" i="18"/>
  <c r="F95" i="18"/>
  <c r="E95" i="18"/>
  <c r="F23" i="18"/>
  <c r="D149" i="18" l="1"/>
  <c r="D150" i="18" s="1"/>
  <c r="B71" i="22" s="1"/>
  <c r="E149" i="18"/>
  <c r="E150" i="18" s="1"/>
  <c r="C71" i="22" s="1"/>
  <c r="F149" i="18"/>
  <c r="F150" i="18" s="1"/>
  <c r="D71" i="22" s="1"/>
  <c r="E116" i="18"/>
  <c r="F116" i="18"/>
  <c r="E39" i="17"/>
  <c r="G17" i="17"/>
  <c r="F14" i="17"/>
  <c r="E14" i="17"/>
  <c r="D14" i="17"/>
  <c r="G57" i="17"/>
  <c r="G56" i="17"/>
  <c r="G54" i="17"/>
  <c r="G53" i="17"/>
  <c r="G52" i="17"/>
  <c r="G51" i="17"/>
  <c r="G47" i="17"/>
  <c r="G46" i="17"/>
  <c r="G45" i="17"/>
  <c r="G44" i="17"/>
  <c r="G42" i="17"/>
  <c r="G35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6" i="17"/>
  <c r="G7" i="17"/>
  <c r="G8" i="17"/>
  <c r="G10" i="17"/>
  <c r="G11" i="17"/>
  <c r="G12" i="17"/>
  <c r="G13" i="17"/>
  <c r="G15" i="17"/>
  <c r="G16" i="17"/>
  <c r="G5" i="17"/>
  <c r="E9" i="17"/>
  <c r="F9" i="17"/>
  <c r="D9" i="17"/>
  <c r="D18" i="17" s="1"/>
  <c r="B66" i="22" s="1"/>
  <c r="G146" i="16"/>
  <c r="G144" i="16"/>
  <c r="G141" i="16"/>
  <c r="G133" i="16"/>
  <c r="G132" i="16"/>
  <c r="G130" i="16"/>
  <c r="G129" i="16"/>
  <c r="G128" i="16"/>
  <c r="G127" i="16"/>
  <c r="G124" i="16"/>
  <c r="G121" i="16"/>
  <c r="G118" i="16"/>
  <c r="G116" i="16"/>
  <c r="G113" i="16"/>
  <c r="G110" i="16"/>
  <c r="G108" i="16"/>
  <c r="G107" i="16"/>
  <c r="G104" i="16"/>
  <c r="G101" i="16"/>
  <c r="G100" i="16"/>
  <c r="G99" i="16"/>
  <c r="G96" i="16"/>
  <c r="G95" i="16"/>
  <c r="G94" i="16"/>
  <c r="G93" i="16"/>
  <c r="G92" i="16"/>
  <c r="G91" i="16"/>
  <c r="G90" i="16"/>
  <c r="G89" i="16"/>
  <c r="G88" i="16"/>
  <c r="G87" i="16"/>
  <c r="G86" i="16"/>
  <c r="G83" i="16"/>
  <c r="G82" i="16"/>
  <c r="G81" i="16"/>
  <c r="G80" i="16"/>
  <c r="G79" i="16"/>
  <c r="G78" i="16"/>
  <c r="G77" i="16"/>
  <c r="G76" i="16"/>
  <c r="G75" i="16"/>
  <c r="G6" i="16"/>
  <c r="G7" i="16"/>
  <c r="G8" i="16"/>
  <c r="G9" i="16"/>
  <c r="G17" i="16"/>
  <c r="G18" i="16"/>
  <c r="G20" i="16"/>
  <c r="G21" i="16"/>
  <c r="G22" i="16"/>
  <c r="G24" i="16"/>
  <c r="G26" i="16"/>
  <c r="G27" i="16"/>
  <c r="G29" i="16"/>
  <c r="G30" i="16"/>
  <c r="G31" i="16"/>
  <c r="G33" i="16"/>
  <c r="G34" i="16"/>
  <c r="G35" i="16"/>
  <c r="G36" i="16"/>
  <c r="G37" i="16"/>
  <c r="G39" i="16"/>
  <c r="G40" i="16"/>
  <c r="G41" i="16"/>
  <c r="G42" i="16"/>
  <c r="G44" i="16"/>
  <c r="G51" i="16"/>
  <c r="G53" i="16"/>
  <c r="G61" i="16"/>
  <c r="G62" i="16"/>
  <c r="G63" i="16"/>
  <c r="G64" i="16"/>
  <c r="G5" i="16"/>
  <c r="D147" i="16"/>
  <c r="E142" i="16"/>
  <c r="E143" i="16" s="1"/>
  <c r="F142" i="16"/>
  <c r="D142" i="16"/>
  <c r="H125" i="16"/>
  <c r="E125" i="16"/>
  <c r="F125" i="16"/>
  <c r="D125" i="16"/>
  <c r="H122" i="16"/>
  <c r="H123" i="16" s="1"/>
  <c r="E122" i="16"/>
  <c r="E123" i="16" s="1"/>
  <c r="F122" i="16"/>
  <c r="F123" i="16" s="1"/>
  <c r="D122" i="16"/>
  <c r="H119" i="16"/>
  <c r="E119" i="16"/>
  <c r="F119" i="16"/>
  <c r="D119" i="16"/>
  <c r="H117" i="16"/>
  <c r="H120" i="16" s="1"/>
  <c r="E117" i="16"/>
  <c r="F117" i="16"/>
  <c r="F120" i="16" s="1"/>
  <c r="D117" i="16"/>
  <c r="D120" i="16" s="1"/>
  <c r="E114" i="16"/>
  <c r="E115" i="16" s="1"/>
  <c r="F114" i="16"/>
  <c r="F115" i="16" s="1"/>
  <c r="D114" i="16"/>
  <c r="H111" i="16"/>
  <c r="E111" i="16"/>
  <c r="F111" i="16"/>
  <c r="D111" i="16"/>
  <c r="H109" i="16"/>
  <c r="H112" i="16" s="1"/>
  <c r="D109" i="16"/>
  <c r="E109" i="16"/>
  <c r="F109" i="16"/>
  <c r="H105" i="16"/>
  <c r="H106" i="16" s="1"/>
  <c r="E105" i="16"/>
  <c r="E106" i="16" s="1"/>
  <c r="F105" i="16"/>
  <c r="D105" i="16"/>
  <c r="H102" i="16"/>
  <c r="H103" i="16" s="1"/>
  <c r="E102" i="16"/>
  <c r="E103" i="16" s="1"/>
  <c r="F102" i="16"/>
  <c r="F103" i="16" s="1"/>
  <c r="D102" i="16"/>
  <c r="E97" i="16"/>
  <c r="E98" i="16" s="1"/>
  <c r="F97" i="16"/>
  <c r="D97" i="16"/>
  <c r="H84" i="16"/>
  <c r="H85" i="16" s="1"/>
  <c r="E84" i="16"/>
  <c r="E85" i="16" s="1"/>
  <c r="F84" i="16"/>
  <c r="F85" i="16" s="1"/>
  <c r="D84" i="16"/>
  <c r="H65" i="16"/>
  <c r="E38" i="16"/>
  <c r="F38" i="16"/>
  <c r="H54" i="16"/>
  <c r="H52" i="16"/>
  <c r="H50" i="16"/>
  <c r="H28" i="16"/>
  <c r="H25" i="16"/>
  <c r="H19" i="16"/>
  <c r="E65" i="16"/>
  <c r="F65" i="16"/>
  <c r="E54" i="16"/>
  <c r="F54" i="16"/>
  <c r="D54" i="16"/>
  <c r="E52" i="16"/>
  <c r="F52" i="16"/>
  <c r="D52" i="16"/>
  <c r="E50" i="16"/>
  <c r="F50" i="16"/>
  <c r="D50" i="16"/>
  <c r="E48" i="16"/>
  <c r="F48" i="16"/>
  <c r="E43" i="16"/>
  <c r="F43" i="16"/>
  <c r="D38" i="16"/>
  <c r="E32" i="16"/>
  <c r="F32" i="16"/>
  <c r="D32" i="16"/>
  <c r="E28" i="16"/>
  <c r="F28" i="16"/>
  <c r="D28" i="16"/>
  <c r="E25" i="16"/>
  <c r="F25" i="16"/>
  <c r="D25" i="16"/>
  <c r="E19" i="16"/>
  <c r="F19" i="16"/>
  <c r="E16" i="16"/>
  <c r="F16" i="16"/>
  <c r="E10" i="16"/>
  <c r="F10" i="16"/>
  <c r="E44" i="15"/>
  <c r="F44" i="15"/>
  <c r="F45" i="15" s="1"/>
  <c r="D44" i="15"/>
  <c r="D45" i="15" s="1"/>
  <c r="E45" i="15"/>
  <c r="E41" i="15"/>
  <c r="F41" i="15"/>
  <c r="F42" i="15" s="1"/>
  <c r="D41" i="15"/>
  <c r="D42" i="15" s="1"/>
  <c r="E42" i="15"/>
  <c r="H39" i="15"/>
  <c r="E39" i="15"/>
  <c r="F39" i="15"/>
  <c r="G39" i="15" s="1"/>
  <c r="D39" i="15"/>
  <c r="H34" i="15"/>
  <c r="G34" i="15"/>
  <c r="H35" i="15"/>
  <c r="H36" i="15" s="1"/>
  <c r="E35" i="15"/>
  <c r="E36" i="15" s="1"/>
  <c r="F35" i="15"/>
  <c r="F36" i="15" s="1"/>
  <c r="D35" i="15"/>
  <c r="D36" i="15" s="1"/>
  <c r="E26" i="15"/>
  <c r="E16" i="15"/>
  <c r="D7" i="15"/>
  <c r="H11" i="15"/>
  <c r="F11" i="15"/>
  <c r="E11" i="15"/>
  <c r="D11" i="15"/>
  <c r="G44" i="15"/>
  <c r="G43" i="15"/>
  <c r="G41" i="15"/>
  <c r="G40" i="15"/>
  <c r="G38" i="15"/>
  <c r="G37" i="15"/>
  <c r="G6" i="15"/>
  <c r="G8" i="15"/>
  <c r="G12" i="15"/>
  <c r="G13" i="15"/>
  <c r="G14" i="15"/>
  <c r="G19" i="15"/>
  <c r="G20" i="15"/>
  <c r="G21" i="15"/>
  <c r="G22" i="15"/>
  <c r="G24" i="15"/>
  <c r="G25" i="15"/>
  <c r="G27" i="15"/>
  <c r="G5" i="15"/>
  <c r="G6" i="14"/>
  <c r="G7" i="14"/>
  <c r="G8" i="14"/>
  <c r="G9" i="14"/>
  <c r="G10" i="14"/>
  <c r="G11" i="14"/>
  <c r="G14" i="14"/>
  <c r="G15" i="14"/>
  <c r="G16" i="14"/>
  <c r="G17" i="14"/>
  <c r="G18" i="14"/>
  <c r="G19" i="14"/>
  <c r="G5" i="14"/>
  <c r="H28" i="15"/>
  <c r="E28" i="15"/>
  <c r="F28" i="15"/>
  <c r="D28" i="15"/>
  <c r="H26" i="15"/>
  <c r="F26" i="15"/>
  <c r="D26" i="15"/>
  <c r="H18" i="15"/>
  <c r="E18" i="15"/>
  <c r="F18" i="15"/>
  <c r="D18" i="15"/>
  <c r="H16" i="15"/>
  <c r="F16" i="15"/>
  <c r="G16" i="15" s="1"/>
  <c r="D16" i="15"/>
  <c r="H9" i="15"/>
  <c r="E9" i="15"/>
  <c r="F9" i="15"/>
  <c r="D9" i="15"/>
  <c r="H7" i="15"/>
  <c r="E7" i="15"/>
  <c r="F7" i="15"/>
  <c r="D20" i="14"/>
  <c r="E71" i="22" l="1"/>
  <c r="G105" i="16"/>
  <c r="E112" i="16"/>
  <c r="G19" i="16"/>
  <c r="G43" i="16"/>
  <c r="G52" i="16"/>
  <c r="G111" i="16"/>
  <c r="G38" i="16"/>
  <c r="G97" i="16"/>
  <c r="G65" i="16"/>
  <c r="E120" i="16"/>
  <c r="G120" i="16" s="1"/>
  <c r="G109" i="16"/>
  <c r="G125" i="16"/>
  <c r="G142" i="16"/>
  <c r="G25" i="16"/>
  <c r="F18" i="17"/>
  <c r="E18" i="17"/>
  <c r="C66" i="22" s="1"/>
  <c r="G14" i="17"/>
  <c r="G9" i="17"/>
  <c r="G32" i="16"/>
  <c r="D112" i="16"/>
  <c r="G54" i="16"/>
  <c r="G48" i="16"/>
  <c r="G10" i="16"/>
  <c r="G85" i="16"/>
  <c r="G103" i="16"/>
  <c r="G102" i="16"/>
  <c r="G28" i="16"/>
  <c r="G115" i="16"/>
  <c r="G119" i="16"/>
  <c r="G123" i="16"/>
  <c r="G114" i="16"/>
  <c r="G122" i="16"/>
  <c r="F98" i="16"/>
  <c r="G98" i="16" s="1"/>
  <c r="F106" i="16"/>
  <c r="G106" i="16" s="1"/>
  <c r="F112" i="16"/>
  <c r="G112" i="16" s="1"/>
  <c r="F143" i="16"/>
  <c r="G143" i="16" s="1"/>
  <c r="G84" i="16"/>
  <c r="G117" i="16"/>
  <c r="E66" i="16"/>
  <c r="C62" i="22" s="1"/>
  <c r="F66" i="16"/>
  <c r="G36" i="15"/>
  <c r="E30" i="15"/>
  <c r="C58" i="22" s="1"/>
  <c r="G35" i="15"/>
  <c r="G42" i="15"/>
  <c r="F46" i="15"/>
  <c r="D59" i="22" s="1"/>
  <c r="G45" i="15"/>
  <c r="D46" i="15"/>
  <c r="B59" i="22" s="1"/>
  <c r="E46" i="15"/>
  <c r="C59" i="22" s="1"/>
  <c r="G28" i="15"/>
  <c r="D30" i="15"/>
  <c r="G7" i="15"/>
  <c r="G9" i="15"/>
  <c r="F30" i="15"/>
  <c r="D58" i="22" s="1"/>
  <c r="G11" i="15"/>
  <c r="G26" i="15"/>
  <c r="H50" i="13"/>
  <c r="E50" i="13"/>
  <c r="G50" i="13" s="1"/>
  <c r="F50" i="13"/>
  <c r="D50" i="13"/>
  <c r="H7" i="13"/>
  <c r="F7" i="13"/>
  <c r="E7" i="13"/>
  <c r="D7" i="13"/>
  <c r="G6" i="13"/>
  <c r="G5" i="13"/>
  <c r="E37" i="13"/>
  <c r="H19" i="13"/>
  <c r="E19" i="13"/>
  <c r="F19" i="13"/>
  <c r="D19" i="13"/>
  <c r="H17" i="13"/>
  <c r="E17" i="13"/>
  <c r="F17" i="13"/>
  <c r="D17" i="13"/>
  <c r="E15" i="13"/>
  <c r="H15" i="13"/>
  <c r="F15" i="13"/>
  <c r="D15" i="13"/>
  <c r="H118" i="13"/>
  <c r="E118" i="13"/>
  <c r="F118" i="13"/>
  <c r="G118" i="13" s="1"/>
  <c r="D118" i="13"/>
  <c r="H113" i="13"/>
  <c r="E113" i="13"/>
  <c r="F113" i="13"/>
  <c r="G113" i="13" s="1"/>
  <c r="D113" i="13"/>
  <c r="H109" i="13"/>
  <c r="E109" i="13"/>
  <c r="F109" i="13"/>
  <c r="G109" i="13" s="1"/>
  <c r="D109" i="13"/>
  <c r="H107" i="13"/>
  <c r="E107" i="13"/>
  <c r="F107" i="13"/>
  <c r="D107" i="13"/>
  <c r="H104" i="13"/>
  <c r="E104" i="13"/>
  <c r="F104" i="13"/>
  <c r="G104" i="13" s="1"/>
  <c r="D104" i="13"/>
  <c r="H102" i="13"/>
  <c r="E102" i="13"/>
  <c r="F102" i="13"/>
  <c r="G102" i="13" s="1"/>
  <c r="D102" i="13"/>
  <c r="H95" i="13"/>
  <c r="E95" i="13"/>
  <c r="F95" i="13"/>
  <c r="H88" i="13"/>
  <c r="E88" i="13"/>
  <c r="F88" i="13"/>
  <c r="D88" i="13"/>
  <c r="H85" i="13"/>
  <c r="E85" i="13"/>
  <c r="F85" i="13"/>
  <c r="D85" i="13"/>
  <c r="H80" i="13"/>
  <c r="F80" i="13"/>
  <c r="E80" i="13"/>
  <c r="D80" i="13"/>
  <c r="H77" i="13"/>
  <c r="E77" i="13"/>
  <c r="F77" i="13"/>
  <c r="D77" i="13"/>
  <c r="H74" i="13"/>
  <c r="E74" i="13"/>
  <c r="F74" i="13"/>
  <c r="D74" i="13"/>
  <c r="E69" i="13"/>
  <c r="F69" i="13"/>
  <c r="D69" i="13"/>
  <c r="H63" i="13"/>
  <c r="E63" i="13"/>
  <c r="F63" i="13"/>
  <c r="D63" i="13"/>
  <c r="H60" i="13"/>
  <c r="E60" i="13"/>
  <c r="F60" i="13"/>
  <c r="D60" i="13"/>
  <c r="E41" i="13"/>
  <c r="F41" i="13"/>
  <c r="D41" i="13"/>
  <c r="G116" i="13"/>
  <c r="G115" i="13"/>
  <c r="G114" i="13"/>
  <c r="G112" i="13"/>
  <c r="G108" i="13"/>
  <c r="G106" i="13"/>
  <c r="G103" i="13"/>
  <c r="G99" i="13"/>
  <c r="G98" i="13"/>
  <c r="G97" i="13"/>
  <c r="G96" i="13"/>
  <c r="G91" i="13"/>
  <c r="G90" i="13"/>
  <c r="G86" i="13"/>
  <c r="G83" i="13"/>
  <c r="G82" i="13"/>
  <c r="G81" i="13"/>
  <c r="G79" i="13"/>
  <c r="G78" i="13"/>
  <c r="G75" i="13"/>
  <c r="G72" i="13"/>
  <c r="G71" i="13"/>
  <c r="G70" i="13"/>
  <c r="G9" i="13"/>
  <c r="G10" i="13"/>
  <c r="G11" i="13"/>
  <c r="G13" i="13"/>
  <c r="G14" i="13"/>
  <c r="G18" i="13"/>
  <c r="G19" i="13"/>
  <c r="G20" i="13"/>
  <c r="G21" i="13"/>
  <c r="G22" i="13"/>
  <c r="G23" i="13"/>
  <c r="G26" i="13"/>
  <c r="G30" i="13"/>
  <c r="G31" i="13"/>
  <c r="G32" i="13"/>
  <c r="G33" i="13"/>
  <c r="G35" i="13"/>
  <c r="G36" i="13"/>
  <c r="G38" i="13"/>
  <c r="G42" i="13"/>
  <c r="G43" i="13"/>
  <c r="G44" i="13"/>
  <c r="G45" i="13"/>
  <c r="G46" i="13"/>
  <c r="G47" i="13"/>
  <c r="G48" i="13"/>
  <c r="G49" i="13"/>
  <c r="G51" i="13"/>
  <c r="G52" i="13"/>
  <c r="G53" i="13"/>
  <c r="G54" i="13"/>
  <c r="G58" i="13"/>
  <c r="G59" i="13"/>
  <c r="G61" i="13"/>
  <c r="G6" i="12"/>
  <c r="G7" i="12"/>
  <c r="G8" i="12"/>
  <c r="G10" i="12"/>
  <c r="G12" i="12"/>
  <c r="G13" i="12"/>
  <c r="G16" i="12"/>
  <c r="G17" i="12"/>
  <c r="G18" i="12"/>
  <c r="G19" i="12"/>
  <c r="G20" i="12"/>
  <c r="G21" i="12"/>
  <c r="G5" i="12"/>
  <c r="G8" i="11"/>
  <c r="G9" i="11"/>
  <c r="G10" i="11"/>
  <c r="G13" i="11"/>
  <c r="G14" i="11"/>
  <c r="G15" i="11"/>
  <c r="G16" i="11"/>
  <c r="G17" i="11"/>
  <c r="G18" i="11"/>
  <c r="G19" i="11"/>
  <c r="G20" i="11"/>
  <c r="G22" i="11"/>
  <c r="G26" i="11"/>
  <c r="H28" i="13"/>
  <c r="H37" i="13"/>
  <c r="H57" i="13"/>
  <c r="E57" i="13"/>
  <c r="F57" i="13"/>
  <c r="D57" i="13"/>
  <c r="E15" i="12"/>
  <c r="F15" i="12"/>
  <c r="G15" i="12" s="1"/>
  <c r="D15" i="12"/>
  <c r="F27" i="10"/>
  <c r="G7" i="10"/>
  <c r="G8" i="10"/>
  <c r="G9" i="10"/>
  <c r="G10" i="10"/>
  <c r="G12" i="10"/>
  <c r="G14" i="10"/>
  <c r="G15" i="10"/>
  <c r="G16" i="10"/>
  <c r="G19" i="10"/>
  <c r="G20" i="10"/>
  <c r="G21" i="10"/>
  <c r="G22" i="10"/>
  <c r="G23" i="10"/>
  <c r="G24" i="10"/>
  <c r="G26" i="10"/>
  <c r="G28" i="10"/>
  <c r="G29" i="10"/>
  <c r="G30" i="10"/>
  <c r="G31" i="10"/>
  <c r="G32" i="10"/>
  <c r="G35" i="10"/>
  <c r="G36" i="10"/>
  <c r="G37" i="10"/>
  <c r="G40" i="10"/>
  <c r="G41" i="10"/>
  <c r="G42" i="10"/>
  <c r="G43" i="10"/>
  <c r="G44" i="10"/>
  <c r="G45" i="10"/>
  <c r="G46" i="10"/>
  <c r="G47" i="10"/>
  <c r="G48" i="10"/>
  <c r="G5" i="10"/>
  <c r="H6" i="10"/>
  <c r="D6" i="10"/>
  <c r="E6" i="10"/>
  <c r="F6" i="10"/>
  <c r="H11" i="10"/>
  <c r="E11" i="10"/>
  <c r="F11" i="10"/>
  <c r="G11" i="10" s="1"/>
  <c r="D11" i="10"/>
  <c r="F97" i="8"/>
  <c r="F86" i="8"/>
  <c r="F64" i="8"/>
  <c r="F56" i="8"/>
  <c r="F25" i="8"/>
  <c r="F22" i="8"/>
  <c r="F10" i="8"/>
  <c r="E10" i="8"/>
  <c r="F66" i="8"/>
  <c r="E66" i="8"/>
  <c r="D66" i="8"/>
  <c r="G65" i="8"/>
  <c r="D10" i="8"/>
  <c r="E59" i="22" l="1"/>
  <c r="G18" i="17"/>
  <c r="D66" i="22"/>
  <c r="G66" i="16"/>
  <c r="D62" i="22"/>
  <c r="C60" i="22"/>
  <c r="D60" i="22"/>
  <c r="E60" i="22" s="1"/>
  <c r="E58" i="22"/>
  <c r="D49" i="15"/>
  <c r="B58" i="22"/>
  <c r="B60" i="22" s="1"/>
  <c r="G74" i="13"/>
  <c r="G77" i="13"/>
  <c r="G80" i="13"/>
  <c r="G85" i="13"/>
  <c r="G88" i="13"/>
  <c r="G41" i="13"/>
  <c r="G6" i="10"/>
  <c r="G107" i="13"/>
  <c r="G63" i="13"/>
  <c r="G7" i="13"/>
  <c r="G57" i="13"/>
  <c r="G60" i="13"/>
  <c r="G66" i="8"/>
  <c r="H79" i="4"/>
  <c r="H66" i="4"/>
  <c r="H67" i="4" s="1"/>
  <c r="H39" i="4"/>
  <c r="G12" i="1"/>
  <c r="F9" i="21"/>
  <c r="E66" i="22" l="1"/>
  <c r="E62" i="22"/>
  <c r="F38" i="21"/>
  <c r="F46" i="21"/>
  <c r="E64" i="8"/>
  <c r="D38" i="8"/>
  <c r="E97" i="8"/>
  <c r="G103" i="8"/>
  <c r="G102" i="8"/>
  <c r="E101" i="8"/>
  <c r="G101" i="8" s="1"/>
  <c r="F101" i="8"/>
  <c r="D101" i="8"/>
  <c r="E68" i="8"/>
  <c r="F68" i="8"/>
  <c r="D68" i="8"/>
  <c r="G67" i="8"/>
  <c r="D64" i="8"/>
  <c r="H64" i="8"/>
  <c r="G63" i="8"/>
  <c r="G62" i="8"/>
  <c r="H58" i="8"/>
  <c r="E58" i="8"/>
  <c r="F58" i="8"/>
  <c r="D58" i="8"/>
  <c r="G57" i="8"/>
  <c r="H38" i="8"/>
  <c r="E38" i="8"/>
  <c r="F38" i="8"/>
  <c r="D86" i="8"/>
  <c r="H79" i="8"/>
  <c r="E79" i="8"/>
  <c r="F79" i="8"/>
  <c r="D79" i="8"/>
  <c r="D77" i="8"/>
  <c r="H56" i="8"/>
  <c r="E56" i="8"/>
  <c r="D56" i="8"/>
  <c r="H43" i="8"/>
  <c r="F43" i="8"/>
  <c r="E43" i="8"/>
  <c r="D43" i="8"/>
  <c r="H40" i="8"/>
  <c r="F40" i="8"/>
  <c r="E40" i="8"/>
  <c r="D40" i="8"/>
  <c r="D32" i="8"/>
  <c r="H27" i="8"/>
  <c r="E27" i="8"/>
  <c r="F27" i="8"/>
  <c r="D27" i="8"/>
  <c r="H25" i="8"/>
  <c r="E25" i="8"/>
  <c r="G25" i="8" s="1"/>
  <c r="D25" i="8"/>
  <c r="E22" i="8"/>
  <c r="D22" i="8"/>
  <c r="H18" i="8"/>
  <c r="E18" i="8"/>
  <c r="F18" i="8"/>
  <c r="D18" i="8"/>
  <c r="H16" i="8"/>
  <c r="E16" i="8"/>
  <c r="F16" i="8"/>
  <c r="D16" i="8"/>
  <c r="H14" i="8"/>
  <c r="E14" i="8"/>
  <c r="F14" i="8"/>
  <c r="D14" i="8"/>
  <c r="H12" i="8"/>
  <c r="E12" i="8"/>
  <c r="F12" i="8"/>
  <c r="D12" i="8"/>
  <c r="G100" i="8"/>
  <c r="G99" i="8"/>
  <c r="G98" i="8"/>
  <c r="G96" i="8"/>
  <c r="G95" i="8"/>
  <c r="G94" i="8"/>
  <c r="G92" i="8"/>
  <c r="G91" i="8"/>
  <c r="G90" i="8"/>
  <c r="G88" i="8"/>
  <c r="G87" i="8"/>
  <c r="G85" i="8"/>
  <c r="G84" i="8"/>
  <c r="G83" i="8"/>
  <c r="G82" i="8"/>
  <c r="G81" i="8"/>
  <c r="G80" i="8"/>
  <c r="G78" i="8"/>
  <c r="G61" i="8"/>
  <c r="G60" i="8"/>
  <c r="G59" i="8"/>
  <c r="G55" i="8"/>
  <c r="G54" i="8"/>
  <c r="G53" i="8"/>
  <c r="G52" i="8"/>
  <c r="G51" i="8"/>
  <c r="G49" i="8"/>
  <c r="G48" i="8"/>
  <c r="G47" i="8"/>
  <c r="G46" i="8"/>
  <c r="G45" i="8"/>
  <c r="G44" i="8"/>
  <c r="G42" i="8"/>
  <c r="G41" i="8"/>
  <c r="G39" i="8"/>
  <c r="G37" i="8"/>
  <c r="G36" i="8"/>
  <c r="G35" i="8"/>
  <c r="G34" i="8"/>
  <c r="G31" i="8"/>
  <c r="G29" i="8"/>
  <c r="G24" i="8"/>
  <c r="G23" i="8"/>
  <c r="G21" i="8"/>
  <c r="G20" i="8"/>
  <c r="G19" i="8"/>
  <c r="G17" i="8"/>
  <c r="G13" i="8"/>
  <c r="G11" i="8"/>
  <c r="G9" i="8"/>
  <c r="G8" i="8"/>
  <c r="G7" i="8"/>
  <c r="G5" i="8"/>
  <c r="E6" i="8"/>
  <c r="F6" i="8"/>
  <c r="D6" i="8"/>
  <c r="H6" i="8"/>
  <c r="E13" i="9"/>
  <c r="G13" i="9"/>
  <c r="G12" i="9"/>
  <c r="G11" i="9"/>
  <c r="G10" i="9"/>
  <c r="G9" i="9"/>
  <c r="G8" i="9"/>
  <c r="G7" i="9"/>
  <c r="G6" i="9"/>
  <c r="G5" i="9"/>
  <c r="G46" i="7"/>
  <c r="G45" i="7"/>
  <c r="F14" i="9"/>
  <c r="E14" i="9"/>
  <c r="E17" i="9" s="1"/>
  <c r="F51" i="7"/>
  <c r="G42" i="7"/>
  <c r="G40" i="7"/>
  <c r="G38" i="7"/>
  <c r="G37" i="7"/>
  <c r="G36" i="7"/>
  <c r="G33" i="7"/>
  <c r="F43" i="7"/>
  <c r="F27" i="7"/>
  <c r="E27" i="7"/>
  <c r="G10" i="7"/>
  <c r="G9" i="7"/>
  <c r="G8" i="7"/>
  <c r="G7" i="7"/>
  <c r="G6" i="7"/>
  <c r="G5" i="7"/>
  <c r="D21" i="22" l="1"/>
  <c r="E21" i="22" s="1"/>
  <c r="F44" i="7"/>
  <c r="G18" i="8"/>
  <c r="G12" i="8"/>
  <c r="D23" i="22"/>
  <c r="E23" i="22" s="1"/>
  <c r="F54" i="7"/>
  <c r="F17" i="9"/>
  <c r="G17" i="9" s="1"/>
  <c r="D26" i="22"/>
  <c r="E26" i="22" s="1"/>
  <c r="G68" i="8"/>
  <c r="G64" i="8"/>
  <c r="G58" i="8"/>
  <c r="G40" i="8"/>
  <c r="G41" i="7"/>
  <c r="G43" i="7"/>
  <c r="G51" i="7"/>
  <c r="G47" i="7"/>
  <c r="G6" i="8"/>
  <c r="G14" i="8"/>
  <c r="G79" i="8"/>
  <c r="G10" i="8"/>
  <c r="G56" i="8"/>
  <c r="G43" i="8"/>
  <c r="G38" i="8"/>
  <c r="G22" i="8"/>
  <c r="G16" i="8"/>
  <c r="G15" i="8"/>
  <c r="G14" i="9"/>
  <c r="H26" i="6"/>
  <c r="E26" i="6"/>
  <c r="F26" i="6"/>
  <c r="D26" i="6"/>
  <c r="D29" i="6" s="1"/>
  <c r="E25" i="6"/>
  <c r="F25" i="6"/>
  <c r="G25" i="6" s="1"/>
  <c r="D25" i="6"/>
  <c r="H25" i="6"/>
  <c r="G23" i="6"/>
  <c r="H13" i="6"/>
  <c r="E13" i="6"/>
  <c r="F13" i="6"/>
  <c r="D13" i="6"/>
  <c r="G28" i="6"/>
  <c r="G27" i="6"/>
  <c r="G22" i="6"/>
  <c r="G21" i="6"/>
  <c r="G14" i="6"/>
  <c r="G12" i="6"/>
  <c r="G11" i="6"/>
  <c r="G10" i="6"/>
  <c r="G9" i="6"/>
  <c r="G8" i="6"/>
  <c r="G6" i="6"/>
  <c r="G5" i="6"/>
  <c r="F7" i="6"/>
  <c r="G7" i="6" s="1"/>
  <c r="E7" i="6"/>
  <c r="E16" i="6" s="1"/>
  <c r="D7" i="6"/>
  <c r="G77" i="4"/>
  <c r="E79" i="4"/>
  <c r="E80" i="4" s="1"/>
  <c r="E84" i="4" s="1"/>
  <c r="F79" i="4"/>
  <c r="D79" i="4"/>
  <c r="D80" i="4" s="1"/>
  <c r="D84" i="4" s="1"/>
  <c r="G78" i="4"/>
  <c r="G76" i="4"/>
  <c r="D24" i="22" l="1"/>
  <c r="E24" i="22" s="1"/>
  <c r="D16" i="6"/>
  <c r="D32" i="6" s="1"/>
  <c r="G13" i="6"/>
  <c r="D28" i="22"/>
  <c r="C28" i="22"/>
  <c r="F16" i="6"/>
  <c r="G26" i="6"/>
  <c r="G16" i="6"/>
  <c r="F62" i="4"/>
  <c r="G62" i="4" s="1"/>
  <c r="E37" i="4"/>
  <c r="F35" i="4"/>
  <c r="G35" i="4" s="1"/>
  <c r="G83" i="4"/>
  <c r="G67" i="4"/>
  <c r="G75" i="4"/>
  <c r="G74" i="4"/>
  <c r="G72" i="4"/>
  <c r="G71" i="4"/>
  <c r="G70" i="4"/>
  <c r="G69" i="4"/>
  <c r="G68" i="4"/>
  <c r="G66" i="4"/>
  <c r="G65" i="4"/>
  <c r="G64" i="4"/>
  <c r="G60" i="4"/>
  <c r="G43" i="4"/>
  <c r="G41" i="4"/>
  <c r="G40" i="4"/>
  <c r="G37" i="4"/>
  <c r="G36" i="4"/>
  <c r="G34" i="4"/>
  <c r="G33" i="4"/>
  <c r="G32" i="4"/>
  <c r="G31" i="4"/>
  <c r="G30" i="4"/>
  <c r="G29" i="4"/>
  <c r="G28" i="4"/>
  <c r="G26" i="4"/>
  <c r="G24" i="4"/>
  <c r="G23" i="4"/>
  <c r="G22" i="4"/>
  <c r="G21" i="4"/>
  <c r="G19" i="4"/>
  <c r="G10" i="4"/>
  <c r="G8" i="4"/>
  <c r="B18" i="22"/>
  <c r="D17" i="22"/>
  <c r="C17" i="22"/>
  <c r="B17" i="22"/>
  <c r="B14" i="22"/>
  <c r="D10" i="22"/>
  <c r="C10" i="22"/>
  <c r="B10" i="22"/>
  <c r="E10" i="22" l="1"/>
  <c r="E17" i="22"/>
  <c r="E28" i="22"/>
  <c r="B19" i="22"/>
  <c r="F63" i="4"/>
  <c r="G63" i="4" s="1"/>
  <c r="H14" i="4"/>
  <c r="D14" i="4"/>
  <c r="D116" i="18" l="1"/>
  <c r="G95" i="18"/>
  <c r="H80" i="4" l="1"/>
  <c r="H62" i="4"/>
  <c r="H63" i="4" s="1"/>
  <c r="F14" i="4"/>
  <c r="E14" i="4"/>
  <c r="H55" i="17"/>
  <c r="H39" i="17"/>
  <c r="H84" i="4" l="1"/>
  <c r="G14" i="4"/>
  <c r="F39" i="4"/>
  <c r="E39" i="4"/>
  <c r="D39" i="4"/>
  <c r="G39" i="4" l="1"/>
  <c r="F21" i="22"/>
  <c r="G31" i="7"/>
  <c r="G30" i="7"/>
  <c r="G28" i="7"/>
  <c r="G27" i="7"/>
  <c r="G24" i="7"/>
  <c r="G25" i="7"/>
  <c r="G26" i="7"/>
  <c r="G15" i="7"/>
  <c r="G14" i="7"/>
  <c r="G13" i="7"/>
  <c r="G32" i="7" l="1"/>
  <c r="G35" i="7"/>
  <c r="G39" i="7"/>
  <c r="G23" i="7"/>
  <c r="G29" i="7"/>
  <c r="G16" i="7" l="1"/>
  <c r="G44" i="7" l="1"/>
  <c r="G54" i="7"/>
  <c r="H141" i="18" l="1"/>
  <c r="J19" i="19" l="1"/>
  <c r="F75" i="22" s="1"/>
  <c r="H149" i="18"/>
  <c r="H150" i="18" s="1"/>
  <c r="F71" i="22" s="1"/>
  <c r="J17" i="19" l="1"/>
  <c r="H41" i="18"/>
  <c r="H23" i="18"/>
  <c r="H9" i="18"/>
  <c r="H12" i="18"/>
  <c r="E23" i="18"/>
  <c r="D23" i="18"/>
  <c r="E12" i="18"/>
  <c r="F12" i="18"/>
  <c r="D12" i="18"/>
  <c r="E9" i="18"/>
  <c r="F9" i="18"/>
  <c r="D9" i="18"/>
  <c r="G76" i="18"/>
  <c r="G112" i="18"/>
  <c r="G113" i="18"/>
  <c r="G102" i="18"/>
  <c r="G99" i="18"/>
  <c r="G97" i="18"/>
  <c r="G96" i="18"/>
  <c r="G92" i="18"/>
  <c r="G91" i="18"/>
  <c r="G90" i="18"/>
  <c r="G75" i="18"/>
  <c r="G69" i="18"/>
  <c r="G59" i="18"/>
  <c r="G58" i="18"/>
  <c r="G57" i="18"/>
  <c r="G54" i="18"/>
  <c r="G53" i="18"/>
  <c r="G52" i="18"/>
  <c r="G45" i="18"/>
  <c r="G44" i="18"/>
  <c r="G43" i="18"/>
  <c r="G150" i="18"/>
  <c r="G141" i="18"/>
  <c r="G142" i="18"/>
  <c r="G143" i="18"/>
  <c r="G146" i="18"/>
  <c r="G149" i="18"/>
  <c r="G138" i="18"/>
  <c r="G111" i="18"/>
  <c r="G114" i="18"/>
  <c r="G117" i="18"/>
  <c r="G118" i="18"/>
  <c r="G110" i="18"/>
  <c r="G6" i="18"/>
  <c r="G7" i="18"/>
  <c r="G8" i="18"/>
  <c r="G10" i="18"/>
  <c r="G13" i="18"/>
  <c r="G15" i="18"/>
  <c r="G17" i="18"/>
  <c r="G18" i="18"/>
  <c r="G19" i="18"/>
  <c r="G20" i="18"/>
  <c r="G21" i="18"/>
  <c r="G22" i="18"/>
  <c r="G42" i="18"/>
  <c r="G46" i="18"/>
  <c r="G47" i="18"/>
  <c r="G49" i="18"/>
  <c r="G50" i="18"/>
  <c r="G51" i="18"/>
  <c r="G55" i="18"/>
  <c r="G60" i="18"/>
  <c r="G61" i="18"/>
  <c r="G62" i="18"/>
  <c r="G63" i="18"/>
  <c r="G64" i="18"/>
  <c r="G65" i="18"/>
  <c r="G66" i="18"/>
  <c r="G67" i="18"/>
  <c r="G68" i="18"/>
  <c r="G71" i="18"/>
  <c r="G78" i="18"/>
  <c r="G79" i="18"/>
  <c r="G80" i="18"/>
  <c r="G81" i="18"/>
  <c r="G82" i="18"/>
  <c r="G83" i="18"/>
  <c r="G84" i="18"/>
  <c r="G85" i="18"/>
  <c r="G86" i="18"/>
  <c r="G88" i="18"/>
  <c r="G89" i="18"/>
  <c r="G93" i="18"/>
  <c r="G94" i="18"/>
  <c r="G98" i="18"/>
  <c r="G100" i="18"/>
  <c r="G101" i="18"/>
  <c r="G103" i="18"/>
  <c r="G104" i="18"/>
  <c r="G106" i="18"/>
  <c r="G107" i="18"/>
  <c r="G108" i="18"/>
  <c r="G109" i="18"/>
  <c r="G5" i="18"/>
  <c r="F74" i="22" l="1"/>
  <c r="F76" i="22" s="1"/>
  <c r="F120" i="18"/>
  <c r="D70" i="22" s="1"/>
  <c r="H120" i="18"/>
  <c r="F70" i="22" s="1"/>
  <c r="F72" i="22" s="1"/>
  <c r="E120" i="18"/>
  <c r="C70" i="22" s="1"/>
  <c r="C72" i="22" s="1"/>
  <c r="D120" i="18"/>
  <c r="G9" i="18"/>
  <c r="J22" i="19"/>
  <c r="G23" i="18"/>
  <c r="G12" i="18"/>
  <c r="G116" i="18"/>
  <c r="H40" i="17"/>
  <c r="F39" i="17"/>
  <c r="E40" i="17"/>
  <c r="D39" i="17"/>
  <c r="D40" i="17" s="1"/>
  <c r="H58" i="17"/>
  <c r="F55" i="17"/>
  <c r="E55" i="17"/>
  <c r="E58" i="17" s="1"/>
  <c r="D55" i="17"/>
  <c r="D58" i="17" s="1"/>
  <c r="H14" i="17"/>
  <c r="H9" i="17"/>
  <c r="H147" i="16"/>
  <c r="H148" i="16" s="1"/>
  <c r="E147" i="16"/>
  <c r="E148" i="16" s="1"/>
  <c r="F147" i="16"/>
  <c r="D148" i="16"/>
  <c r="H143" i="16"/>
  <c r="D143" i="16"/>
  <c r="H131" i="16"/>
  <c r="H136" i="16" s="1"/>
  <c r="E131" i="16"/>
  <c r="E136" i="16" s="1"/>
  <c r="F131" i="16"/>
  <c r="D131" i="16"/>
  <c r="D136" i="16" s="1"/>
  <c r="H126" i="16"/>
  <c r="E126" i="16"/>
  <c r="F126" i="16"/>
  <c r="D126" i="16"/>
  <c r="D123" i="16"/>
  <c r="H115" i="16"/>
  <c r="D115" i="16"/>
  <c r="D106" i="16"/>
  <c r="D103" i="16"/>
  <c r="H97" i="16"/>
  <c r="H98" i="16" s="1"/>
  <c r="D98" i="16"/>
  <c r="D85" i="16"/>
  <c r="D19" i="16"/>
  <c r="D16" i="16"/>
  <c r="D10" i="16"/>
  <c r="D65" i="16"/>
  <c r="D48" i="16"/>
  <c r="H48" i="16"/>
  <c r="H43" i="16"/>
  <c r="D43" i="16"/>
  <c r="H38" i="16"/>
  <c r="H32" i="16"/>
  <c r="H16" i="16"/>
  <c r="H10" i="16"/>
  <c r="E70" i="22" l="1"/>
  <c r="D72" i="22"/>
  <c r="E72" i="22" s="1"/>
  <c r="F153" i="18"/>
  <c r="D153" i="18"/>
  <c r="B70" i="22"/>
  <c r="B72" i="22" s="1"/>
  <c r="H18" i="17"/>
  <c r="F66" i="22" s="1"/>
  <c r="G39" i="17"/>
  <c r="F40" i="17"/>
  <c r="G40" i="17" s="1"/>
  <c r="F58" i="17"/>
  <c r="G58" i="17" s="1"/>
  <c r="G55" i="17"/>
  <c r="G147" i="16"/>
  <c r="F148" i="16"/>
  <c r="G148" i="16" s="1"/>
  <c r="H66" i="16"/>
  <c r="F62" i="22" s="1"/>
  <c r="D66" i="16"/>
  <c r="B62" i="22" s="1"/>
  <c r="G126" i="16"/>
  <c r="F136" i="16"/>
  <c r="G136" i="16" s="1"/>
  <c r="G131" i="16"/>
  <c r="G120" i="18"/>
  <c r="E153" i="18"/>
  <c r="G153" i="18" s="1"/>
  <c r="H153" i="18"/>
  <c r="D149" i="16"/>
  <c r="E149" i="16"/>
  <c r="H149" i="16"/>
  <c r="F63" i="22" s="1"/>
  <c r="H59" i="17"/>
  <c r="F67" i="22" s="1"/>
  <c r="D59" i="17"/>
  <c r="E59" i="17"/>
  <c r="D62" i="17" l="1"/>
  <c r="B67" i="22"/>
  <c r="B68" i="22" s="1"/>
  <c r="E62" i="17"/>
  <c r="C67" i="22"/>
  <c r="C68" i="22" s="1"/>
  <c r="B63" i="22"/>
  <c r="B64" i="22" s="1"/>
  <c r="F64" i="22"/>
  <c r="C63" i="22"/>
  <c r="C64" i="22" s="1"/>
  <c r="F59" i="17"/>
  <c r="H62" i="17"/>
  <c r="F68" i="22"/>
  <c r="F149" i="16"/>
  <c r="D63" i="22" s="1"/>
  <c r="H46" i="15"/>
  <c r="F59" i="22" s="1"/>
  <c r="G46" i="15"/>
  <c r="H30" i="15"/>
  <c r="F58" i="22" s="1"/>
  <c r="E49" i="15"/>
  <c r="F62" i="17" l="1"/>
  <c r="D67" i="22"/>
  <c r="E63" i="22"/>
  <c r="D64" i="22"/>
  <c r="E64" i="22" s="1"/>
  <c r="G62" i="17"/>
  <c r="G59" i="17"/>
  <c r="G149" i="16"/>
  <c r="F49" i="15"/>
  <c r="G49" i="15" s="1"/>
  <c r="G30" i="15"/>
  <c r="F60" i="22"/>
  <c r="H49" i="15"/>
  <c r="H20" i="14"/>
  <c r="E20" i="14"/>
  <c r="F20" i="14"/>
  <c r="G20" i="14" s="1"/>
  <c r="H12" i="14"/>
  <c r="E12" i="14"/>
  <c r="F12" i="14"/>
  <c r="D12" i="14"/>
  <c r="D21" i="14" s="1"/>
  <c r="D95" i="13"/>
  <c r="F37" i="13"/>
  <c r="G37" i="13" s="1"/>
  <c r="D37" i="13"/>
  <c r="E28" i="13"/>
  <c r="E121" i="13" s="1"/>
  <c r="C47" i="22" s="1"/>
  <c r="F28" i="13"/>
  <c r="D28" i="13"/>
  <c r="H23" i="12"/>
  <c r="F43" i="22" s="1"/>
  <c r="F45" i="22" s="1"/>
  <c r="E23" i="12"/>
  <c r="D23" i="12"/>
  <c r="H22" i="12"/>
  <c r="E22" i="12"/>
  <c r="F22" i="12"/>
  <c r="G22" i="12" s="1"/>
  <c r="D22" i="12"/>
  <c r="H20" i="12"/>
  <c r="E20" i="12"/>
  <c r="F20" i="12"/>
  <c r="D20" i="12"/>
  <c r="H15" i="12"/>
  <c r="H26" i="11"/>
  <c r="E26" i="11"/>
  <c r="F26" i="11"/>
  <c r="D26" i="11"/>
  <c r="H20" i="11"/>
  <c r="E20" i="11"/>
  <c r="F20" i="11"/>
  <c r="D20" i="11"/>
  <c r="H12" i="11"/>
  <c r="E12" i="11"/>
  <c r="E27" i="11" s="1"/>
  <c r="F12" i="11"/>
  <c r="G12" i="11" s="1"/>
  <c r="D12" i="11"/>
  <c r="D27" i="11" s="1"/>
  <c r="H49" i="10"/>
  <c r="E49" i="10"/>
  <c r="F49" i="10"/>
  <c r="G49" i="10" s="1"/>
  <c r="D49" i="10"/>
  <c r="H39" i="10"/>
  <c r="E39" i="10"/>
  <c r="F39" i="10"/>
  <c r="G39" i="10" s="1"/>
  <c r="D39" i="10"/>
  <c r="H33" i="10"/>
  <c r="E33" i="10"/>
  <c r="F33" i="10"/>
  <c r="G33" i="10" s="1"/>
  <c r="D33" i="10"/>
  <c r="H27" i="10"/>
  <c r="E27" i="10"/>
  <c r="D27" i="10"/>
  <c r="H18" i="10"/>
  <c r="E18" i="10"/>
  <c r="F18" i="10"/>
  <c r="D18" i="10"/>
  <c r="E67" i="22" l="1"/>
  <c r="D68" i="22"/>
  <c r="E68" i="22" s="1"/>
  <c r="E21" i="14"/>
  <c r="D24" i="14"/>
  <c r="B54" i="22"/>
  <c r="E24" i="14"/>
  <c r="C54" i="22"/>
  <c r="D121" i="13"/>
  <c r="D124" i="13" s="1"/>
  <c r="D26" i="12"/>
  <c r="B43" i="22"/>
  <c r="E26" i="12"/>
  <c r="C43" i="22"/>
  <c r="E30" i="11"/>
  <c r="C39" i="22"/>
  <c r="D30" i="11"/>
  <c r="B39" i="22"/>
  <c r="E50" i="10"/>
  <c r="E53" i="10" s="1"/>
  <c r="C35" i="22"/>
  <c r="D50" i="10"/>
  <c r="H50" i="10"/>
  <c r="F35" i="22" s="1"/>
  <c r="G18" i="10"/>
  <c r="F21" i="14"/>
  <c r="D54" i="22" s="1"/>
  <c r="E54" i="22" s="1"/>
  <c r="G12" i="14"/>
  <c r="H21" i="14"/>
  <c r="F54" i="22" s="1"/>
  <c r="F56" i="22" s="1"/>
  <c r="F121" i="13"/>
  <c r="D47" i="22" s="1"/>
  <c r="E47" i="22" s="1"/>
  <c r="G28" i="13"/>
  <c r="G15" i="13"/>
  <c r="G95" i="13"/>
  <c r="F23" i="12"/>
  <c r="D43" i="22" s="1"/>
  <c r="H26" i="12"/>
  <c r="H27" i="11"/>
  <c r="H30" i="11" s="1"/>
  <c r="F27" i="11"/>
  <c r="D39" i="22" s="1"/>
  <c r="G27" i="10"/>
  <c r="F50" i="10"/>
  <c r="E124" i="13"/>
  <c r="H121" i="13"/>
  <c r="F47" i="22" s="1"/>
  <c r="H97" i="8"/>
  <c r="G97" i="8"/>
  <c r="D97" i="8"/>
  <c r="H93" i="8"/>
  <c r="E93" i="8"/>
  <c r="F93" i="8"/>
  <c r="D93" i="8"/>
  <c r="H86" i="8"/>
  <c r="E86" i="8"/>
  <c r="G86" i="8" s="1"/>
  <c r="H77" i="8"/>
  <c r="E77" i="8"/>
  <c r="F77" i="8"/>
  <c r="H32" i="8"/>
  <c r="E32" i="8"/>
  <c r="F32" i="8"/>
  <c r="H22" i="8"/>
  <c r="H10" i="8"/>
  <c r="H24" i="14" l="1"/>
  <c r="B47" i="22"/>
  <c r="F124" i="13"/>
  <c r="E43" i="22"/>
  <c r="E39" i="22"/>
  <c r="F39" i="22"/>
  <c r="F41" i="22" s="1"/>
  <c r="H53" i="10"/>
  <c r="F53" i="10"/>
  <c r="D35" i="22"/>
  <c r="E35" i="22" s="1"/>
  <c r="D53" i="10"/>
  <c r="B35" i="22"/>
  <c r="F30" i="22"/>
  <c r="F33" i="22" s="1"/>
  <c r="C30" i="22"/>
  <c r="C33" i="22" s="1"/>
  <c r="E105" i="8"/>
  <c r="B30" i="22"/>
  <c r="B33" i="22" s="1"/>
  <c r="D105" i="8"/>
  <c r="F105" i="8"/>
  <c r="D30" i="22"/>
  <c r="F24" i="14"/>
  <c r="G24" i="14" s="1"/>
  <c r="G21" i="14"/>
  <c r="G121" i="13"/>
  <c r="G124" i="13"/>
  <c r="F26" i="12"/>
  <c r="G26" i="12" s="1"/>
  <c r="G23" i="12"/>
  <c r="F30" i="11"/>
  <c r="G30" i="11" s="1"/>
  <c r="G27" i="11"/>
  <c r="G50" i="10"/>
  <c r="G93" i="8"/>
  <c r="G32" i="8"/>
  <c r="H105" i="8"/>
  <c r="F37" i="22"/>
  <c r="F49" i="22"/>
  <c r="H124" i="13"/>
  <c r="H29" i="6"/>
  <c r="F18" i="22" s="1"/>
  <c r="E29" i="6"/>
  <c r="E32" i="6" s="1"/>
  <c r="F29" i="6"/>
  <c r="D18" i="22" s="1"/>
  <c r="H7" i="6"/>
  <c r="H16" i="6" s="1"/>
  <c r="F80" i="4"/>
  <c r="F84" i="4" s="1"/>
  <c r="H44" i="4"/>
  <c r="E44" i="4"/>
  <c r="F44" i="4"/>
  <c r="G44" i="4" s="1"/>
  <c r="D44" i="4"/>
  <c r="H42" i="4"/>
  <c r="E42" i="4"/>
  <c r="F42" i="4"/>
  <c r="G42" i="4" s="1"/>
  <c r="D42" i="4"/>
  <c r="H27" i="4"/>
  <c r="E27" i="4"/>
  <c r="F27" i="4"/>
  <c r="G27" i="4" s="1"/>
  <c r="D27" i="4"/>
  <c r="H20" i="4"/>
  <c r="H25" i="4" s="1"/>
  <c r="E20" i="4"/>
  <c r="F25" i="4"/>
  <c r="D20" i="4"/>
  <c r="D25" i="4" s="1"/>
  <c r="H18" i="4"/>
  <c r="F18" i="4"/>
  <c r="E18" i="4"/>
  <c r="D18" i="4"/>
  <c r="H16" i="4"/>
  <c r="F16" i="4"/>
  <c r="E16" i="4"/>
  <c r="D16" i="4"/>
  <c r="H6" i="4"/>
  <c r="E6" i="4"/>
  <c r="F6" i="4"/>
  <c r="D6" i="4"/>
  <c r="H10" i="3"/>
  <c r="H7" i="3"/>
  <c r="F10" i="22"/>
  <c r="F11" i="22" s="1"/>
  <c r="H36" i="21"/>
  <c r="H17" i="21"/>
  <c r="H9" i="21"/>
  <c r="H7" i="21" s="1"/>
  <c r="H29" i="1"/>
  <c r="E29" i="1"/>
  <c r="F29" i="1"/>
  <c r="D29" i="1"/>
  <c r="E30" i="22" l="1"/>
  <c r="D33" i="22"/>
  <c r="E33" i="22" s="1"/>
  <c r="H39" i="21"/>
  <c r="H46" i="21" s="1"/>
  <c r="F17" i="22"/>
  <c r="F19" i="22" s="1"/>
  <c r="H32" i="6"/>
  <c r="H45" i="4"/>
  <c r="G29" i="1"/>
  <c r="G105" i="8"/>
  <c r="D19" i="22"/>
  <c r="F32" i="6"/>
  <c r="G32" i="6" s="1"/>
  <c r="G29" i="6"/>
  <c r="C18" i="22"/>
  <c r="C19" i="22" s="1"/>
  <c r="E25" i="4"/>
  <c r="G25" i="4" s="1"/>
  <c r="G20" i="4"/>
  <c r="G79" i="4"/>
  <c r="D14" i="22"/>
  <c r="F14" i="22"/>
  <c r="F45" i="4"/>
  <c r="F13" i="22"/>
  <c r="H38" i="21"/>
  <c r="E45" i="4"/>
  <c r="E87" i="4" s="1"/>
  <c r="D45" i="4"/>
  <c r="D87" i="4" s="1"/>
  <c r="G45" i="4" l="1"/>
  <c r="E19" i="22"/>
  <c r="E18" i="22"/>
  <c r="B13" i="22"/>
  <c r="B15" i="22" s="1"/>
  <c r="G80" i="4"/>
  <c r="C13" i="22"/>
  <c r="F87" i="4"/>
  <c r="D13" i="22"/>
  <c r="H87" i="4"/>
  <c r="F15" i="22"/>
  <c r="E13" i="22" l="1"/>
  <c r="D15" i="22"/>
  <c r="G87" i="4"/>
  <c r="C14" i="22"/>
  <c r="E14" i="22" s="1"/>
  <c r="G84" i="4"/>
  <c r="G27" i="1"/>
  <c r="G28" i="1"/>
  <c r="C15" i="22" l="1"/>
  <c r="E15" i="22" s="1"/>
  <c r="H24" i="1"/>
  <c r="H25" i="1" s="1"/>
  <c r="E24" i="1"/>
  <c r="E25" i="1" s="1"/>
  <c r="E30" i="1" s="1"/>
  <c r="C7" i="22" s="1"/>
  <c r="C78" i="22" s="1"/>
  <c r="E48" i="21" s="1"/>
  <c r="F24" i="1"/>
  <c r="F25" i="1" s="1"/>
  <c r="D24" i="1"/>
  <c r="D25" i="1" s="1"/>
  <c r="H7" i="1"/>
  <c r="D7" i="1"/>
  <c r="H17" i="1"/>
  <c r="G8" i="1"/>
  <c r="G9" i="1"/>
  <c r="G10" i="1"/>
  <c r="G13" i="1"/>
  <c r="G15" i="1"/>
  <c r="G16" i="1"/>
  <c r="G5" i="1"/>
  <c r="D17" i="1"/>
  <c r="E7" i="1"/>
  <c r="E17" i="1"/>
  <c r="F17" i="1"/>
  <c r="C17" i="19"/>
  <c r="C22" i="19" s="1"/>
  <c r="C19" i="19"/>
  <c r="H9" i="19"/>
  <c r="H17" i="19" s="1"/>
  <c r="H8" i="19"/>
  <c r="F16" i="19"/>
  <c r="F17" i="19" s="1"/>
  <c r="F11" i="19"/>
  <c r="F10" i="19"/>
  <c r="D18" i="19"/>
  <c r="D19" i="19" s="1"/>
  <c r="B75" i="22" s="1"/>
  <c r="D16" i="19"/>
  <c r="D15" i="19"/>
  <c r="D14" i="19"/>
  <c r="D13" i="19"/>
  <c r="D11" i="19"/>
  <c r="D10" i="19"/>
  <c r="D9" i="19"/>
  <c r="D8" i="19"/>
  <c r="G14" i="19"/>
  <c r="G12" i="19"/>
  <c r="I19" i="19"/>
  <c r="I9" i="19"/>
  <c r="I15" i="19"/>
  <c r="I16" i="19"/>
  <c r="I18" i="19"/>
  <c r="I8" i="19"/>
  <c r="I17" i="19"/>
  <c r="F12" i="19" l="1"/>
  <c r="C74" i="22"/>
  <c r="C76" i="22" s="1"/>
  <c r="F22" i="19"/>
  <c r="D12" i="19"/>
  <c r="D17" i="19"/>
  <c r="D74" i="22"/>
  <c r="H22" i="19"/>
  <c r="I22" i="19"/>
  <c r="G25" i="1"/>
  <c r="G17" i="1"/>
  <c r="H30" i="1"/>
  <c r="F7" i="22" s="1"/>
  <c r="D30" i="1"/>
  <c r="B7" i="22" s="1"/>
  <c r="B78" i="22" s="1"/>
  <c r="D48" i="21" s="1"/>
  <c r="D18" i="1"/>
  <c r="F30" i="1"/>
  <c r="H18" i="1"/>
  <c r="F7" i="1"/>
  <c r="E18" i="1"/>
  <c r="B74" i="22" l="1"/>
  <c r="B76" i="22" s="1"/>
  <c r="D22" i="19"/>
  <c r="D76" i="22"/>
  <c r="E76" i="22" s="1"/>
  <c r="E74" i="22"/>
  <c r="F78" i="22"/>
  <c r="H48" i="21" s="1"/>
  <c r="G30" i="1"/>
  <c r="D7" i="22"/>
  <c r="E7" i="22" s="1"/>
  <c r="E33" i="1"/>
  <c r="C6" i="22"/>
  <c r="B6" i="22"/>
  <c r="D33" i="1"/>
  <c r="H33" i="1"/>
  <c r="F6" i="22"/>
  <c r="F77" i="22" s="1"/>
  <c r="F18" i="1"/>
  <c r="D6" i="22" s="1"/>
  <c r="D77" i="22" s="1"/>
  <c r="G7" i="1"/>
  <c r="B8" i="22" l="1"/>
  <c r="B77" i="22"/>
  <c r="F47" i="21"/>
  <c r="C8" i="22"/>
  <c r="C77" i="22"/>
  <c r="E77" i="22" s="1"/>
  <c r="D78" i="22"/>
  <c r="E78" i="22" s="1"/>
  <c r="D8" i="22"/>
  <c r="E6" i="22"/>
  <c r="F8" i="22"/>
  <c r="G18" i="1"/>
  <c r="F33" i="1"/>
  <c r="G33" i="1" s="1"/>
  <c r="E8" i="22" l="1"/>
  <c r="F48" i="21"/>
  <c r="F49" i="21" s="1"/>
  <c r="F50" i="21" s="1"/>
  <c r="E47" i="21"/>
  <c r="E49" i="21" s="1"/>
  <c r="E50" i="21" s="1"/>
  <c r="C79" i="22"/>
  <c r="D79" i="22"/>
  <c r="B79" i="22"/>
  <c r="D47" i="21"/>
  <c r="D49" i="21" s="1"/>
  <c r="D50" i="21" s="1"/>
  <c r="B24" i="22"/>
  <c r="H54" i="7"/>
  <c r="E79" i="22" l="1"/>
  <c r="F79" i="22"/>
  <c r="H47" i="21"/>
  <c r="H49" i="21" s="1"/>
  <c r="H50" i="21" s="1"/>
  <c r="H53" i="21" s="1"/>
  <c r="F24" i="22"/>
</calcChain>
</file>

<file path=xl/sharedStrings.xml><?xml version="1.0" encoding="utf-8"?>
<sst xmlns="http://schemas.openxmlformats.org/spreadsheetml/2006/main" count="2911" uniqueCount="754">
  <si>
    <t>ODPA</t>
  </si>
  <si>
    <t>POL</t>
  </si>
  <si>
    <t>Text</t>
  </si>
  <si>
    <t>003635</t>
  </si>
  <si>
    <t>5139</t>
  </si>
  <si>
    <t>Nákup materiálu j.n.</t>
  </si>
  <si>
    <t>5166</t>
  </si>
  <si>
    <t>Konzultační, poradenské a právní služby</t>
  </si>
  <si>
    <t>Územní plánování</t>
  </si>
  <si>
    <t>003636</t>
  </si>
  <si>
    <t>5169</t>
  </si>
  <si>
    <t>Nákup ostatních služeb</t>
  </si>
  <si>
    <t>5175</t>
  </si>
  <si>
    <t>Pohoštění</t>
  </si>
  <si>
    <t>Územní rozvoj</t>
  </si>
  <si>
    <t>6119</t>
  </si>
  <si>
    <t>Ostatní nákupy dlouhodobého nehmotného majetku</t>
  </si>
  <si>
    <t>003745</t>
  </si>
  <si>
    <t>6121</t>
  </si>
  <si>
    <t>Budovy, haly a stavby</t>
  </si>
  <si>
    <t>Péče o vzhled obcí a veřejnou zeleň</t>
  </si>
  <si>
    <t>Komunální služby a územní rozvoj j.n.</t>
  </si>
  <si>
    <t>003639</t>
  </si>
  <si>
    <t>003421</t>
  </si>
  <si>
    <t>5171</t>
  </si>
  <si>
    <t>Opravy a udržování</t>
  </si>
  <si>
    <t>Využití volného času dětí a mládeže</t>
  </si>
  <si>
    <t>003729</t>
  </si>
  <si>
    <t>5165</t>
  </si>
  <si>
    <t>Nájemné za půdu</t>
  </si>
  <si>
    <t>5191</t>
  </si>
  <si>
    <t>Zaplacené sankce</t>
  </si>
  <si>
    <t>Ostatní nakládání s odpady</t>
  </si>
  <si>
    <t>003741</t>
  </si>
  <si>
    <t>Ochrana druhů a stanovišť</t>
  </si>
  <si>
    <t>5123</t>
  </si>
  <si>
    <t>Podlimitní technické zhodnocení</t>
  </si>
  <si>
    <t>5132</t>
  </si>
  <si>
    <t>Ochranné pomůcky</t>
  </si>
  <si>
    <t>5137</t>
  </si>
  <si>
    <t>Drobný hmotný dlouhodobý majetek</t>
  </si>
  <si>
    <t>5151</t>
  </si>
  <si>
    <t>Studená voda</t>
  </si>
  <si>
    <t>5154</t>
  </si>
  <si>
    <t>Elektrická energie</t>
  </si>
  <si>
    <t>003792</t>
  </si>
  <si>
    <t>Ekologická výchova a osvěta</t>
  </si>
  <si>
    <t>005213</t>
  </si>
  <si>
    <t>Krizová opatření</t>
  </si>
  <si>
    <t>003723</t>
  </si>
  <si>
    <t>Sběr a svoz ost.odpadů (jiných než nebez.a komun.)</t>
  </si>
  <si>
    <t>6111</t>
  </si>
  <si>
    <t>Programové vybavení</t>
  </si>
  <si>
    <t>002219</t>
  </si>
  <si>
    <t>Ostatní záležitosti pozemních komunikací</t>
  </si>
  <si>
    <t>002212</t>
  </si>
  <si>
    <t>003631</t>
  </si>
  <si>
    <t>Veřejné osvětlení</t>
  </si>
  <si>
    <t>002241</t>
  </si>
  <si>
    <t>Železniční dráhy</t>
  </si>
  <si>
    <t>003111</t>
  </si>
  <si>
    <t>5168</t>
  </si>
  <si>
    <t>Zpracování dat a služby souv. s inf. a kom.technol</t>
  </si>
  <si>
    <t>5194</t>
  </si>
  <si>
    <t>Věcné dary</t>
  </si>
  <si>
    <t>5331</t>
  </si>
  <si>
    <t>5336</t>
  </si>
  <si>
    <t>Mateřské školy</t>
  </si>
  <si>
    <t>003113</t>
  </si>
  <si>
    <t>Základní školy</t>
  </si>
  <si>
    <t>003141</t>
  </si>
  <si>
    <t>Školní stravování</t>
  </si>
  <si>
    <t>003299</t>
  </si>
  <si>
    <t>5492</t>
  </si>
  <si>
    <t>Dary obyvatelstvu</t>
  </si>
  <si>
    <t>Ostatní záležitosti vzdělávání</t>
  </si>
  <si>
    <t>003319</t>
  </si>
  <si>
    <t>Ostatní záležitosti kultury</t>
  </si>
  <si>
    <t>006409</t>
  </si>
  <si>
    <t>5901</t>
  </si>
  <si>
    <t>Nespecifikované rezervy</t>
  </si>
  <si>
    <t>Ostatní činnosti j.n.</t>
  </si>
  <si>
    <t>dotace HMP - školství</t>
  </si>
  <si>
    <t>6351</t>
  </si>
  <si>
    <t>Invest. transf.zřízeným příspěvkovým organizacím</t>
  </si>
  <si>
    <t>6356</t>
  </si>
  <si>
    <t>Jiné invest.transf. zřízen. příspěv. organizacím</t>
  </si>
  <si>
    <t>006330</t>
  </si>
  <si>
    <t>6363</t>
  </si>
  <si>
    <t>Inv.př.mezi stat.městy a jejich měst.obvody-výdaje</t>
  </si>
  <si>
    <t>Převody vlastním fondům v rozpočtech územní úrovně</t>
  </si>
  <si>
    <t>003211</t>
  </si>
  <si>
    <t>5167</t>
  </si>
  <si>
    <t>Služby školení a vzdělávání</t>
  </si>
  <si>
    <t>5491</t>
  </si>
  <si>
    <t>Stipendia žákům, studentům a doktorandům</t>
  </si>
  <si>
    <t>Vysoké školy</t>
  </si>
  <si>
    <t>003511</t>
  </si>
  <si>
    <t>Všeobecná ambulantní péče</t>
  </si>
  <si>
    <t>003512</t>
  </si>
  <si>
    <t>Stomatologická péče</t>
  </si>
  <si>
    <t>003513</t>
  </si>
  <si>
    <t>Lékařská služba první pomoci</t>
  </si>
  <si>
    <t>003515</t>
  </si>
  <si>
    <t>Specializovaná ambulantní zdravotní péče</t>
  </si>
  <si>
    <t>003524</t>
  </si>
  <si>
    <t>Léčebny dlouhodobě nemocných</t>
  </si>
  <si>
    <t>003525</t>
  </si>
  <si>
    <t>5221</t>
  </si>
  <si>
    <t>Neinv.transf. fundacím, ústavům a obecně prosp.sp.</t>
  </si>
  <si>
    <t>5222</t>
  </si>
  <si>
    <t>Neinvestiční transfery spolkům</t>
  </si>
  <si>
    <t>003539</t>
  </si>
  <si>
    <t>Ostatní zdravotnická zaříz.a služby pro zdravot.</t>
  </si>
  <si>
    <t>003541</t>
  </si>
  <si>
    <t>Prevence před drogami, alk.,nikot. aj. závislostmi</t>
  </si>
  <si>
    <t>003569</t>
  </si>
  <si>
    <t>Ostatní správa ve zdravotnictví j.n.</t>
  </si>
  <si>
    <t>004312</t>
  </si>
  <si>
    <t>Odborné sociální poradentství</t>
  </si>
  <si>
    <t>004329</t>
  </si>
  <si>
    <t>Ostatní sociální péče a pomoc dětem a mládeži</t>
  </si>
  <si>
    <t>004339</t>
  </si>
  <si>
    <t>5136</t>
  </si>
  <si>
    <t>Knihy, učební pomůcky a tisk</t>
  </si>
  <si>
    <t>5493</t>
  </si>
  <si>
    <t>Účelové neinvestiční transfery fyzickým osobám</t>
  </si>
  <si>
    <t>Ostatní sociální péče a pomoc rodině a manželství</t>
  </si>
  <si>
    <t>004351</t>
  </si>
  <si>
    <t>Osobní asist., peč.služba a podpora samost.bydlení</t>
  </si>
  <si>
    <t>004378</t>
  </si>
  <si>
    <t>Terénní programy</t>
  </si>
  <si>
    <t>004379</t>
  </si>
  <si>
    <t>Ostatní služby a činnosti v oblasti soc. prevence</t>
  </si>
  <si>
    <t>004399</t>
  </si>
  <si>
    <t>5903</t>
  </si>
  <si>
    <t>Rezerva na krizová opatření</t>
  </si>
  <si>
    <t>003632</t>
  </si>
  <si>
    <t>5164</t>
  </si>
  <si>
    <t>Nájemné</t>
  </si>
  <si>
    <t>5811</t>
  </si>
  <si>
    <t>Výdaje na náhrady za nezpůsobenou újmu</t>
  </si>
  <si>
    <t>Pohřebnictví</t>
  </si>
  <si>
    <t>5021</t>
  </si>
  <si>
    <t>Ostatní osobní výdaje</t>
  </si>
  <si>
    <t>5031</t>
  </si>
  <si>
    <t>Povinné poj.na soc.zab.a přísp.na st.pol.zaměstnan</t>
  </si>
  <si>
    <t>5032</t>
  </si>
  <si>
    <t>Povinné poj.na veřejné zdravotní pojištění</t>
  </si>
  <si>
    <t>003314</t>
  </si>
  <si>
    <t>5339</t>
  </si>
  <si>
    <t>Neinvestiční transfery cizím příspěvkovým organ.</t>
  </si>
  <si>
    <t>Činnosti knihovnické</t>
  </si>
  <si>
    <t>003317</t>
  </si>
  <si>
    <t>Výstavní činnosti v kultuře</t>
  </si>
  <si>
    <t>003399</t>
  </si>
  <si>
    <t>5041</t>
  </si>
  <si>
    <t>Odměny za užití duševního vlastnictví</t>
  </si>
  <si>
    <t>Ostatní záležitosti kultury,církví a sděl.prostř.</t>
  </si>
  <si>
    <t>003429</t>
  </si>
  <si>
    <t>5133</t>
  </si>
  <si>
    <t>Léky a zdravotnický materiál</t>
  </si>
  <si>
    <t>Ostatní zájmová činnost a rekreace</t>
  </si>
  <si>
    <t>006223</t>
  </si>
  <si>
    <t>5142</t>
  </si>
  <si>
    <t>Kursové rozdíly ve výdajích</t>
  </si>
  <si>
    <t>5161</t>
  </si>
  <si>
    <t>Poštovní služby</t>
  </si>
  <si>
    <t>5163</t>
  </si>
  <si>
    <t>Služby peněžních ústavů</t>
  </si>
  <si>
    <t>5173</t>
  </si>
  <si>
    <t>Cestovné</t>
  </si>
  <si>
    <t>5179</t>
  </si>
  <si>
    <t>Ostatní nákupy j.n.</t>
  </si>
  <si>
    <t>Mezinárodní spolupráce (jinde nezařazená)</t>
  </si>
  <si>
    <t>003419</t>
  </si>
  <si>
    <t>Ostatní sportovní činnost</t>
  </si>
  <si>
    <t>5229</t>
  </si>
  <si>
    <t>Ostatní neinv.transfery nezisk.a podob.organizacím</t>
  </si>
  <si>
    <t>003349</t>
  </si>
  <si>
    <t>Ostatní záležitosti sdělovacích prostředků</t>
  </si>
  <si>
    <t>003699</t>
  </si>
  <si>
    <t>5213</t>
  </si>
  <si>
    <t>Neinv.transfery nefin.podnik.subjektům-práv.osobám</t>
  </si>
  <si>
    <t>5223</t>
  </si>
  <si>
    <t>Neinv.transfery církvím a naboženským společnostem</t>
  </si>
  <si>
    <t>5225</t>
  </si>
  <si>
    <t>Neinv.transfery společenstvím vlastníků jednotek</t>
  </si>
  <si>
    <t>5333</t>
  </si>
  <si>
    <t>Neinv.transf.škol.práv.osob.zř.státem,kr. a obcemi</t>
  </si>
  <si>
    <t>Ost.záležitosti bydlení, kom.služeb a územ.rozvoje</t>
  </si>
  <si>
    <t>003749</t>
  </si>
  <si>
    <t>5212</t>
  </si>
  <si>
    <t>Neinv.transfery nefin.podnik.subjektům-fyz.osobám</t>
  </si>
  <si>
    <t>Ostatní činnosti k ochraně přírody a krajiny</t>
  </si>
  <si>
    <t>004344</t>
  </si>
  <si>
    <t>Sociální rehabilitace</t>
  </si>
  <si>
    <t>004349</t>
  </si>
  <si>
    <t>Ost.soc.péče a pomoc ostatním skup.obyvatelstva</t>
  </si>
  <si>
    <t>004350</t>
  </si>
  <si>
    <t>Domovy pro seniory</t>
  </si>
  <si>
    <t>004352</t>
  </si>
  <si>
    <t>Tísňová péče</t>
  </si>
  <si>
    <t>004354</t>
  </si>
  <si>
    <t>Chráněné bydlení</t>
  </si>
  <si>
    <t>004356</t>
  </si>
  <si>
    <t>Denní stacionáře a centra denních služeb</t>
  </si>
  <si>
    <t>004358</t>
  </si>
  <si>
    <t>Sociální služby poskyt.ve zdrav.zaříz. ústav.péče</t>
  </si>
  <si>
    <t>004359</t>
  </si>
  <si>
    <t>Ostatní služby a činnosti v oblasti sociální péče</t>
  </si>
  <si>
    <t>004371</t>
  </si>
  <si>
    <t>Raná péče a soc.aktivizační sl.pro rodiny s dětmi</t>
  </si>
  <si>
    <t>004374</t>
  </si>
  <si>
    <t>Azyl.domy, nízkoprahová denní centra a noclehárny</t>
  </si>
  <si>
    <t>004376</t>
  </si>
  <si>
    <t>Sl.násl.péče,terapeutické komunity a kontak.centra</t>
  </si>
  <si>
    <t>004377</t>
  </si>
  <si>
    <t>Sociálně terapeutické dílny</t>
  </si>
  <si>
    <t>003322</t>
  </si>
  <si>
    <t>Zachování a obnova kulturních památek</t>
  </si>
  <si>
    <t>003326</t>
  </si>
  <si>
    <t>Pořízení,zachování a obnova hodnot nár hist.povědo</t>
  </si>
  <si>
    <t>003313</t>
  </si>
  <si>
    <t>Film.tvorba,distribuce, kina a shrom.audio archiv.</t>
  </si>
  <si>
    <t>003612</t>
  </si>
  <si>
    <t>Bytové hospodářství</t>
  </si>
  <si>
    <t>003669</t>
  </si>
  <si>
    <t>5189</t>
  </si>
  <si>
    <t>Jistoty</t>
  </si>
  <si>
    <t>Ost.správa v obl.bydlení,komun.sl.a územ.úr.j.n.</t>
  </si>
  <si>
    <t>003599</t>
  </si>
  <si>
    <t>Ostatní činnost ve zdravotnictví</t>
  </si>
  <si>
    <t>5152</t>
  </si>
  <si>
    <t>Teplo</t>
  </si>
  <si>
    <t>5153</t>
  </si>
  <si>
    <t>Plyn</t>
  </si>
  <si>
    <t>006320</t>
  </si>
  <si>
    <t>Pojištění funkčně nespecifikované</t>
  </si>
  <si>
    <t>003713</t>
  </si>
  <si>
    <t>Změny technologií vytápění</t>
  </si>
  <si>
    <t>5199</t>
  </si>
  <si>
    <t>006171</t>
  </si>
  <si>
    <t>Činnost místní správy</t>
  </si>
  <si>
    <t>6130</t>
  </si>
  <si>
    <t>Pozemky</t>
  </si>
  <si>
    <t>6122</t>
  </si>
  <si>
    <t>Stroje, přístroje a zařízení</t>
  </si>
  <si>
    <t>003392</t>
  </si>
  <si>
    <t>Zájmová činnost v kultuře</t>
  </si>
  <si>
    <t>005311</t>
  </si>
  <si>
    <t>Bezpečnost a veřejný pořádek</t>
  </si>
  <si>
    <t>006112</t>
  </si>
  <si>
    <t>5023</t>
  </si>
  <si>
    <t>Odměny členů zastupitelstva obcí a krajů</t>
  </si>
  <si>
    <t>5029</t>
  </si>
  <si>
    <t>Ostatní platby za provedenou práci jinde nezařazen</t>
  </si>
  <si>
    <t>5424</t>
  </si>
  <si>
    <t>Náhrady mezd v době nemoci</t>
  </si>
  <si>
    <t>5011</t>
  </si>
  <si>
    <t>Platy zaměst. v pr.poměru vyjma zaměst. na služ.m.</t>
  </si>
  <si>
    <t>5019</t>
  </si>
  <si>
    <t>Ostatní platy</t>
  </si>
  <si>
    <t>5024</t>
  </si>
  <si>
    <t>Odstupné</t>
  </si>
  <si>
    <t>5038</t>
  </si>
  <si>
    <t>Povinné pojistné na úrazové pojištění</t>
  </si>
  <si>
    <t>5042</t>
  </si>
  <si>
    <t>Odměny za užití počítačových programů</t>
  </si>
  <si>
    <t>5134</t>
  </si>
  <si>
    <t>Prádlo, oděv a obuv</t>
  </si>
  <si>
    <t>5156</t>
  </si>
  <si>
    <t>Pohonné hmoty a maziva</t>
  </si>
  <si>
    <t>5162</t>
  </si>
  <si>
    <t>Služby elektronických komunikací</t>
  </si>
  <si>
    <t>5172</t>
  </si>
  <si>
    <t>5192</t>
  </si>
  <si>
    <t>Poskytnuté náhrady</t>
  </si>
  <si>
    <t>5195</t>
  </si>
  <si>
    <t>Odvody za neplnění povinn. zaměst. zdrav. postiž.</t>
  </si>
  <si>
    <t>5362</t>
  </si>
  <si>
    <t>Platby daní a poplatků státnímu rozpočtu</t>
  </si>
  <si>
    <t>5421</t>
  </si>
  <si>
    <t>Náhrady z úrazového pojištění</t>
  </si>
  <si>
    <t>5499</t>
  </si>
  <si>
    <t>006310</t>
  </si>
  <si>
    <t>Obecné příjmy a výdaje z finančních operací</t>
  </si>
  <si>
    <t>0012 Stavební úřad</t>
  </si>
  <si>
    <t>0011 Územní rozvoj</t>
  </si>
  <si>
    <t>0021 Životní prostředí</t>
  </si>
  <si>
    <t>Neinvestiční výdaje celkem</t>
  </si>
  <si>
    <t>Investiční výdaje celkem</t>
  </si>
  <si>
    <t>Celkem výdaje</t>
  </si>
  <si>
    <t>RS 2020</t>
  </si>
  <si>
    <t>RU 2020</t>
  </si>
  <si>
    <t>% plnění k RU</t>
  </si>
  <si>
    <t>0041 Školství</t>
  </si>
  <si>
    <t>0031 Doprava</t>
  </si>
  <si>
    <t>5347</t>
  </si>
  <si>
    <t>Neinv.přev. mezi stat. městy a jejich měst. obvody</t>
  </si>
  <si>
    <t>Neinvest.transfery zřízeným příspěvkovým organizacím</t>
  </si>
  <si>
    <t>0043 EU - OP MAP II</t>
  </si>
  <si>
    <t>0051 Sociální věci</t>
  </si>
  <si>
    <t>0061 Kultura a volný čas</t>
  </si>
  <si>
    <t>0062 Sport</t>
  </si>
  <si>
    <t>0063 Projekty MČ Praha 10</t>
  </si>
  <si>
    <t>0064 Veřejná finanční podpora</t>
  </si>
  <si>
    <t>0065 Správa kulturních objektů MČ Praha 10</t>
  </si>
  <si>
    <t>0081 Obecní majetek</t>
  </si>
  <si>
    <t>Nupatská 4</t>
  </si>
  <si>
    <t>Pozemky Záběhlice 2448</t>
  </si>
  <si>
    <t>Pozemek Vršovice 1873/78</t>
  </si>
  <si>
    <t>Pozemky Kub. nám. a Pod Rapidem</t>
  </si>
  <si>
    <t>Pozemek 1368/4, 1368/6 a 7 Vršovice</t>
  </si>
  <si>
    <t>Pozemek u LDN Vršovice</t>
  </si>
  <si>
    <t>Areál Gutovka</t>
  </si>
  <si>
    <t>Modelová a testovací optimal. energií - Gutovka</t>
  </si>
  <si>
    <t>0082 Správa majetku</t>
  </si>
  <si>
    <t>% plnění   k RU</t>
  </si>
  <si>
    <t>0083 Správa majetku (1511)</t>
  </si>
  <si>
    <t>Přístavba a reko pavilonů MŠ U Vršovického nádraží</t>
  </si>
  <si>
    <t>Rekonstrukce MŠ Jasmínova</t>
  </si>
  <si>
    <t>Výstavba MŠ Nad Vodovodem</t>
  </si>
  <si>
    <t>ZŠ - reko V Olšinách</t>
  </si>
  <si>
    <t>ZŠ Jakutská - rekonstrukce ÚT</t>
  </si>
  <si>
    <t>ZŠ Hostýnská - rekonstrukce elektroinstalace</t>
  </si>
  <si>
    <t>Energetický management ZŠ a MŠ</t>
  </si>
  <si>
    <t>MŠ - reko střech</t>
  </si>
  <si>
    <t>% plnění      k RU</t>
  </si>
  <si>
    <t>0091 Vnitřní správa</t>
  </si>
  <si>
    <t>Soubor vyvolávacího zařízení</t>
  </si>
  <si>
    <t>Personální a mzdový docházkový systém</t>
  </si>
  <si>
    <t xml:space="preserve">Neinvestiční výdaje celkem </t>
  </si>
  <si>
    <t xml:space="preserve">Investiční výdaje celkem </t>
  </si>
  <si>
    <t>Převody vlastní pokladně</t>
  </si>
  <si>
    <t>Ostatní neinvestiční výdaje j.n.</t>
  </si>
  <si>
    <t>Rezervy kapitálových výdajů</t>
  </si>
  <si>
    <t>0010 Pokladní správa</t>
  </si>
  <si>
    <t xml:space="preserve">Akce </t>
  </si>
  <si>
    <t>ORJ 1010 § 6409 položka 5901</t>
  </si>
  <si>
    <t>Nespecifikovaná rezerva neinvestiční</t>
  </si>
  <si>
    <t>0041</t>
  </si>
  <si>
    <t>Finanční výpomoc pro školy ze strany zřizovatele</t>
  </si>
  <si>
    <t>Nová MŠ nad Vodovodem</t>
  </si>
  <si>
    <t>Nová MŠ nad Vodovodem - platy, odvody</t>
  </si>
  <si>
    <t>0043</t>
  </si>
  <si>
    <t>Spoluúčast PO VVV - Místní akční plán (MAP)</t>
  </si>
  <si>
    <t>0091</t>
  </si>
  <si>
    <t>Parkovací zóny - vybavení, sw, hw</t>
  </si>
  <si>
    <t>0062</t>
  </si>
  <si>
    <t>Vratka z rozpočtu sportu</t>
  </si>
  <si>
    <t xml:space="preserve">Celkem </t>
  </si>
  <si>
    <t>Celkem</t>
  </si>
  <si>
    <t>Participace občanů na rozpočtu 2015</t>
  </si>
  <si>
    <t>Participace občanů na rozpočtu 2016</t>
  </si>
  <si>
    <t>Participace občanů na rozpočtu 2017</t>
  </si>
  <si>
    <t>Participace občanů na rozpočtu 2018</t>
  </si>
  <si>
    <t>Participace občanů na rozpočtu 2019</t>
  </si>
  <si>
    <t>0081</t>
  </si>
  <si>
    <t>Náhrada škody OÚNZ</t>
  </si>
  <si>
    <t>EU - MAP II</t>
  </si>
  <si>
    <t>Celkem neinvestiční rezerva</t>
  </si>
  <si>
    <t xml:space="preserve">Nespecifikovaná rezerva investiční </t>
  </si>
  <si>
    <t>Školní jídelna - stavební rekonstrukce</t>
  </si>
  <si>
    <t xml:space="preserve">Celkem investiční rezerva </t>
  </si>
  <si>
    <t>v tis. Kč</t>
  </si>
  <si>
    <t>Třídění odvětvové (paragrafy)</t>
  </si>
  <si>
    <t>RS</t>
  </si>
  <si>
    <t>RU</t>
  </si>
  <si>
    <t>Skutečnost</t>
  </si>
  <si>
    <t>% plnění</t>
  </si>
  <si>
    <t>k RU</t>
  </si>
  <si>
    <t>Třídění druhové (položky)</t>
  </si>
  <si>
    <t>Daňové příjmy</t>
  </si>
  <si>
    <t>poplatky za znečišťování ovzduší</t>
  </si>
  <si>
    <t>134x</t>
  </si>
  <si>
    <t>místní poplatky z vybraných čin. a služ.</t>
  </si>
  <si>
    <t>z toho</t>
  </si>
  <si>
    <t xml:space="preserve">1341 - poplatek ze psů </t>
  </si>
  <si>
    <t>1342 - poplatek z pobytu</t>
  </si>
  <si>
    <t>1343 - poplatek za užívání veř. prostranství</t>
  </si>
  <si>
    <t>1344 - poplatek ze vstupného</t>
  </si>
  <si>
    <t>1349 - zrušené místní poplatky</t>
  </si>
  <si>
    <t>správní poplatky</t>
  </si>
  <si>
    <t>daň z nemovitých věcí</t>
  </si>
  <si>
    <t>Nedaňové příjmy</t>
  </si>
  <si>
    <t>příjmy z poskytování služeb a výrobků</t>
  </si>
  <si>
    <t>ostatní příjmy z vlastní činnosti</t>
  </si>
  <si>
    <t>odvody příspěvkových organizací</t>
  </si>
  <si>
    <t xml:space="preserve">příjmy z úroků </t>
  </si>
  <si>
    <t>sankční platby přijaté od jiných subjektů</t>
  </si>
  <si>
    <t>ost.přij.vratky transferů</t>
  </si>
  <si>
    <t>přijaté pojistné náhrady</t>
  </si>
  <si>
    <t xml:space="preserve">přijaté nekap.příspěvky a náhrady </t>
  </si>
  <si>
    <t>neidentifikované příjmy</t>
  </si>
  <si>
    <t xml:space="preserve">ost.nedaňové příjmy j.n. </t>
  </si>
  <si>
    <t>spl.půjč.prostř.od obyvatelstva</t>
  </si>
  <si>
    <t>Kapitálové příjmy</t>
  </si>
  <si>
    <t>VLASTNÍ PŘÍJMY</t>
  </si>
  <si>
    <t>Neinv. převody z vlastních fondů hosp. činnosti</t>
  </si>
  <si>
    <t xml:space="preserve">Převody mezi HMP a MČ </t>
  </si>
  <si>
    <t>Neinvest.ostatní převody mezi HMP a MČ</t>
  </si>
  <si>
    <t>Invest.převody mezi st.městy(HMP) a jej.</t>
  </si>
  <si>
    <t>ÚHRN PŘÍJMŮ</t>
  </si>
  <si>
    <t xml:space="preserve">5xxx </t>
  </si>
  <si>
    <t>6xxx</t>
  </si>
  <si>
    <t>ÚHRN VÝDAJŮ</t>
  </si>
  <si>
    <t>Rozdíl příjmů a výdajů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</si>
  <si>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</si>
  <si>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Přehled výdajů dle odvětví </t>
  </si>
  <si>
    <t>ORJ odvětví</t>
  </si>
  <si>
    <t xml:space="preserve">Neinvestiční výdaje </t>
  </si>
  <si>
    <t>Investiční výdaje</t>
  </si>
  <si>
    <t>C e l k e m</t>
  </si>
  <si>
    <t xml:space="preserve">0031 Doprava </t>
  </si>
  <si>
    <t>Neinvestiční výdaje</t>
  </si>
  <si>
    <t>Neinvestiční výdaje (vč.rozp.rezervy)</t>
  </si>
  <si>
    <t>VÝDAJE CELKEM</t>
  </si>
  <si>
    <t>SR 2020</t>
  </si>
  <si>
    <t>- 1 -</t>
  </si>
  <si>
    <t>- 5 -</t>
  </si>
  <si>
    <t>- 6 -</t>
  </si>
  <si>
    <t>- 7 -</t>
  </si>
  <si>
    <t>- 8 -</t>
  </si>
  <si>
    <t>- 9 -</t>
  </si>
  <si>
    <t>- 10 -</t>
  </si>
  <si>
    <t>- 12 -</t>
  </si>
  <si>
    <t>- 13 -</t>
  </si>
  <si>
    <t>- 14 -</t>
  </si>
  <si>
    <t>- 15 -</t>
  </si>
  <si>
    <t>- 16 -</t>
  </si>
  <si>
    <t>- 17 -</t>
  </si>
  <si>
    <t>- 19 -</t>
  </si>
  <si>
    <t>- 20 -</t>
  </si>
  <si>
    <t>- 22 -</t>
  </si>
  <si>
    <t>- 26 -</t>
  </si>
  <si>
    <t>- 21 -</t>
  </si>
  <si>
    <t>Konzultační, poradenské a právní služby (ÚZ 800)</t>
  </si>
  <si>
    <t>Nákup materiálu j.n. (ÚZ 800)</t>
  </si>
  <si>
    <t>Nákup ostatních služeb (ÚZ 800)</t>
  </si>
  <si>
    <t>Pohoštění (ÚZ 800)</t>
  </si>
  <si>
    <t>studie revitalizace veřejných prostor (ORG 213001)</t>
  </si>
  <si>
    <t>studie biotop Trojmezí (ORG Nový)</t>
  </si>
  <si>
    <t>revitalizace vybraných lokalit toku Botiče (ORG 219018)</t>
  </si>
  <si>
    <t>revitalizace Strašnická (ORG 220003)</t>
  </si>
  <si>
    <t>realizace dílčích generelů (ORG 22 0004)</t>
  </si>
  <si>
    <t>003722</t>
  </si>
  <si>
    <t>Sběr a svoz komunálních odpadů</t>
  </si>
  <si>
    <t>003727</t>
  </si>
  <si>
    <t>Prevence vzniku odpadů</t>
  </si>
  <si>
    <t>likvidace černých skládek</t>
  </si>
  <si>
    <t>přistavení VOK</t>
  </si>
  <si>
    <t>kompostárna Bohdalec</t>
  </si>
  <si>
    <t>Nákup ostatních služeb (ekoosvěta)</t>
  </si>
  <si>
    <t>Mobiliáře dětských hřišť (ORG 213006)</t>
  </si>
  <si>
    <t>Podzemní kontejnery (ORG 211004)</t>
  </si>
  <si>
    <t>Výstavba stání na separaci (ORG 214001)</t>
  </si>
  <si>
    <t>OC Cíl (ORG 216001)</t>
  </si>
  <si>
    <t>Revitalizace parku Solidarita (ORG 216002)</t>
  </si>
  <si>
    <t>Neinvestiční příspěvky zřízeným PO - LDN</t>
  </si>
  <si>
    <t>Neinvestiční příspěvky zřízeným PO - LDN (ÚZ 127)</t>
  </si>
  <si>
    <t>Nákup ostatních služeb (ÚZ 115)</t>
  </si>
  <si>
    <t>Věcné dary (ÚZ 115)</t>
  </si>
  <si>
    <t>Knihy, učební pomůcky a tisk (ÚZ 13010)</t>
  </si>
  <si>
    <t>Konzultační, poradenské a právní služby (ÚZ 13010)</t>
  </si>
  <si>
    <t>Služby školení a vzdělávání (ÚZ 13010)</t>
  </si>
  <si>
    <t>Nákup ostatních služeb (ÚZ 13010)</t>
  </si>
  <si>
    <t>Neinvestiční příspěvky zřízeným PO - CSOP</t>
  </si>
  <si>
    <t>Neinvestiční příspěvky zřízeným PO - CSOP audit</t>
  </si>
  <si>
    <t>004375</t>
  </si>
  <si>
    <t>Drobný dlouhodobý hmotný majetek</t>
  </si>
  <si>
    <t>Nákup materiálu</t>
  </si>
  <si>
    <t>Ostatní neinv. tranfery nezisk. a pod. organizacím</t>
  </si>
  <si>
    <t xml:space="preserve">Nízkoprahová zařízení pro děti a mládež </t>
  </si>
  <si>
    <t>Ostatní záležitosti soc.věcí a politiky zaměstnanosti</t>
  </si>
  <si>
    <t>Výdaje na náhrady za nezpůsob. (sociální  pohřby)</t>
  </si>
  <si>
    <t>Výdaje na náhrady za nezpůsob. (sociální  pohřby-MMR)</t>
  </si>
  <si>
    <t>00319</t>
  </si>
  <si>
    <t xml:space="preserve">Neinvestiční transfery fundacím, ústavům a o. p. s. </t>
  </si>
  <si>
    <t>Nákup materiálu j.n. (ORG 602)</t>
  </si>
  <si>
    <t>Nájemné (ORG 602)</t>
  </si>
  <si>
    <t>Pohoštění (ORG 602)</t>
  </si>
  <si>
    <t>3319</t>
  </si>
  <si>
    <t>Nájemné (ÚZ 502)</t>
  </si>
  <si>
    <t>Nákup ostatních služeb (ÚZ 502)</t>
  </si>
  <si>
    <t>Opravy a udržování (ÚZ 502)</t>
  </si>
  <si>
    <t>Konzultační, poradenské a právní služby (ÚZ 81)</t>
  </si>
  <si>
    <t>Nákup ostatních služeb (ÚZ 81)</t>
  </si>
  <si>
    <t>údržba terasy Uzbecká ulice</t>
  </si>
  <si>
    <t>opravy bytů</t>
  </si>
  <si>
    <t xml:space="preserve">Právní služby </t>
  </si>
  <si>
    <t>004334</t>
  </si>
  <si>
    <t>Studená voda (ÚZ 502)</t>
  </si>
  <si>
    <t>Plyn (ÚZ 502)</t>
  </si>
  <si>
    <t>Elektrická energie (ÚZ 502)</t>
  </si>
  <si>
    <t>Služby peněžních ústavů (ÚZ 502)</t>
  </si>
  <si>
    <t>Nákup ostatních služeb (AVČ Gutova)</t>
  </si>
  <si>
    <t>Opravy a udržování (AVČ Gutova)</t>
  </si>
  <si>
    <t>Ostatní výdaje související s nein. nákupy (AVČ Gutova)</t>
  </si>
  <si>
    <t xml:space="preserve">Pečovatelská služba pro rodinu a děti </t>
  </si>
  <si>
    <t>ZŠ - reko elektrorozvodů</t>
  </si>
  <si>
    <t>Ostatní osobní výdaje (ÚZ 901)</t>
  </si>
  <si>
    <t>Povinné poj.na veřejné zdravotní pojištění (ÚZ 901)</t>
  </si>
  <si>
    <t>Povinné poj.na soc.zab.a přísp.na st.pol.zaměstnan (ÚZ 901)</t>
  </si>
  <si>
    <t>Výkon pěstounské péče (ÚZ 13010)</t>
  </si>
  <si>
    <t>Sociálně právní ochrana dětí (ÚZ 13011)</t>
  </si>
  <si>
    <t>Výkon sociální práce (ÚZ 13015)</t>
  </si>
  <si>
    <t>Drobný hmotný dlouhodobý majetek (ÚZ 3150)</t>
  </si>
  <si>
    <t>Nákup materiálu j.n. (ÚZ 810 FZ)</t>
  </si>
  <si>
    <t xml:space="preserve">Nákup materiálu j.n. </t>
  </si>
  <si>
    <t>Služby školení a vzdělávání (ÚZ 81 - ZOZ)</t>
  </si>
  <si>
    <t>Nákup ostatních služeb (ÚZ 810 FZ)</t>
  </si>
  <si>
    <t>Nákup ostatních služeb (ÚZ 3150)</t>
  </si>
  <si>
    <t>Opravy a udržování (ÚZ 3150)</t>
  </si>
  <si>
    <t>Ostatní nein. transfery obyvatelstvu (ÚZ 810 FZ)</t>
  </si>
  <si>
    <t>Nákup materiálu j.n. (ÚZ 3150)</t>
  </si>
  <si>
    <t>Zastupitestva obcí</t>
  </si>
  <si>
    <t>Drobný hmotný dlouhodobý majetek (ORG 310)</t>
  </si>
  <si>
    <t>Nákup materiálu j.n. (ORG 310)</t>
  </si>
  <si>
    <t>ostatní platby (ÚZ 98071)</t>
  </si>
  <si>
    <t>ost.osob.výdaje</t>
  </si>
  <si>
    <t>ost.osob.výdaje  (ÚZ 98071)</t>
  </si>
  <si>
    <t>pov. poj. na soc. zab. a přís. na st. pol. zam. (ÚZ 98071)</t>
  </si>
  <si>
    <t>nákup materiálu j.n. (ÚZ 98071)</t>
  </si>
  <si>
    <t>studená voda  (ÚZ 98071)</t>
  </si>
  <si>
    <t>teplo (ÚZ 98071)</t>
  </si>
  <si>
    <t>plyn  (ÚZ 98071)</t>
  </si>
  <si>
    <t>elektrická energie (ÚZ 98071)</t>
  </si>
  <si>
    <t>pohonné hmoty a maziva  (ÚZ 98071)</t>
  </si>
  <si>
    <t>poštovní služby  (ÚZ 98071)</t>
  </si>
  <si>
    <t>služby elektronických  komunikací  (ÚZ 98071)</t>
  </si>
  <si>
    <t>nájemné  (ÚZ 98071)</t>
  </si>
  <si>
    <t>zpracování dat - inform.technolog.  (ÚZ 98071)</t>
  </si>
  <si>
    <t>nákup ostatních služeb  (ÚZ 98071)</t>
  </si>
  <si>
    <t>opravy a udržování (ÚZ 98071)</t>
  </si>
  <si>
    <t>nespecifikované rezervy</t>
  </si>
  <si>
    <t>006114</t>
  </si>
  <si>
    <t xml:space="preserve">Volby do Parlamentu ČR </t>
  </si>
  <si>
    <t>FZ ORG 901 - pronájem parkovacích míst NC Eden</t>
  </si>
  <si>
    <t>FZ ORG 902 - benefity, servisní poplatky</t>
  </si>
  <si>
    <t>FZ ORG 903 - rekreace</t>
  </si>
  <si>
    <t>FZ ORG 904 - poukázky</t>
  </si>
  <si>
    <t>FZ ORG 905 - příspěvek na životní pojištění</t>
  </si>
  <si>
    <t>5660</t>
  </si>
  <si>
    <t>6125</t>
  </si>
  <si>
    <t>- 3 -</t>
  </si>
  <si>
    <t>- 4 -</t>
  </si>
  <si>
    <t>Nem. Mrštíkova 658/39</t>
  </si>
  <si>
    <t>Pozemek Vršovice 2472/4-odkup od SLZ</t>
  </si>
  <si>
    <t>Pozemek Vršovice parc. 1931/1</t>
  </si>
  <si>
    <t>Pozemek Strašnice parc. 913</t>
  </si>
  <si>
    <t>Pozemky v k.ú. Vršovice Skanska</t>
  </si>
  <si>
    <t>Dražby,aukce, VŘ, ÚZSVM</t>
  </si>
  <si>
    <t>Reko domu u Vršovického nádraží 30/30</t>
  </si>
  <si>
    <t>Reko KD Eden</t>
  </si>
  <si>
    <t>0021</t>
  </si>
  <si>
    <t xml:space="preserve">Výpočetní technika </t>
  </si>
  <si>
    <t>Sociální výpomoc (ÚZ 810 FZ)</t>
  </si>
  <si>
    <t>Participativní rozp. Moje stopa (ORG 216030, ÚZ 109)</t>
  </si>
  <si>
    <t xml:space="preserve">Silnice               </t>
  </si>
  <si>
    <t>Neinvestiční příspěvky zřízeným PO - MŠ</t>
  </si>
  <si>
    <t>Neinvestiční příspěvky zřízeným PO - ZŠ</t>
  </si>
  <si>
    <t>Neinvest.transfery zřízeným PO</t>
  </si>
  <si>
    <t>Neinvestiční příspěvky zřízeným PO - KD Barikádníků</t>
  </si>
  <si>
    <t xml:space="preserve">Hospice                   </t>
  </si>
  <si>
    <t>Neinvest.transfery zřízeným PO - CSOP (ÚZ 127)</t>
  </si>
  <si>
    <t>DHM - kompostéry</t>
  </si>
  <si>
    <t>nespecifikované rezervy byty</t>
  </si>
  <si>
    <t>MŠ - mzdové prostředky vč. odvodů (ÚZ 3)</t>
  </si>
  <si>
    <t>MŠ - rozvoj dětí (ÚZ 6)</t>
  </si>
  <si>
    <t>ZŠ - ŠvP (ÚZ 14)</t>
  </si>
  <si>
    <t>ZŠ - mzdové prostředky vč. odvodů (ÚZ 15)</t>
  </si>
  <si>
    <t>ŠJ - mzdové prostředky vč. odvodů (ÚZ 20)</t>
  </si>
  <si>
    <t>ZŠ - zdavý rozvoj žáků (ÚZ 17)</t>
  </si>
  <si>
    <t>Nein. přísp. zřízeným PO - KD Barikádníků (ÚZ 30 )</t>
  </si>
  <si>
    <t>Revitalizace předprost. parku Grébovka (ÚZ 10, ORG 218003)</t>
  </si>
  <si>
    <t>rekonstrukce a výstavba nových ZŠ</t>
  </si>
  <si>
    <t>FZ ORG 906 - společenská setkání zaměstnanců</t>
  </si>
  <si>
    <t>FZ ORG 908 - příspěvek na stravování</t>
  </si>
  <si>
    <t>FZ ORG 910 - příspěvek na jubilea a ostatní</t>
  </si>
  <si>
    <t>FZ ORG 909 - příspěvek na stravenky</t>
  </si>
  <si>
    <t>FZ ORG 907 - příspěvek na ubytování</t>
  </si>
  <si>
    <t>Rozpis rozpočtové rezervy 2021</t>
  </si>
  <si>
    <t xml:space="preserve">Nájemné (ÚZ 810 FZ) </t>
  </si>
  <si>
    <t>Rozpis čerpání Fondu zaměstanvatele (ÚZ 810)</t>
  </si>
  <si>
    <t>Stěhování úřadu (ORG 9191)</t>
  </si>
  <si>
    <t>k 30.9.2020</t>
  </si>
  <si>
    <t>Skutečnost    k 30.9.2020</t>
  </si>
  <si>
    <t>Skutečnost       k 30.9.2020</t>
  </si>
  <si>
    <t>Opravy a udržování (ÚZ 7011) Jana Karena</t>
  </si>
  <si>
    <t>PD - parkovací kapacity</t>
  </si>
  <si>
    <t>Povrchová parkoviště</t>
  </si>
  <si>
    <t>Pítka v MČ</t>
  </si>
  <si>
    <t xml:space="preserve">Revitazace parku Grébovka </t>
  </si>
  <si>
    <t>ZŠ - Modernizace učeben ... (ÚZ 77)</t>
  </si>
  <si>
    <t>003131</t>
  </si>
  <si>
    <t>Nákup ostatních služeb Eden (ÚZ 801)</t>
  </si>
  <si>
    <t>004357</t>
  </si>
  <si>
    <t>Neinvestiční tranfery cizím příspěvkovým organizacím</t>
  </si>
  <si>
    <t>Výchovné ústavy a dětské domovy se školou</t>
  </si>
  <si>
    <t>Úroky vlastní</t>
  </si>
  <si>
    <t>Neinvestiční příspěvky zřízeným PO (ÚZ 115)</t>
  </si>
  <si>
    <t>Neinvestiční příspěvky zřízeným PO (ÚZ 13351)</t>
  </si>
  <si>
    <t>Domovy pro osoby se zdrav. postiž. a domovy se zv. režimem</t>
  </si>
  <si>
    <t>Neinvestiční převody mezi statutárními městy</t>
  </si>
  <si>
    <t>002510</t>
  </si>
  <si>
    <t>Podpora podnikání</t>
  </si>
  <si>
    <t>Neinvestiční transfery spolkům (ÚZ 98)</t>
  </si>
  <si>
    <t xml:space="preserve">Ostatní neinv.transfery nezisk.a podob.organizacím </t>
  </si>
  <si>
    <t>- 18 -</t>
  </si>
  <si>
    <t>6409</t>
  </si>
  <si>
    <t>Konzultační poradenské a právní služby</t>
  </si>
  <si>
    <t>Reko objektu kino Vzlet (ORG 212056)</t>
  </si>
  <si>
    <t>Prodejní stánek ( ORG 220018)</t>
  </si>
  <si>
    <t>Ostatní správa v oblasti bydlení, kom. služeb a územ. rozvoje</t>
  </si>
  <si>
    <t>Ostatní záležitosti kultury,církví a sděl.prostředků</t>
  </si>
  <si>
    <t>Služby násl.péče,terapeutické komunity a kontak.centra</t>
  </si>
  <si>
    <t>Energetický managment MŠ</t>
  </si>
  <si>
    <t>Ostatní osobní výdaje (ÚZ 901) ORG 43</t>
  </si>
  <si>
    <t>Odměny členů zastupitelstva obcí a krajů ORG 43</t>
  </si>
  <si>
    <t>Ostatní osobní výdaje ORG 43</t>
  </si>
  <si>
    <t>Povinné poj.na veřejné zdravotní pojištění ORG 43</t>
  </si>
  <si>
    <t xml:space="preserve">Převody mezi statutárními městy </t>
  </si>
  <si>
    <t xml:space="preserve">Pokladní trezor </t>
  </si>
  <si>
    <t>Neinvestiční transfery spolkům (VHP - ÚZ 98)</t>
  </si>
  <si>
    <t>Neinvestiční transfery spolkům (VHP ÚZ 98)</t>
  </si>
  <si>
    <t>Nespecifikované rezervy (COVID 19 - ÚZ 127)</t>
  </si>
  <si>
    <t>Platy zaměstnanců ÚMČ - navýšení tarifu</t>
  </si>
  <si>
    <t>Neinvestiční příspěvky (pol. 5331)</t>
  </si>
  <si>
    <t>- 23 -</t>
  </si>
  <si>
    <t>- 24 -</t>
  </si>
  <si>
    <t>III/</t>
  </si>
  <si>
    <t>AVČ Gutovka (ORG 217019 )</t>
  </si>
  <si>
    <t>Participativní rozpočet Moje stopa (ÚZ 119) (ORG 216029 )</t>
  </si>
  <si>
    <t>Participativní rozpočet Moje stopa (ÚZ 119) (ORG 217027 )</t>
  </si>
  <si>
    <t>Participativní rozpočet Moje stopa (ÚZ 119) (ORG 218015 )</t>
  </si>
  <si>
    <t>Participativní rozpočet Moje stopa (ÚZ 119) (ORG 219011 )</t>
  </si>
  <si>
    <t>Rekonstrukce parkových chodníků (ORG 212004 )</t>
  </si>
  <si>
    <t>Rekonstrukce chodníků (ORG 221004 )</t>
  </si>
  <si>
    <t>PD - Parkovací kapacity (ORG 22005 )</t>
  </si>
  <si>
    <t>Konzultační, poradenské a právní služby (ORG 602 )</t>
  </si>
  <si>
    <t>Konzultační, poradenské a právní služby (ORG 603)</t>
  </si>
  <si>
    <t>Nákup ostatních služeb (ORG 602 )</t>
  </si>
  <si>
    <t>Nákup ostatních služeb (ORG 603 )</t>
  </si>
  <si>
    <t>Ostatní neinv.transfery nezisk.a pod.org. (ORG 602 )</t>
  </si>
  <si>
    <t>Nákup materiálu j.n. (ORG 601 )</t>
  </si>
  <si>
    <t>Nákup ostatních služeb (ORG 601 )</t>
  </si>
  <si>
    <t>Pohoštění (ORG 601 )</t>
  </si>
  <si>
    <t>Věcné dary (ORG 601 )</t>
  </si>
  <si>
    <t>Úprava tepelného vedení Jakutská (ORG 220007 )</t>
  </si>
  <si>
    <t>Tech. zhodnocení bytů a nebyt.prostor (ORG 220006 )</t>
  </si>
  <si>
    <t>Zateplení fasád byt.domů (spolufin.) (ORG 210026 )</t>
  </si>
  <si>
    <t>Tech.zhodnocení bytů (ORG 211025 )</t>
  </si>
  <si>
    <t>Reko objektu Moskevská 27 (ORG 2170034 )</t>
  </si>
  <si>
    <t>Sanace dvorních traktů bytových domů (ORG 219006 )</t>
  </si>
  <si>
    <t>Ostatní záležtosti bydlení (ORG 220008 )</t>
  </si>
  <si>
    <t>Stavební úpravy dvor. traktu Bulharská (ÚZ 10) (ORG 8003422017 )</t>
  </si>
  <si>
    <t>Předkupní právo (ORG 217015 )</t>
  </si>
  <si>
    <t>Ostatní záležitosti - děti a mládež (ORG 220010 )</t>
  </si>
  <si>
    <t>Reko LDN Vršovice (ÚZ 10) (ORG 409682050055 )</t>
  </si>
  <si>
    <t>Ostatní záležitosti - zdravotnictví (ORG 220011 )</t>
  </si>
  <si>
    <t>Poliklinika Malešice - energ. úspor (ÚZ 10) (ORG 10891210040 )</t>
  </si>
  <si>
    <t>Nízkoprahové centum ul. K Botiči (ÚZ 10) (ORG 80173215026 )</t>
  </si>
  <si>
    <t>Ostatní služby - soc. prevence (ORG 220012 )</t>
  </si>
  <si>
    <t>PD - reko Čapkova vila (ÚZ 502) (ORG 216025 )</t>
  </si>
  <si>
    <t>Reko KD Barikádníků (ORG 215013 )</t>
  </si>
  <si>
    <t>Reko Strašnické divadlo (ORG 218011 )</t>
  </si>
  <si>
    <t>Ost. zálež. kultury, církví a sděl.prostředků (ORG 220016 )</t>
  </si>
  <si>
    <t>Dílčí nezbytné reko objektu ÚMČ Praha 10 (ORG 216023 )</t>
  </si>
  <si>
    <t>Ostatní záležitosti - místní správa (ORG 220017 )</t>
  </si>
  <si>
    <t>Rekonstrukce a výstavba nových MŠ (ORG 212028 )</t>
  </si>
  <si>
    <t>MŠ - reko elektrorozvodů (ORG 213024 )</t>
  </si>
  <si>
    <t>MŠ - reko fasád (ORG 213025 )</t>
  </si>
  <si>
    <t>MŠ - ostatní rekonstrukce (ORG 216019 )</t>
  </si>
  <si>
    <t>MŠ Bajkalská - novostavba (ÚZ 10) (ORG 81040212028 )</t>
  </si>
  <si>
    <t>Rekonstrukce MŠ Jasmínova (ÚZ 10) (ORG 81470220019 )</t>
  </si>
  <si>
    <t xml:space="preserve">MŠ U Roháč. kasáren - zat.fasády (ÚZ 10)(ORG 221006) </t>
  </si>
  <si>
    <t xml:space="preserve">Rekonstrukce jeslí Jakutská - (ORG 221008) </t>
  </si>
  <si>
    <t>ZŠ - reko fasád (ORG 213029 )</t>
  </si>
  <si>
    <t>ZŠ - reko střech (ORG 213031 )</t>
  </si>
  <si>
    <t>ZŠ - reko V Olšinách (ORG 215009 )</t>
  </si>
  <si>
    <t>ZŠ u Vrš. nádr. - propojení křídel (ORG 201917 )</t>
  </si>
  <si>
    <t>ZŠ Nad Vodovodem - zateplení fasád (ORG 221009)</t>
  </si>
  <si>
    <t>ZŠ Švehlova - zateplení fasády (ORG 221010)</t>
  </si>
  <si>
    <t>Ostatní záležitosti - ZŠ (ORG 220014 )</t>
  </si>
  <si>
    <t>Elektronizace úřadu (ORG 221011)</t>
  </si>
  <si>
    <t>Nové licence Office 2019 (ORG 221012)</t>
  </si>
  <si>
    <t>Záložní serverovna - ICT tech. (ORG 220015 )</t>
  </si>
  <si>
    <t>Aktivní prvky sítě - 3x switch (ORG 221013)</t>
  </si>
  <si>
    <t>Výpočetní technika (ORG 221014)</t>
  </si>
  <si>
    <t>ORJ 1010 § 6409 položka 6901 (ORG 221001)</t>
  </si>
  <si>
    <t>Dopravní prostředky (eletromobil) (ORG 221015)</t>
  </si>
  <si>
    <t>Návratná finanční výpomoc (ORG 221016)</t>
  </si>
  <si>
    <t>Spoluúčast MČ - OP VVV, PPR, Erasmus + (ORG 221017)</t>
  </si>
  <si>
    <t>Změna rezervy            k 30. 9. 2020</t>
  </si>
  <si>
    <t xml:space="preserve">Rozpis rozpočtu rok 2021 </t>
  </si>
  <si>
    <t>Rozpis</t>
  </si>
  <si>
    <t>Rozpis 2021</t>
  </si>
  <si>
    <t>Příloha č. 1</t>
  </si>
  <si>
    <t>* Neinvestiční rezerva OŠK</t>
  </si>
  <si>
    <t>*</t>
  </si>
  <si>
    <t>* změna názvu položky, změna rozdělení při zachování finančního objemu</t>
  </si>
  <si>
    <t xml:space="preserve">Nákup ostatních služeb </t>
  </si>
  <si>
    <t xml:space="preserve">Opravy a udržování </t>
  </si>
  <si>
    <t xml:space="preserve">Ostatní výdaje související s nein. nákupy </t>
  </si>
  <si>
    <t>* doplnění/změna ORG/ÚZ</t>
  </si>
  <si>
    <t>* Rekonstrukce výtahů (ORG 217016)</t>
  </si>
  <si>
    <t>* Reko domu u Vršov. nádraží 30/30 (ÚZ 10) (ORG 81429213020)</t>
  </si>
  <si>
    <t>* Reko objektu kino Vzlet (ORG 212056 )</t>
  </si>
  <si>
    <t>* Rekonstrukce budovy úřadu MČ Praha 10 (ORG 209035)</t>
  </si>
  <si>
    <t>* MŠ - ostatní záležitosti (ORG 220013 )</t>
  </si>
  <si>
    <t>* MŠ U Vrš.nádraží - přístavba u 2 pavilonu(ÚZ 10) (ORG 812305218009 )</t>
  </si>
  <si>
    <t xml:space="preserve">* MŠ Magnitogorská - zat. fasády (ORG 221007) </t>
  </si>
  <si>
    <t>* ZŠ ostatní rekonstrukce (ORG 216020 )</t>
  </si>
  <si>
    <t>* ZŠ Olešská - zateplení fasády (ÚZ) (ORG 81015213029 )</t>
  </si>
  <si>
    <t>- 2 -</t>
  </si>
  <si>
    <t>III/1</t>
  </si>
  <si>
    <t>III/2</t>
  </si>
  <si>
    <t>III/3</t>
  </si>
  <si>
    <t>III/4</t>
  </si>
  <si>
    <t>III/5</t>
  </si>
  <si>
    <t>III/6</t>
  </si>
  <si>
    <t>III/7</t>
  </si>
  <si>
    <t>III/8</t>
  </si>
  <si>
    <t>III/9</t>
  </si>
  <si>
    <t>III/10</t>
  </si>
  <si>
    <t>III/11</t>
  </si>
  <si>
    <t>III/12</t>
  </si>
  <si>
    <t>III/13</t>
  </si>
  <si>
    <t>III/14</t>
  </si>
  <si>
    <t>III/15</t>
  </si>
  <si>
    <t>III/16</t>
  </si>
  <si>
    <t>III/17</t>
  </si>
  <si>
    <t>III/18</t>
  </si>
  <si>
    <t>III/19/1</t>
  </si>
  <si>
    <t>III/19/2</t>
  </si>
  <si>
    <t>* Spoluúčast PO VVV - Místní akční plán (MAP)</t>
  </si>
  <si>
    <t>1xxx</t>
  </si>
  <si>
    <t>2xxx</t>
  </si>
  <si>
    <t>3xxx</t>
  </si>
  <si>
    <t>4xxx</t>
  </si>
  <si>
    <t>Přijaté tranfery</t>
  </si>
  <si>
    <t>Neinvestiční (běžné) výdaje</t>
  </si>
  <si>
    <t>Investiční (kapitálové) výdaje</t>
  </si>
  <si>
    <t>8xxx</t>
  </si>
  <si>
    <t>Financování (zapojení přebytku hosp.min.let)</t>
  </si>
  <si>
    <t>Financování (zapojení prostředků z FZ)</t>
  </si>
  <si>
    <t>* Nespecifikované rezervy</t>
  </si>
  <si>
    <t>* změna názvu položky</t>
  </si>
  <si>
    <t>- 11 -</t>
  </si>
  <si>
    <t>dotace na výkon státní správy (ZJ 900)</t>
  </si>
  <si>
    <t>dotace z MHMP - dot. vztahy k MČ (ZJ 921)</t>
  </si>
  <si>
    <t>xxxx</t>
  </si>
  <si>
    <t>Spoluúčast školy výzvy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</si>
</sst>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0_-"/>
    <numFmt numFmtId="165" formatCode="#,##0.0"/>
    <numFmt numFmtId="166" formatCode="_-* #,##0.00_-;\-* #,##0.00_-;_-* &quot;-&quot;??_-;_-@_-"/>
  </numFmts>
  <fonts count="5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Times New Roman CE"/>
      <family val="1"/>
      <charset val="238"/>
    </font>
    <font>
      <sz val="11"/>
      <name val="Times New Roman CE"/>
      <family val="1"/>
      <charset val="238"/>
    </font>
    <font>
      <b/>
      <sz val="14"/>
      <name val="Arial"/>
      <family val="2"/>
      <charset val="238"/>
    </font>
    <font>
      <b/>
      <i/>
      <u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rgb="FF000000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i/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0"/>
      <name val="Arial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4F4F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5" fillId="0" borderId="38" applyNumberFormat="0" applyFill="0" applyAlignment="0" applyProtection="0"/>
    <xf numFmtId="0" fontId="16" fillId="21" borderId="0" applyNumberFormat="0" applyBorder="0" applyAlignment="0" applyProtection="0"/>
    <xf numFmtId="0" fontId="17" fillId="22" borderId="39" applyNumberFormat="0" applyAlignment="0" applyProtection="0"/>
    <xf numFmtId="0" fontId="18" fillId="0" borderId="40" applyNumberFormat="0" applyFill="0" applyAlignment="0" applyProtection="0"/>
    <xf numFmtId="0" fontId="19" fillId="0" borderId="41" applyNumberFormat="0" applyFill="0" applyAlignment="0" applyProtection="0"/>
    <xf numFmtId="0" fontId="20" fillId="0" borderId="42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1" fillId="0" borderId="0"/>
    <xf numFmtId="0" fontId="11" fillId="0" borderId="0"/>
    <xf numFmtId="0" fontId="13" fillId="0" borderId="0"/>
    <xf numFmtId="0" fontId="12" fillId="0" borderId="0"/>
    <xf numFmtId="0" fontId="13" fillId="24" borderId="43" applyNumberFormat="0" applyFont="0" applyAlignment="0" applyProtection="0"/>
    <xf numFmtId="0" fontId="23" fillId="0" borderId="44" applyNumberFormat="0" applyFill="0" applyAlignment="0" applyProtection="0"/>
    <xf numFmtId="0" fontId="24" fillId="25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26" borderId="45" applyNumberFormat="0" applyAlignment="0" applyProtection="0"/>
    <xf numFmtId="0" fontId="27" fillId="27" borderId="45" applyNumberFormat="0" applyAlignment="0" applyProtection="0"/>
    <xf numFmtId="0" fontId="28" fillId="27" borderId="46" applyNumberFormat="0" applyAlignment="0" applyProtection="0"/>
    <xf numFmtId="0" fontId="29" fillId="0" borderId="0" applyNumberFormat="0" applyFill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166" fontId="13" fillId="0" borderId="0" applyFont="0" applyFill="0" applyBorder="0" applyAlignment="0" applyProtection="0"/>
    <xf numFmtId="0" fontId="1" fillId="0" borderId="0"/>
    <xf numFmtId="0" fontId="51" fillId="0" borderId="0"/>
    <xf numFmtId="0" fontId="13" fillId="0" borderId="0"/>
    <xf numFmtId="43" fontId="51" fillId="0" borderId="0" applyFont="0" applyFill="0" applyBorder="0" applyAlignment="0" applyProtection="0"/>
  </cellStyleXfs>
  <cellXfs count="362">
    <xf numFmtId="0" fontId="0" fillId="0" borderId="0" xfId="0"/>
    <xf numFmtId="0" fontId="30" fillId="0" borderId="0" xfId="0" applyFont="1" applyAlignment="1" applyProtection="1">
      <protection locked="0"/>
    </xf>
    <xf numFmtId="49" fontId="33" fillId="0" borderId="0" xfId="0" applyNumberFormat="1" applyFont="1" applyAlignment="1" applyProtection="1">
      <alignment horizontal="left" vertical="top"/>
      <protection locked="0"/>
    </xf>
    <xf numFmtId="49" fontId="34" fillId="0" borderId="0" xfId="0" applyNumberFormat="1" applyFont="1" applyAlignment="1" applyProtection="1">
      <alignment horizontal="left" vertical="top"/>
      <protection locked="0"/>
    </xf>
    <xf numFmtId="49" fontId="31" fillId="0" borderId="0" xfId="0" applyNumberFormat="1" applyFont="1" applyBorder="1" applyAlignment="1" applyProtection="1">
      <alignment horizontal="left" vertical="top"/>
      <protection locked="0"/>
    </xf>
    <xf numFmtId="0" fontId="30" fillId="0" borderId="0" xfId="0" applyFont="1" applyAlignment="1" applyProtection="1">
      <alignment horizontal="center"/>
      <protection locked="0"/>
    </xf>
    <xf numFmtId="49" fontId="31" fillId="0" borderId="1" xfId="0" applyNumberFormat="1" applyFont="1" applyBorder="1" applyAlignment="1" applyProtection="1">
      <alignment horizontal="left" vertical="top"/>
      <protection locked="0"/>
    </xf>
    <xf numFmtId="49" fontId="32" fillId="0" borderId="1" xfId="0" applyNumberFormat="1" applyFont="1" applyBorder="1" applyAlignment="1" applyProtection="1">
      <alignment horizontal="left" vertical="top"/>
      <protection locked="0"/>
    </xf>
    <xf numFmtId="164" fontId="31" fillId="0" borderId="1" xfId="0" applyNumberFormat="1" applyFont="1" applyBorder="1" applyAlignment="1" applyProtection="1">
      <alignment horizontal="right" vertical="top"/>
      <protection locked="0"/>
    </xf>
    <xf numFmtId="49" fontId="32" fillId="34" borderId="1" xfId="0" applyNumberFormat="1" applyFont="1" applyFill="1" applyBorder="1" applyAlignment="1" applyProtection="1">
      <alignment horizontal="left" vertical="top"/>
      <protection locked="0"/>
    </xf>
    <xf numFmtId="0" fontId="35" fillId="0" borderId="0" xfId="0" applyFont="1" applyAlignment="1" applyProtection="1">
      <protection locked="0"/>
    </xf>
    <xf numFmtId="49" fontId="32" fillId="35" borderId="1" xfId="0" applyNumberFormat="1" applyFont="1" applyFill="1" applyBorder="1" applyAlignment="1" applyProtection="1">
      <alignment horizontal="left" vertical="top"/>
      <protection locked="0"/>
    </xf>
    <xf numFmtId="164" fontId="32" fillId="35" borderId="1" xfId="0" applyNumberFormat="1" applyFont="1" applyFill="1" applyBorder="1" applyAlignment="1" applyProtection="1">
      <alignment horizontal="right" vertical="top"/>
      <protection locked="0"/>
    </xf>
    <xf numFmtId="49" fontId="36" fillId="35" borderId="1" xfId="0" applyNumberFormat="1" applyFont="1" applyFill="1" applyBorder="1" applyAlignment="1" applyProtection="1">
      <alignment horizontal="center" vertical="top"/>
      <protection locked="0"/>
    </xf>
    <xf numFmtId="49" fontId="36" fillId="35" borderId="1" xfId="0" applyNumberFormat="1" applyFont="1" applyFill="1" applyBorder="1" applyAlignment="1" applyProtection="1">
      <alignment horizontal="center" vertical="top" wrapText="1"/>
      <protection locked="0"/>
    </xf>
    <xf numFmtId="49" fontId="36" fillId="0" borderId="1" xfId="0" applyNumberFormat="1" applyFont="1" applyBorder="1" applyAlignment="1" applyProtection="1">
      <alignment horizontal="left" vertical="top"/>
      <protection locked="0"/>
    </xf>
    <xf numFmtId="164" fontId="36" fillId="0" borderId="1" xfId="0" applyNumberFormat="1" applyFont="1" applyBorder="1" applyAlignment="1" applyProtection="1">
      <alignment horizontal="right" vertical="top"/>
      <protection locked="0"/>
    </xf>
    <xf numFmtId="0" fontId="37" fillId="0" borderId="0" xfId="0" applyFont="1" applyAlignment="1" applyProtection="1">
      <protection locked="0"/>
    </xf>
    <xf numFmtId="49" fontId="31" fillId="0" borderId="0" xfId="0" applyNumberFormat="1" applyFont="1" applyBorder="1" applyAlignment="1" applyProtection="1">
      <alignment vertical="top"/>
      <protection locked="0"/>
    </xf>
    <xf numFmtId="49" fontId="38" fillId="0" borderId="1" xfId="0" applyNumberFormat="1" applyFont="1" applyBorder="1" applyAlignment="1" applyProtection="1">
      <alignment horizontal="left" vertical="top"/>
      <protection locked="0"/>
    </xf>
    <xf numFmtId="49" fontId="32" fillId="36" borderId="1" xfId="0" applyNumberFormat="1" applyFont="1" applyFill="1" applyBorder="1" applyAlignment="1" applyProtection="1">
      <alignment horizontal="left" vertical="top"/>
      <protection locked="0"/>
    </xf>
    <xf numFmtId="164" fontId="32" fillId="36" borderId="1" xfId="0" applyNumberFormat="1" applyFont="1" applyFill="1" applyBorder="1" applyAlignment="1" applyProtection="1">
      <alignment horizontal="right" vertical="top"/>
      <protection locked="0"/>
    </xf>
    <xf numFmtId="49" fontId="31" fillId="35" borderId="1" xfId="0" applyNumberFormat="1" applyFont="1" applyFill="1" applyBorder="1" applyAlignment="1" applyProtection="1">
      <alignment horizontal="center" vertical="top"/>
      <protection locked="0"/>
    </xf>
    <xf numFmtId="49" fontId="31" fillId="35" borderId="1" xfId="0" applyNumberFormat="1" applyFont="1" applyFill="1" applyBorder="1" applyAlignment="1" applyProtection="1">
      <alignment horizontal="center" vertical="top" wrapText="1"/>
      <protection locked="0"/>
    </xf>
    <xf numFmtId="0" fontId="37" fillId="0" borderId="0" xfId="0" applyFont="1" applyAlignment="1" applyProtection="1">
      <alignment horizontal="center"/>
      <protection locked="0"/>
    </xf>
    <xf numFmtId="49" fontId="32" fillId="35" borderId="1" xfId="0" applyNumberFormat="1" applyFont="1" applyFill="1" applyBorder="1" applyAlignment="1" applyProtection="1">
      <alignment vertical="top"/>
      <protection locked="0"/>
    </xf>
    <xf numFmtId="0" fontId="0" fillId="0" borderId="0" xfId="0" applyAlignment="1"/>
    <xf numFmtId="0" fontId="1" fillId="0" borderId="0" xfId="30" applyFont="1" applyFill="1"/>
    <xf numFmtId="0" fontId="39" fillId="0" borderId="0" xfId="0" applyFont="1"/>
    <xf numFmtId="0" fontId="2" fillId="0" borderId="0" xfId="30" applyFont="1" applyFill="1" applyAlignment="1"/>
    <xf numFmtId="0" fontId="1" fillId="0" borderId="0" xfId="0" applyFont="1" applyFill="1"/>
    <xf numFmtId="165" fontId="1" fillId="0" borderId="0" xfId="0" applyNumberFormat="1" applyFont="1" applyFill="1"/>
    <xf numFmtId="0" fontId="1" fillId="0" borderId="0" xfId="0" applyFont="1" applyFill="1" applyBorder="1"/>
    <xf numFmtId="0" fontId="39" fillId="0" borderId="0" xfId="0" applyFont="1" applyFill="1"/>
    <xf numFmtId="0" fontId="6" fillId="0" borderId="0" xfId="0" applyFont="1" applyFill="1"/>
    <xf numFmtId="0" fontId="2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3" fontId="1" fillId="0" borderId="0" xfId="0" applyNumberFormat="1" applyFont="1" applyFill="1" applyAlignment="1">
      <alignment horizontal="right"/>
    </xf>
    <xf numFmtId="0" fontId="4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37" borderId="7" xfId="0" applyFont="1" applyFill="1" applyBorder="1" applyAlignment="1">
      <alignment horizontal="center"/>
    </xf>
    <xf numFmtId="0" fontId="4" fillId="37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/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37" borderId="12" xfId="0" applyFont="1" applyFill="1" applyBorder="1" applyAlignment="1">
      <alignment horizontal="center"/>
    </xf>
    <xf numFmtId="0" fontId="4" fillId="37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1" fillId="0" borderId="15" xfId="0" applyFont="1" applyFill="1" applyBorder="1"/>
    <xf numFmtId="0" fontId="4" fillId="0" borderId="8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3" fontId="1" fillId="0" borderId="1" xfId="0" applyNumberFormat="1" applyFont="1" applyFill="1" applyBorder="1"/>
    <xf numFmtId="0" fontId="5" fillId="0" borderId="0" xfId="0" applyFont="1" applyFill="1" applyBorder="1" applyAlignment="1">
      <alignment horizontal="left"/>
    </xf>
    <xf numFmtId="3" fontId="5" fillId="0" borderId="1" xfId="0" applyNumberFormat="1" applyFont="1" applyFill="1" applyBorder="1"/>
    <xf numFmtId="0" fontId="5" fillId="37" borderId="0" xfId="0" applyFont="1" applyFill="1" applyBorder="1" applyAlignment="1">
      <alignment horizontal="left"/>
    </xf>
    <xf numFmtId="3" fontId="5" fillId="37" borderId="1" xfId="0" applyNumberFormat="1" applyFont="1" applyFill="1" applyBorder="1"/>
    <xf numFmtId="0" fontId="1" fillId="0" borderId="18" xfId="0" applyFont="1" applyFill="1" applyBorder="1" applyAlignment="1">
      <alignment horizontal="left"/>
    </xf>
    <xf numFmtId="3" fontId="1" fillId="0" borderId="19" xfId="0" applyNumberFormat="1" applyFont="1" applyFill="1" applyBorder="1"/>
    <xf numFmtId="3" fontId="1" fillId="37" borderId="1" xfId="0" applyNumberFormat="1" applyFont="1" applyFill="1" applyBorder="1"/>
    <xf numFmtId="0" fontId="1" fillId="0" borderId="23" xfId="0" applyFont="1" applyFill="1" applyBorder="1" applyAlignment="1">
      <alignment horizontal="left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1" fillId="0" borderId="25" xfId="0" applyFont="1" applyFill="1" applyBorder="1"/>
    <xf numFmtId="3" fontId="1" fillId="0" borderId="25" xfId="0" applyNumberFormat="1" applyFont="1" applyFill="1" applyBorder="1"/>
    <xf numFmtId="0" fontId="1" fillId="0" borderId="27" xfId="0" applyFont="1" applyFill="1" applyBorder="1" applyAlignment="1"/>
    <xf numFmtId="0" fontId="1" fillId="0" borderId="19" xfId="0" applyFont="1" applyFill="1" applyBorder="1" applyAlignment="1">
      <alignment horizontal="left"/>
    </xf>
    <xf numFmtId="0" fontId="1" fillId="0" borderId="19" xfId="0" applyFont="1" applyFill="1" applyBorder="1"/>
    <xf numFmtId="0" fontId="2" fillId="0" borderId="33" xfId="0" applyFont="1" applyFill="1" applyBorder="1" applyAlignment="1">
      <alignment horizontal="left"/>
    </xf>
    <xf numFmtId="0" fontId="5" fillId="0" borderId="1" xfId="0" applyFont="1" applyFill="1" applyBorder="1"/>
    <xf numFmtId="0" fontId="2" fillId="0" borderId="29" xfId="0" applyFont="1" applyFill="1" applyBorder="1" applyAlignment="1">
      <alignment horizontal="left"/>
    </xf>
    <xf numFmtId="0" fontId="2" fillId="0" borderId="30" xfId="0" applyFont="1" applyFill="1" applyBorder="1" applyAlignment="1">
      <alignment horizontal="left"/>
    </xf>
    <xf numFmtId="3" fontId="2" fillId="0" borderId="2" xfId="0" applyNumberFormat="1" applyFont="1" applyFill="1" applyBorder="1"/>
    <xf numFmtId="0" fontId="2" fillId="0" borderId="37" xfId="0" applyFont="1" applyFill="1" applyBorder="1" applyAlignment="1">
      <alignment horizontal="left"/>
    </xf>
    <xf numFmtId="3" fontId="2" fillId="2" borderId="2" xfId="0" applyNumberFormat="1" applyFont="1" applyFill="1" applyBorder="1"/>
    <xf numFmtId="0" fontId="8" fillId="0" borderId="0" xfId="0" applyFont="1" applyFill="1"/>
    <xf numFmtId="0" fontId="9" fillId="0" borderId="0" xfId="0" applyFont="1" applyAlignment="1">
      <alignment horizontal="center"/>
    </xf>
    <xf numFmtId="0" fontId="10" fillId="0" borderId="0" xfId="0" applyFont="1" applyFill="1"/>
    <xf numFmtId="3" fontId="10" fillId="0" borderId="0" xfId="0" applyNumberFormat="1" applyFont="1" applyFill="1"/>
    <xf numFmtId="3" fontId="1" fillId="0" borderId="26" xfId="0" applyNumberFormat="1" applyFont="1" applyFill="1" applyBorder="1"/>
    <xf numFmtId="3" fontId="1" fillId="0" borderId="21" xfId="0" applyNumberFormat="1" applyFont="1" applyFill="1" applyBorder="1"/>
    <xf numFmtId="0" fontId="3" fillId="0" borderId="0" xfId="30" applyFont="1" applyFill="1" applyAlignment="1">
      <alignment horizontal="right"/>
    </xf>
    <xf numFmtId="10" fontId="2" fillId="0" borderId="1" xfId="28" applyNumberFormat="1" applyFont="1" applyFill="1" applyBorder="1" applyAlignment="1">
      <alignment horizontal="left"/>
    </xf>
    <xf numFmtId="49" fontId="1" fillId="0" borderId="1" xfId="28" applyNumberFormat="1" applyFont="1" applyFill="1" applyBorder="1" applyAlignment="1">
      <alignment horizontal="right"/>
    </xf>
    <xf numFmtId="0" fontId="1" fillId="0" borderId="1" xfId="28" applyFont="1" applyFill="1" applyBorder="1"/>
    <xf numFmtId="0" fontId="1" fillId="0" borderId="1" xfId="28" applyFont="1" applyFill="1" applyBorder="1" applyAlignment="1">
      <alignment horizontal="left"/>
    </xf>
    <xf numFmtId="49" fontId="2" fillId="36" borderId="1" xfId="28" applyNumberFormat="1" applyFont="1" applyFill="1" applyBorder="1" applyAlignment="1">
      <alignment horizontal="right"/>
    </xf>
    <xf numFmtId="0" fontId="2" fillId="36" borderId="1" xfId="28" applyFont="1" applyFill="1" applyBorder="1" applyAlignment="1"/>
    <xf numFmtId="0" fontId="1" fillId="0" borderId="1" xfId="28" applyFont="1" applyFill="1" applyBorder="1" applyAlignment="1"/>
    <xf numFmtId="49" fontId="2" fillId="0" borderId="1" xfId="28" applyNumberFormat="1" applyFont="1" applyFill="1" applyBorder="1" applyAlignment="1">
      <alignment horizontal="right"/>
    </xf>
    <xf numFmtId="49" fontId="1" fillId="0" borderId="1" xfId="30" applyNumberFormat="1" applyFont="1" applyFill="1" applyBorder="1" applyAlignment="1">
      <alignment horizontal="left"/>
    </xf>
    <xf numFmtId="3" fontId="37" fillId="0" borderId="0" xfId="0" applyNumberFormat="1" applyFont="1" applyAlignment="1" applyProtection="1">
      <protection locked="0"/>
    </xf>
    <xf numFmtId="3" fontId="0" fillId="0" borderId="0" xfId="0" applyNumberFormat="1" applyAlignment="1"/>
    <xf numFmtId="3" fontId="30" fillId="0" borderId="0" xfId="0" applyNumberFormat="1" applyFont="1" applyAlignment="1" applyProtection="1">
      <protection locked="0"/>
    </xf>
    <xf numFmtId="3" fontId="37" fillId="0" borderId="0" xfId="0" applyNumberFormat="1" applyFont="1" applyAlignment="1" applyProtection="1">
      <alignment horizontal="center"/>
      <protection locked="0"/>
    </xf>
    <xf numFmtId="3" fontId="36" fillId="35" borderId="1" xfId="0" applyNumberFormat="1" applyFont="1" applyFill="1" applyBorder="1" applyAlignment="1" applyProtection="1">
      <alignment horizontal="center" vertical="top"/>
      <protection locked="0"/>
    </xf>
    <xf numFmtId="3" fontId="36" fillId="35" borderId="1" xfId="0" applyNumberFormat="1" applyFont="1" applyFill="1" applyBorder="1" applyAlignment="1" applyProtection="1">
      <alignment horizontal="center" vertical="top" wrapText="1"/>
      <protection locked="0"/>
    </xf>
    <xf numFmtId="3" fontId="31" fillId="0" borderId="1" xfId="0" applyNumberFormat="1" applyFont="1" applyBorder="1" applyAlignment="1" applyProtection="1">
      <alignment horizontal="right" vertical="top"/>
      <protection locked="0"/>
    </xf>
    <xf numFmtId="3" fontId="36" fillId="0" borderId="1" xfId="0" applyNumberFormat="1" applyFont="1" applyBorder="1" applyAlignment="1" applyProtection="1">
      <alignment horizontal="right" vertical="top"/>
      <protection locked="0"/>
    </xf>
    <xf numFmtId="3" fontId="32" fillId="35" borderId="1" xfId="0" applyNumberFormat="1" applyFont="1" applyFill="1" applyBorder="1" applyAlignment="1" applyProtection="1">
      <alignment horizontal="right" vertical="top"/>
      <protection locked="0"/>
    </xf>
    <xf numFmtId="3" fontId="31" fillId="0" borderId="0" xfId="0" applyNumberFormat="1" applyFont="1" applyBorder="1" applyAlignment="1" applyProtection="1">
      <alignment horizontal="left" vertical="top"/>
      <protection locked="0"/>
    </xf>
    <xf numFmtId="3" fontId="33" fillId="0" borderId="0" xfId="0" applyNumberFormat="1" applyFont="1" applyAlignment="1" applyProtection="1">
      <alignment horizontal="left" vertical="top"/>
      <protection locked="0"/>
    </xf>
    <xf numFmtId="3" fontId="32" fillId="34" borderId="1" xfId="0" applyNumberFormat="1" applyFont="1" applyFill="1" applyBorder="1" applyAlignment="1" applyProtection="1">
      <alignment horizontal="right" vertical="top"/>
      <protection locked="0"/>
    </xf>
    <xf numFmtId="3" fontId="31" fillId="35" borderId="1" xfId="0" applyNumberFormat="1" applyFont="1" applyFill="1" applyBorder="1" applyAlignment="1" applyProtection="1">
      <alignment horizontal="center" vertical="top"/>
      <protection locked="0"/>
    </xf>
    <xf numFmtId="3" fontId="31" fillId="35" borderId="1" xfId="0" applyNumberFormat="1" applyFont="1" applyFill="1" applyBorder="1" applyAlignment="1" applyProtection="1">
      <alignment horizontal="center" vertical="top" wrapText="1"/>
      <protection locked="0"/>
    </xf>
    <xf numFmtId="3" fontId="32" fillId="36" borderId="1" xfId="0" applyNumberFormat="1" applyFont="1" applyFill="1" applyBorder="1" applyAlignment="1" applyProtection="1">
      <alignment horizontal="right" vertical="top"/>
      <protection locked="0"/>
    </xf>
    <xf numFmtId="3" fontId="30" fillId="0" borderId="0" xfId="0" applyNumberFormat="1" applyFont="1" applyAlignment="1" applyProtection="1">
      <alignment horizontal="right"/>
      <protection locked="0"/>
    </xf>
    <xf numFmtId="3" fontId="0" fillId="0" borderId="0" xfId="0" applyNumberFormat="1" applyAlignment="1">
      <alignment horizontal="right"/>
    </xf>
    <xf numFmtId="3" fontId="2" fillId="0" borderId="1" xfId="28" applyNumberFormat="1" applyFont="1" applyFill="1" applyBorder="1" applyAlignment="1"/>
    <xf numFmtId="3" fontId="2" fillId="0" borderId="1" xfId="28" applyNumberFormat="1" applyFont="1" applyFill="1" applyBorder="1" applyAlignment="1">
      <alignment horizontal="right"/>
    </xf>
    <xf numFmtId="3" fontId="1" fillId="0" borderId="1" xfId="28" applyNumberFormat="1" applyFont="1" applyFill="1" applyBorder="1" applyAlignment="1">
      <alignment horizontal="right"/>
    </xf>
    <xf numFmtId="3" fontId="2" fillId="36" borderId="1" xfId="28" applyNumberFormat="1" applyFont="1" applyFill="1" applyBorder="1" applyAlignment="1"/>
    <xf numFmtId="3" fontId="1" fillId="0" borderId="1" xfId="28" applyNumberFormat="1" applyFont="1" applyFill="1" applyBorder="1" applyAlignment="1"/>
    <xf numFmtId="3" fontId="1" fillId="0" borderId="0" xfId="30" applyNumberFormat="1" applyFont="1" applyFill="1"/>
    <xf numFmtId="3" fontId="2" fillId="0" borderId="0" xfId="30" applyNumberFormat="1" applyFont="1" applyFill="1" applyAlignment="1"/>
    <xf numFmtId="3" fontId="1" fillId="37" borderId="19" xfId="0" applyNumberFormat="1" applyFont="1" applyFill="1" applyBorder="1"/>
    <xf numFmtId="3" fontId="38" fillId="35" borderId="1" xfId="0" applyNumberFormat="1" applyFont="1" applyFill="1" applyBorder="1" applyAlignment="1" applyProtection="1">
      <alignment horizontal="center" vertical="top"/>
      <protection locked="0"/>
    </xf>
    <xf numFmtId="49" fontId="38" fillId="35" borderId="1" xfId="0" applyNumberFormat="1" applyFont="1" applyFill="1" applyBorder="1" applyAlignment="1" applyProtection="1">
      <alignment horizontal="center" vertical="top" wrapText="1"/>
      <protection locked="0"/>
    </xf>
    <xf numFmtId="3" fontId="38" fillId="35" borderId="1" xfId="0" applyNumberFormat="1" applyFont="1" applyFill="1" applyBorder="1" applyAlignment="1" applyProtection="1">
      <alignment horizontal="center" vertical="top" wrapText="1"/>
      <protection locked="0"/>
    </xf>
    <xf numFmtId="49" fontId="31" fillId="0" borderId="1" xfId="0" applyNumberFormat="1" applyFont="1" applyFill="1" applyBorder="1" applyAlignment="1" applyProtection="1">
      <alignment horizontal="left" vertical="top"/>
      <protection locked="0"/>
    </xf>
    <xf numFmtId="3" fontId="31" fillId="0" borderId="1" xfId="0" applyNumberFormat="1" applyFont="1" applyFill="1" applyBorder="1" applyAlignment="1" applyProtection="1">
      <alignment horizontal="right" vertical="top"/>
      <protection locked="0"/>
    </xf>
    <xf numFmtId="164" fontId="31" fillId="0" borderId="1" xfId="0" applyNumberFormat="1" applyFont="1" applyFill="1" applyBorder="1" applyAlignment="1" applyProtection="1">
      <alignment horizontal="right" vertical="top"/>
      <protection locked="0"/>
    </xf>
    <xf numFmtId="3" fontId="36" fillId="0" borderId="1" xfId="0" applyNumberFormat="1" applyFont="1" applyFill="1" applyBorder="1" applyAlignment="1" applyProtection="1">
      <alignment horizontal="right" vertical="top"/>
      <protection locked="0"/>
    </xf>
    <xf numFmtId="0" fontId="30" fillId="0" borderId="0" xfId="0" applyFont="1" applyAlignment="1" applyProtection="1">
      <alignment horizontal="right"/>
      <protection locked="0"/>
    </xf>
    <xf numFmtId="3" fontId="31" fillId="0" borderId="0" xfId="0" applyNumberFormat="1" applyFont="1" applyBorder="1" applyAlignment="1" applyProtection="1">
      <alignment horizontal="right" vertical="top"/>
      <protection locked="0"/>
    </xf>
    <xf numFmtId="164" fontId="31" fillId="0" borderId="0" xfId="0" applyNumberFormat="1" applyFont="1" applyBorder="1" applyAlignment="1" applyProtection="1">
      <alignment horizontal="right" vertical="top"/>
      <protection locked="0"/>
    </xf>
    <xf numFmtId="0" fontId="30" fillId="0" borderId="0" xfId="0" applyFont="1" applyFill="1" applyAlignment="1" applyProtection="1">
      <protection locked="0"/>
    </xf>
    <xf numFmtId="4" fontId="0" fillId="0" borderId="0" xfId="0" applyNumberFormat="1"/>
    <xf numFmtId="0" fontId="40" fillId="0" borderId="0" xfId="0" applyFont="1"/>
    <xf numFmtId="4" fontId="40" fillId="0" borderId="0" xfId="0" applyNumberFormat="1" applyFont="1"/>
    <xf numFmtId="0" fontId="0" fillId="0" borderId="0" xfId="0" applyFill="1"/>
    <xf numFmtId="4" fontId="0" fillId="0" borderId="0" xfId="0" applyNumberFormat="1" applyFill="1"/>
    <xf numFmtId="0" fontId="0" fillId="0" borderId="0" xfId="0" applyFont="1"/>
    <xf numFmtId="4" fontId="0" fillId="0" borderId="0" xfId="0" applyNumberFormat="1" applyFont="1"/>
    <xf numFmtId="0" fontId="1" fillId="37" borderId="1" xfId="28" applyFont="1" applyFill="1" applyBorder="1" applyAlignment="1">
      <alignment horizontal="left"/>
    </xf>
    <xf numFmtId="3" fontId="0" fillId="0" borderId="0" xfId="0" applyNumberFormat="1"/>
    <xf numFmtId="0" fontId="1" fillId="0" borderId="0" xfId="30" applyFont="1" applyFill="1" applyAlignment="1">
      <alignment horizontal="right"/>
    </xf>
    <xf numFmtId="0" fontId="2" fillId="0" borderId="0" xfId="30" applyFont="1" applyFill="1" applyAlignment="1">
      <alignment horizontal="right"/>
    </xf>
    <xf numFmtId="49" fontId="32" fillId="36" borderId="1" xfId="0" applyNumberFormat="1" applyFont="1" applyFill="1" applyBorder="1" applyAlignment="1" applyProtection="1">
      <alignment horizontal="right" vertical="top"/>
      <protection locked="0"/>
    </xf>
    <xf numFmtId="49" fontId="34" fillId="0" borderId="0" xfId="0" applyNumberFormat="1" applyFont="1" applyAlignment="1" applyProtection="1">
      <alignment horizontal="left" vertical="center"/>
      <protection locked="0"/>
    </xf>
    <xf numFmtId="3" fontId="31" fillId="37" borderId="1" xfId="0" applyNumberFormat="1" applyFont="1" applyFill="1" applyBorder="1" applyAlignment="1" applyProtection="1">
      <alignment horizontal="right" vertical="top"/>
      <protection locked="0"/>
    </xf>
    <xf numFmtId="49" fontId="31" fillId="37" borderId="1" xfId="0" applyNumberFormat="1" applyFont="1" applyFill="1" applyBorder="1" applyAlignment="1" applyProtection="1">
      <alignment horizontal="left" vertical="top"/>
      <protection locked="0"/>
    </xf>
    <xf numFmtId="164" fontId="31" fillId="37" borderId="1" xfId="0" applyNumberFormat="1" applyFont="1" applyFill="1" applyBorder="1" applyAlignment="1" applyProtection="1">
      <alignment horizontal="right" vertical="top"/>
      <protection locked="0"/>
    </xf>
    <xf numFmtId="49" fontId="1" fillId="0" borderId="1" xfId="0" applyNumberFormat="1" applyFont="1" applyBorder="1" applyAlignment="1" applyProtection="1">
      <alignment horizontal="left" vertical="top"/>
      <protection locked="0"/>
    </xf>
    <xf numFmtId="3" fontId="1" fillId="0" borderId="1" xfId="0" applyNumberFormat="1" applyFont="1" applyBorder="1" applyAlignment="1" applyProtection="1">
      <alignment horizontal="right" vertical="top"/>
      <protection locked="0"/>
    </xf>
    <xf numFmtId="164" fontId="1" fillId="0" borderId="1" xfId="0" applyNumberFormat="1" applyFont="1" applyBorder="1" applyAlignment="1" applyProtection="1">
      <alignment horizontal="right" vertical="top"/>
      <protection locked="0"/>
    </xf>
    <xf numFmtId="0" fontId="41" fillId="0" borderId="0" xfId="0" applyFont="1" applyAlignment="1" applyProtection="1">
      <protection locked="0"/>
    </xf>
    <xf numFmtId="0" fontId="42" fillId="0" borderId="0" xfId="0" applyFont="1"/>
    <xf numFmtId="3" fontId="38" fillId="0" borderId="1" xfId="0" applyNumberFormat="1" applyFont="1" applyBorder="1" applyAlignment="1" applyProtection="1">
      <alignment horizontal="right" vertical="top"/>
      <protection locked="0"/>
    </xf>
    <xf numFmtId="164" fontId="38" fillId="0" borderId="1" xfId="0" applyNumberFormat="1" applyFont="1" applyBorder="1" applyAlignment="1" applyProtection="1">
      <alignment horizontal="right" vertical="top"/>
      <protection locked="0"/>
    </xf>
    <xf numFmtId="164" fontId="32" fillId="0" borderId="1" xfId="0" applyNumberFormat="1" applyFont="1" applyBorder="1" applyAlignment="1" applyProtection="1">
      <alignment horizontal="right" vertical="top"/>
      <protection locked="0"/>
    </xf>
    <xf numFmtId="49" fontId="38" fillId="0" borderId="1" xfId="0" applyNumberFormat="1" applyFont="1" applyFill="1" applyBorder="1" applyAlignment="1" applyProtection="1">
      <alignment horizontal="left" vertical="top"/>
      <protection locked="0"/>
    </xf>
    <xf numFmtId="3" fontId="38" fillId="0" borderId="1" xfId="0" applyNumberFormat="1" applyFont="1" applyFill="1" applyBorder="1" applyAlignment="1" applyProtection="1">
      <alignment horizontal="right" vertical="top"/>
      <protection locked="0"/>
    </xf>
    <xf numFmtId="49" fontId="38" fillId="37" borderId="1" xfId="0" applyNumberFormat="1" applyFont="1" applyFill="1" applyBorder="1" applyAlignment="1" applyProtection="1">
      <alignment horizontal="left" vertical="top"/>
      <protection locked="0"/>
    </xf>
    <xf numFmtId="0" fontId="43" fillId="0" borderId="0" xfId="0" applyFont="1" applyAlignment="1" applyProtection="1">
      <protection locked="0"/>
    </xf>
    <xf numFmtId="49" fontId="31" fillId="35" borderId="1" xfId="0" applyNumberFormat="1" applyFont="1" applyFill="1" applyBorder="1" applyAlignment="1" applyProtection="1">
      <alignment horizontal="left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/>
      <protection locked="0"/>
    </xf>
    <xf numFmtId="4" fontId="38" fillId="35" borderId="1" xfId="0" applyNumberFormat="1" applyFont="1" applyFill="1" applyBorder="1" applyAlignment="1" applyProtection="1">
      <alignment horizontal="right" vertical="top"/>
      <protection locked="0"/>
    </xf>
    <xf numFmtId="4" fontId="32" fillId="35" borderId="1" xfId="0" applyNumberFormat="1" applyFont="1" applyFill="1" applyBorder="1" applyAlignment="1" applyProtection="1">
      <alignment horizontal="right" vertical="top"/>
      <protection locked="0"/>
    </xf>
    <xf numFmtId="164" fontId="38" fillId="36" borderId="1" xfId="0" applyNumberFormat="1" applyFont="1" applyFill="1" applyBorder="1" applyAlignment="1" applyProtection="1">
      <alignment horizontal="right" vertical="top"/>
      <protection locked="0"/>
    </xf>
    <xf numFmtId="3" fontId="1" fillId="0" borderId="1" xfId="0" applyNumberFormat="1" applyFont="1" applyFill="1" applyBorder="1" applyAlignment="1" applyProtection="1">
      <alignment horizontal="right" vertical="top"/>
      <protection locked="0"/>
    </xf>
    <xf numFmtId="49" fontId="4" fillId="0" borderId="1" xfId="0" applyNumberFormat="1" applyFont="1" applyBorder="1" applyAlignment="1" applyProtection="1">
      <alignment horizontal="left" vertical="top"/>
      <protection locked="0"/>
    </xf>
    <xf numFmtId="3" fontId="4" fillId="0" borderId="1" xfId="0" applyNumberFormat="1" applyFont="1" applyBorder="1" applyAlignment="1" applyProtection="1">
      <alignment horizontal="right" vertical="top"/>
      <protection locked="0"/>
    </xf>
    <xf numFmtId="164" fontId="4" fillId="0" borderId="1" xfId="0" applyNumberFormat="1" applyFont="1" applyBorder="1" applyAlignment="1" applyProtection="1">
      <alignment horizontal="right" vertical="top"/>
      <protection locked="0"/>
    </xf>
    <xf numFmtId="49" fontId="2" fillId="35" borderId="1" xfId="0" applyNumberFormat="1" applyFont="1" applyFill="1" applyBorder="1" applyAlignment="1" applyProtection="1">
      <alignment horizontal="left" vertical="top"/>
      <protection locked="0"/>
    </xf>
    <xf numFmtId="3" fontId="2" fillId="35" borderId="1" xfId="0" applyNumberFormat="1" applyFont="1" applyFill="1" applyBorder="1" applyAlignment="1" applyProtection="1">
      <alignment horizontal="right" vertical="top"/>
      <protection locked="0"/>
    </xf>
    <xf numFmtId="164" fontId="2" fillId="36" borderId="1" xfId="0" applyNumberFormat="1" applyFont="1" applyFill="1" applyBorder="1" applyAlignment="1" applyProtection="1">
      <alignment horizontal="right" vertical="top"/>
      <protection locked="0"/>
    </xf>
    <xf numFmtId="49" fontId="1" fillId="0" borderId="0" xfId="0" applyNumberFormat="1" applyFont="1" applyBorder="1" applyAlignment="1" applyProtection="1">
      <alignment horizontal="left" vertical="top"/>
      <protection locked="0"/>
    </xf>
    <xf numFmtId="3" fontId="1" fillId="0" borderId="0" xfId="0" applyNumberFormat="1" applyFont="1" applyBorder="1" applyAlignment="1" applyProtection="1">
      <alignment horizontal="left" vertical="top"/>
      <protection locked="0"/>
    </xf>
    <xf numFmtId="3" fontId="5" fillId="0" borderId="1" xfId="0" applyNumberFormat="1" applyFont="1" applyBorder="1" applyAlignment="1" applyProtection="1">
      <alignment horizontal="right" vertical="top"/>
      <protection locked="0"/>
    </xf>
    <xf numFmtId="3" fontId="43" fillId="0" borderId="0" xfId="0" applyNumberFormat="1" applyFont="1" applyAlignment="1" applyProtection="1">
      <protection locked="0"/>
    </xf>
    <xf numFmtId="49" fontId="8" fillId="0" borderId="0" xfId="0" applyNumberFormat="1" applyFont="1" applyAlignment="1" applyProtection="1">
      <alignment horizontal="left" vertical="top"/>
      <protection locked="0"/>
    </xf>
    <xf numFmtId="3" fontId="41" fillId="0" borderId="0" xfId="0" applyNumberFormat="1" applyFont="1" applyAlignment="1" applyProtection="1">
      <protection locked="0"/>
    </xf>
    <xf numFmtId="0" fontId="41" fillId="0" borderId="0" xfId="0" applyFont="1" applyAlignment="1" applyProtection="1">
      <alignment horizontal="right"/>
      <protection locked="0"/>
    </xf>
    <xf numFmtId="3" fontId="41" fillId="0" borderId="0" xfId="0" applyNumberFormat="1" applyFont="1" applyAlignment="1" applyProtection="1">
      <alignment horizontal="right"/>
      <protection locked="0"/>
    </xf>
    <xf numFmtId="49" fontId="1" fillId="35" borderId="1" xfId="0" applyNumberFormat="1" applyFont="1" applyFill="1" applyBorder="1" applyAlignment="1" applyProtection="1">
      <alignment horizontal="center" vertical="top"/>
      <protection locked="0"/>
    </xf>
    <xf numFmtId="3" fontId="1" fillId="35" borderId="1" xfId="0" applyNumberFormat="1" applyFont="1" applyFill="1" applyBorder="1" applyAlignment="1" applyProtection="1">
      <alignment horizontal="center" vertical="top"/>
      <protection locked="0"/>
    </xf>
    <xf numFmtId="3" fontId="1" fillId="35" borderId="1" xfId="0" applyNumberFormat="1" applyFont="1" applyFill="1" applyBorder="1" applyAlignment="1" applyProtection="1">
      <alignment horizontal="center" vertical="top" wrapText="1"/>
      <protection locked="0"/>
    </xf>
    <xf numFmtId="49" fontId="1" fillId="35" borderId="1" xfId="0" applyNumberFormat="1" applyFont="1" applyFill="1" applyBorder="1" applyAlignment="1" applyProtection="1">
      <alignment horizontal="center" vertical="top" wrapText="1"/>
      <protection locked="0"/>
    </xf>
    <xf numFmtId="3" fontId="4" fillId="35" borderId="1" xfId="0" applyNumberFormat="1" applyFont="1" applyFill="1" applyBorder="1" applyAlignment="1" applyProtection="1">
      <alignment horizontal="center" vertical="top" wrapText="1"/>
      <protection locked="0"/>
    </xf>
    <xf numFmtId="0" fontId="44" fillId="0" borderId="0" xfId="0" applyFont="1" applyAlignment="1" applyProtection="1">
      <alignment horizontal="center"/>
      <protection locked="0"/>
    </xf>
    <xf numFmtId="0" fontId="45" fillId="0" borderId="0" xfId="0" applyFont="1" applyAlignment="1" applyProtection="1">
      <protection locked="0"/>
    </xf>
    <xf numFmtId="49" fontId="1" fillId="0" borderId="1" xfId="0" applyNumberFormat="1" applyFont="1" applyBorder="1" applyAlignment="1" applyProtection="1">
      <alignment horizontal="right" vertical="top"/>
      <protection locked="0"/>
    </xf>
    <xf numFmtId="49" fontId="5" fillId="0" borderId="1" xfId="0" applyNumberFormat="1" applyFont="1" applyBorder="1" applyAlignment="1" applyProtection="1">
      <alignment horizontal="left" vertical="top"/>
      <protection locked="0"/>
    </xf>
    <xf numFmtId="0" fontId="44" fillId="0" borderId="0" xfId="0" applyFont="1" applyAlignment="1" applyProtection="1">
      <protection locked="0"/>
    </xf>
    <xf numFmtId="49" fontId="5" fillId="0" borderId="0" xfId="0" applyNumberFormat="1" applyFont="1" applyBorder="1" applyAlignment="1" applyProtection="1">
      <alignment horizontal="left" vertical="top"/>
      <protection locked="0"/>
    </xf>
    <xf numFmtId="3" fontId="5" fillId="0" borderId="0" xfId="0" applyNumberFormat="1" applyFont="1" applyBorder="1" applyAlignment="1" applyProtection="1">
      <alignment horizontal="right" vertical="top"/>
      <protection locked="0"/>
    </xf>
    <xf numFmtId="164" fontId="5" fillId="0" borderId="0" xfId="0" applyNumberFormat="1" applyFont="1" applyBorder="1" applyAlignment="1" applyProtection="1">
      <alignment horizontal="right" vertical="top"/>
      <protection locked="0"/>
    </xf>
    <xf numFmtId="49" fontId="2" fillId="36" borderId="1" xfId="0" applyNumberFormat="1" applyFont="1" applyFill="1" applyBorder="1" applyAlignment="1" applyProtection="1">
      <alignment horizontal="left" vertical="top"/>
      <protection locked="0"/>
    </xf>
    <xf numFmtId="3" fontId="2" fillId="36" borderId="1" xfId="0" applyNumberFormat="1" applyFont="1" applyFill="1" applyBorder="1" applyAlignment="1" applyProtection="1">
      <alignment horizontal="right" vertical="top"/>
      <protection locked="0"/>
    </xf>
    <xf numFmtId="3" fontId="46" fillId="0" borderId="1" xfId="0" applyNumberFormat="1" applyFont="1" applyBorder="1" applyAlignment="1" applyProtection="1">
      <alignment horizontal="right" vertical="top"/>
      <protection locked="0"/>
    </xf>
    <xf numFmtId="3" fontId="47" fillId="0" borderId="1" xfId="0" applyNumberFormat="1" applyFont="1" applyBorder="1" applyAlignment="1" applyProtection="1">
      <alignment horizontal="right" vertical="top"/>
      <protection locked="0"/>
    </xf>
    <xf numFmtId="3" fontId="48" fillId="0" borderId="1" xfId="0" applyNumberFormat="1" applyFont="1" applyBorder="1" applyAlignment="1" applyProtection="1">
      <alignment horizontal="right" vertical="top"/>
      <protection locked="0"/>
    </xf>
    <xf numFmtId="3" fontId="49" fillId="35" borderId="1" xfId="0" applyNumberFormat="1" applyFont="1" applyFill="1" applyBorder="1" applyAlignment="1" applyProtection="1">
      <alignment horizontal="right" vertical="top"/>
      <protection locked="0"/>
    </xf>
    <xf numFmtId="49" fontId="1" fillId="37" borderId="1" xfId="0" applyNumberFormat="1" applyFont="1" applyFill="1" applyBorder="1" applyAlignment="1" applyProtection="1">
      <alignment horizontal="left" vertical="top"/>
      <protection locked="0"/>
    </xf>
    <xf numFmtId="3" fontId="1" fillId="37" borderId="1" xfId="0" applyNumberFormat="1" applyFont="1" applyFill="1" applyBorder="1" applyAlignment="1" applyProtection="1">
      <alignment horizontal="right" vertical="top"/>
      <protection locked="0"/>
    </xf>
    <xf numFmtId="0" fontId="41" fillId="0" borderId="0" xfId="0" applyFont="1" applyFill="1" applyAlignment="1" applyProtection="1">
      <protection locked="0"/>
    </xf>
    <xf numFmtId="49" fontId="4" fillId="37" borderId="1" xfId="0" applyNumberFormat="1" applyFont="1" applyFill="1" applyBorder="1" applyAlignment="1" applyProtection="1">
      <alignment horizontal="left" vertical="top"/>
      <protection locked="0"/>
    </xf>
    <xf numFmtId="3" fontId="4" fillId="37" borderId="1" xfId="0" applyNumberFormat="1" applyFont="1" applyFill="1" applyBorder="1" applyAlignment="1" applyProtection="1">
      <alignment horizontal="right" vertical="top"/>
      <protection locked="0"/>
    </xf>
    <xf numFmtId="49" fontId="4" fillId="0" borderId="1" xfId="0" applyNumberFormat="1" applyFont="1" applyFill="1" applyBorder="1" applyAlignment="1" applyProtection="1">
      <alignment horizontal="left" vertical="top"/>
      <protection locked="0"/>
    </xf>
    <xf numFmtId="3" fontId="4" fillId="0" borderId="1" xfId="0" applyNumberFormat="1" applyFont="1" applyFill="1" applyBorder="1" applyAlignment="1" applyProtection="1">
      <alignment horizontal="right" vertical="top"/>
      <protection locked="0"/>
    </xf>
    <xf numFmtId="0" fontId="45" fillId="0" borderId="0" xfId="0" applyFont="1" applyFill="1" applyAlignment="1" applyProtection="1">
      <protection locked="0"/>
    </xf>
    <xf numFmtId="0" fontId="44" fillId="0" borderId="0" xfId="0" applyFont="1" applyFill="1" applyAlignment="1" applyProtection="1">
      <protection locked="0"/>
    </xf>
    <xf numFmtId="49" fontId="1" fillId="0" borderId="0" xfId="0" applyNumberFormat="1" applyFont="1" applyAlignment="1" applyProtection="1">
      <alignment horizontal="left" vertical="top"/>
      <protection locked="0"/>
    </xf>
    <xf numFmtId="49" fontId="2" fillId="0" borderId="0" xfId="0" applyNumberFormat="1" applyFont="1" applyAlignment="1" applyProtection="1">
      <alignment horizontal="left" vertical="top"/>
      <protection locked="0"/>
    </xf>
    <xf numFmtId="3" fontId="1" fillId="0" borderId="0" xfId="0" applyNumberFormat="1" applyFont="1" applyAlignment="1" applyProtection="1">
      <alignment horizontal="right" vertical="top"/>
      <protection locked="0"/>
    </xf>
    <xf numFmtId="164" fontId="1" fillId="0" borderId="0" xfId="0" applyNumberFormat="1" applyFont="1" applyAlignment="1" applyProtection="1">
      <alignment horizontal="right" vertical="top"/>
      <protection locked="0"/>
    </xf>
    <xf numFmtId="0" fontId="50" fillId="0" borderId="0" xfId="0" applyFont="1"/>
    <xf numFmtId="3" fontId="1" fillId="0" borderId="22" xfId="0" applyNumberFormat="1" applyFont="1" applyFill="1" applyBorder="1"/>
    <xf numFmtId="3" fontId="1" fillId="0" borderId="20" xfId="0" applyNumberFormat="1" applyFont="1" applyFill="1" applyBorder="1"/>
    <xf numFmtId="165" fontId="1" fillId="0" borderId="1" xfId="0" applyNumberFormat="1" applyFont="1" applyFill="1" applyBorder="1"/>
    <xf numFmtId="0" fontId="2" fillId="0" borderId="1" xfId="0" applyFont="1" applyFill="1" applyBorder="1"/>
    <xf numFmtId="3" fontId="2" fillId="37" borderId="1" xfId="0" applyNumberFormat="1" applyFont="1" applyFill="1" applyBorder="1"/>
    <xf numFmtId="165" fontId="2" fillId="0" borderId="1" xfId="0" applyNumberFormat="1" applyFont="1" applyFill="1" applyBorder="1"/>
    <xf numFmtId="165" fontId="5" fillId="0" borderId="1" xfId="0" applyNumberFormat="1" applyFont="1" applyFill="1" applyBorder="1"/>
    <xf numFmtId="0" fontId="1" fillId="0" borderId="21" xfId="0" applyFont="1" applyFill="1" applyBorder="1" applyAlignment="1">
      <alignment horizontal="left"/>
    </xf>
    <xf numFmtId="0" fontId="1" fillId="0" borderId="21" xfId="0" applyFont="1" applyFill="1" applyBorder="1"/>
    <xf numFmtId="165" fontId="1" fillId="0" borderId="21" xfId="0" applyNumberFormat="1" applyFont="1" applyFill="1" applyBorder="1"/>
    <xf numFmtId="3" fontId="2" fillId="37" borderId="4" xfId="0" applyNumberFormat="1" applyFont="1" applyFill="1" applyBorder="1"/>
    <xf numFmtId="3" fontId="1" fillId="37" borderId="4" xfId="0" applyNumberFormat="1" applyFont="1" applyFill="1" applyBorder="1"/>
    <xf numFmtId="0" fontId="5" fillId="0" borderId="33" xfId="0" applyFont="1" applyFill="1" applyBorder="1" applyAlignment="1">
      <alignment horizontal="left"/>
    </xf>
    <xf numFmtId="3" fontId="5" fillId="37" borderId="4" xfId="0" applyNumberFormat="1" applyFont="1" applyFill="1" applyBorder="1"/>
    <xf numFmtId="0" fontId="2" fillId="0" borderId="19" xfId="0" applyFont="1" applyFill="1" applyBorder="1" applyAlignment="1">
      <alignment horizontal="left"/>
    </xf>
    <xf numFmtId="0" fontId="1" fillId="37" borderId="19" xfId="0" applyFont="1" applyFill="1" applyBorder="1"/>
    <xf numFmtId="165" fontId="1" fillId="0" borderId="19" xfId="0" applyNumberFormat="1" applyFont="1" applyFill="1" applyBorder="1"/>
    <xf numFmtId="3" fontId="1" fillId="37" borderId="20" xfId="0" applyNumberFormat="1" applyFont="1" applyFill="1" applyBorder="1"/>
    <xf numFmtId="0" fontId="1" fillId="0" borderId="33" xfId="0" applyFont="1" applyFill="1" applyBorder="1" applyAlignment="1">
      <alignment horizontal="left"/>
    </xf>
    <xf numFmtId="3" fontId="1" fillId="0" borderId="4" xfId="0" applyNumberFormat="1" applyFont="1" applyFill="1" applyBorder="1"/>
    <xf numFmtId="0" fontId="2" fillId="36" borderId="16" xfId="0" applyFont="1" applyFill="1" applyBorder="1" applyAlignment="1">
      <alignment horizontal="left"/>
    </xf>
    <xf numFmtId="0" fontId="2" fillId="36" borderId="14" xfId="0" applyFont="1" applyFill="1" applyBorder="1" applyAlignment="1">
      <alignment horizontal="left"/>
    </xf>
    <xf numFmtId="0" fontId="2" fillId="36" borderId="6" xfId="0" applyFont="1" applyFill="1" applyBorder="1" applyAlignment="1">
      <alignment horizontal="left"/>
    </xf>
    <xf numFmtId="0" fontId="2" fillId="36" borderId="29" xfId="0" applyFont="1" applyFill="1" applyBorder="1" applyAlignment="1">
      <alignment horizontal="left"/>
    </xf>
    <xf numFmtId="0" fontId="2" fillId="36" borderId="30" xfId="0" applyFont="1" applyFill="1" applyBorder="1" applyAlignment="1">
      <alignment horizontal="left"/>
    </xf>
    <xf numFmtId="0" fontId="2" fillId="36" borderId="2" xfId="0" applyFont="1" applyFill="1" applyBorder="1"/>
    <xf numFmtId="165" fontId="31" fillId="0" borderId="1" xfId="0" applyNumberFormat="1" applyFont="1" applyBorder="1" applyAlignment="1" applyProtection="1">
      <alignment horizontal="right" vertical="top"/>
      <protection locked="0"/>
    </xf>
    <xf numFmtId="3" fontId="31" fillId="0" borderId="3" xfId="0" applyNumberFormat="1" applyFont="1" applyBorder="1" applyAlignment="1" applyProtection="1">
      <alignment horizontal="right" vertical="top"/>
      <protection locked="0"/>
    </xf>
    <xf numFmtId="165" fontId="31" fillId="0" borderId="3" xfId="0" applyNumberFormat="1" applyFont="1" applyBorder="1" applyAlignment="1" applyProtection="1">
      <alignment horizontal="right" vertical="top"/>
      <protection locked="0"/>
    </xf>
    <xf numFmtId="49" fontId="31" fillId="0" borderId="33" xfId="0" applyNumberFormat="1" applyFont="1" applyBorder="1" applyAlignment="1" applyProtection="1">
      <alignment horizontal="left" vertical="top"/>
      <protection locked="0"/>
    </xf>
    <xf numFmtId="3" fontId="31" fillId="0" borderId="4" xfId="0" applyNumberFormat="1" applyFont="1" applyBorder="1" applyAlignment="1" applyProtection="1">
      <alignment horizontal="right" vertical="top"/>
      <protection locked="0"/>
    </xf>
    <xf numFmtId="49" fontId="31" fillId="0" borderId="35" xfId="0" applyNumberFormat="1" applyFont="1" applyBorder="1" applyAlignment="1" applyProtection="1">
      <alignment horizontal="left" vertical="top"/>
      <protection locked="0"/>
    </xf>
    <xf numFmtId="3" fontId="31" fillId="0" borderId="25" xfId="0" applyNumberFormat="1" applyFont="1" applyBorder="1" applyAlignment="1" applyProtection="1">
      <alignment horizontal="right" vertical="top"/>
      <protection locked="0"/>
    </xf>
    <xf numFmtId="165" fontId="31" fillId="0" borderId="25" xfId="0" applyNumberFormat="1" applyFont="1" applyBorder="1" applyAlignment="1" applyProtection="1">
      <alignment horizontal="right" vertical="top"/>
      <protection locked="0"/>
    </xf>
    <xf numFmtId="3" fontId="31" fillId="0" borderId="26" xfId="0" applyNumberFormat="1" applyFont="1" applyBorder="1" applyAlignment="1" applyProtection="1">
      <alignment horizontal="right" vertical="top"/>
      <protection locked="0"/>
    </xf>
    <xf numFmtId="49" fontId="32" fillId="36" borderId="29" xfId="0" applyNumberFormat="1" applyFont="1" applyFill="1" applyBorder="1" applyAlignment="1" applyProtection="1">
      <alignment horizontal="left" vertical="top"/>
      <protection locked="0"/>
    </xf>
    <xf numFmtId="49" fontId="36" fillId="35" borderId="14" xfId="0" applyNumberFormat="1" applyFont="1" applyFill="1" applyBorder="1" applyAlignment="1" applyProtection="1">
      <alignment vertical="top"/>
      <protection locked="0"/>
    </xf>
    <xf numFmtId="3" fontId="36" fillId="35" borderId="7" xfId="0" applyNumberFormat="1" applyFont="1" applyFill="1" applyBorder="1" applyAlignment="1" applyProtection="1">
      <alignment horizontal="center" vertical="top"/>
      <protection locked="0"/>
    </xf>
    <xf numFmtId="3" fontId="36" fillId="35" borderId="7" xfId="0" applyNumberFormat="1" applyFont="1" applyFill="1" applyBorder="1" applyAlignment="1" applyProtection="1">
      <alignment horizontal="center" vertical="top" wrapText="1"/>
      <protection locked="0"/>
    </xf>
    <xf numFmtId="49" fontId="36" fillId="35" borderId="7" xfId="0" applyNumberFormat="1" applyFont="1" applyFill="1" applyBorder="1" applyAlignment="1" applyProtection="1">
      <alignment horizontal="center" vertical="top" wrapText="1"/>
      <protection locked="0"/>
    </xf>
    <xf numFmtId="3" fontId="36" fillId="35" borderId="8" xfId="0" applyNumberFormat="1" applyFont="1" applyFill="1" applyBorder="1" applyAlignment="1" applyProtection="1">
      <alignment horizontal="center" vertical="top"/>
      <protection locked="0"/>
    </xf>
    <xf numFmtId="3" fontId="31" fillId="0" borderId="32" xfId="0" applyNumberFormat="1" applyFont="1" applyBorder="1" applyAlignment="1" applyProtection="1">
      <alignment horizontal="right" vertical="top"/>
      <protection locked="0"/>
    </xf>
    <xf numFmtId="49" fontId="32" fillId="0" borderId="37" xfId="0" applyNumberFormat="1" applyFont="1" applyBorder="1" applyAlignment="1" applyProtection="1">
      <alignment horizontal="left" vertical="top"/>
      <protection locked="0"/>
    </xf>
    <xf numFmtId="3" fontId="32" fillId="0" borderId="19" xfId="0" applyNumberFormat="1" applyFont="1" applyBorder="1" applyAlignment="1" applyProtection="1">
      <alignment horizontal="right" vertical="top"/>
      <protection locked="0"/>
    </xf>
    <xf numFmtId="165" fontId="32" fillId="0" borderId="19" xfId="0" applyNumberFormat="1" applyFont="1" applyBorder="1" applyAlignment="1" applyProtection="1">
      <alignment horizontal="right" vertical="top"/>
      <protection locked="0"/>
    </xf>
    <xf numFmtId="3" fontId="32" fillId="0" borderId="20" xfId="0" applyNumberFormat="1" applyFont="1" applyBorder="1" applyAlignment="1" applyProtection="1">
      <alignment horizontal="right" vertical="top"/>
      <protection locked="0"/>
    </xf>
    <xf numFmtId="49" fontId="32" fillId="0" borderId="29" xfId="0" applyNumberFormat="1" applyFont="1" applyBorder="1" applyAlignment="1" applyProtection="1">
      <alignment horizontal="left" vertical="top"/>
      <protection locked="0"/>
    </xf>
    <xf numFmtId="3" fontId="32" fillId="0" borderId="2" xfId="0" applyNumberFormat="1" applyFont="1" applyBorder="1" applyAlignment="1" applyProtection="1">
      <alignment horizontal="right" vertical="top"/>
      <protection locked="0"/>
    </xf>
    <xf numFmtId="165" fontId="32" fillId="0" borderId="2" xfId="0" applyNumberFormat="1" applyFont="1" applyBorder="1" applyAlignment="1" applyProtection="1">
      <alignment horizontal="right" vertical="top"/>
      <protection locked="0"/>
    </xf>
    <xf numFmtId="3" fontId="32" fillId="0" borderId="31" xfId="0" applyNumberFormat="1" applyFont="1" applyBorder="1" applyAlignment="1" applyProtection="1">
      <alignment horizontal="right" vertical="top"/>
      <protection locked="0"/>
    </xf>
    <xf numFmtId="49" fontId="31" fillId="0" borderId="34" xfId="0" applyNumberFormat="1" applyFont="1" applyBorder="1" applyAlignment="1" applyProtection="1">
      <alignment horizontal="left" vertical="top"/>
      <protection locked="0"/>
    </xf>
    <xf numFmtId="0" fontId="15" fillId="0" borderId="0" xfId="0" applyFont="1"/>
    <xf numFmtId="0" fontId="6" fillId="0" borderId="0" xfId="0" applyFont="1" applyFill="1" applyBorder="1"/>
    <xf numFmtId="0" fontId="2" fillId="36" borderId="1" xfId="0" applyFont="1" applyFill="1" applyBorder="1"/>
    <xf numFmtId="3" fontId="2" fillId="36" borderId="1" xfId="0" applyNumberFormat="1" applyFont="1" applyFill="1" applyBorder="1"/>
    <xf numFmtId="165" fontId="2" fillId="36" borderId="1" xfId="0" applyNumberFormat="1" applyFont="1" applyFill="1" applyBorder="1"/>
    <xf numFmtId="0" fontId="5" fillId="37" borderId="1" xfId="0" applyFont="1" applyFill="1" applyBorder="1" applyAlignment="1">
      <alignment horizontal="left"/>
    </xf>
    <xf numFmtId="165" fontId="5" fillId="37" borderId="1" xfId="0" applyNumberFormat="1" applyFont="1" applyFill="1" applyBorder="1"/>
    <xf numFmtId="3" fontId="2" fillId="36" borderId="4" xfId="0" applyNumberFormat="1" applyFont="1" applyFill="1" applyBorder="1"/>
    <xf numFmtId="3" fontId="5" fillId="0" borderId="4" xfId="0" applyNumberFormat="1" applyFont="1" applyFill="1" applyBorder="1"/>
    <xf numFmtId="0" fontId="2" fillId="36" borderId="18" xfId="0" applyFont="1" applyFill="1" applyBorder="1" applyAlignment="1">
      <alignment horizontal="left"/>
    </xf>
    <xf numFmtId="0" fontId="2" fillId="36" borderId="21" xfId="0" applyFont="1" applyFill="1" applyBorder="1"/>
    <xf numFmtId="3" fontId="2" fillId="36" borderId="21" xfId="0" applyNumberFormat="1" applyFont="1" applyFill="1" applyBorder="1"/>
    <xf numFmtId="165" fontId="2" fillId="36" borderId="21" xfId="0" applyNumberFormat="1" applyFont="1" applyFill="1" applyBorder="1"/>
    <xf numFmtId="3" fontId="2" fillId="36" borderId="22" xfId="0" applyNumberFormat="1" applyFont="1" applyFill="1" applyBorder="1"/>
    <xf numFmtId="3" fontId="2" fillId="36" borderId="2" xfId="0" applyNumberFormat="1" applyFont="1" applyFill="1" applyBorder="1"/>
    <xf numFmtId="165" fontId="2" fillId="36" borderId="2" xfId="0" applyNumberFormat="1" applyFont="1" applyFill="1" applyBorder="1"/>
    <xf numFmtId="3" fontId="2" fillId="36" borderId="31" xfId="0" applyNumberFormat="1" applyFont="1" applyFill="1" applyBorder="1"/>
    <xf numFmtId="0" fontId="1" fillId="0" borderId="30" xfId="0" applyFont="1" applyFill="1" applyBorder="1" applyAlignment="1">
      <alignment horizontal="left"/>
    </xf>
    <xf numFmtId="0" fontId="1" fillId="0" borderId="2" xfId="0" applyFont="1" applyFill="1" applyBorder="1"/>
    <xf numFmtId="3" fontId="1" fillId="0" borderId="2" xfId="0" applyNumberFormat="1" applyFont="1" applyFill="1" applyBorder="1"/>
    <xf numFmtId="165" fontId="1" fillId="0" borderId="2" xfId="0" applyNumberFormat="1" applyFont="1" applyFill="1" applyBorder="1"/>
    <xf numFmtId="3" fontId="1" fillId="0" borderId="31" xfId="0" applyNumberFormat="1" applyFont="1" applyFill="1" applyBorder="1"/>
    <xf numFmtId="165" fontId="1" fillId="0" borderId="25" xfId="0" applyNumberFormat="1" applyFont="1" applyFill="1" applyBorder="1"/>
    <xf numFmtId="0" fontId="2" fillId="0" borderId="2" xfId="0" applyFont="1" applyFill="1" applyBorder="1" applyAlignment="1">
      <alignment horizontal="left"/>
    </xf>
    <xf numFmtId="3" fontId="2" fillId="0" borderId="31" xfId="0" applyNumberFormat="1" applyFont="1" applyFill="1" applyBorder="1"/>
    <xf numFmtId="3" fontId="32" fillId="36" borderId="2" xfId="0" applyNumberFormat="1" applyFont="1" applyFill="1" applyBorder="1" applyAlignment="1" applyProtection="1">
      <alignment horizontal="right" vertical="top"/>
      <protection locked="0"/>
    </xf>
    <xf numFmtId="165" fontId="32" fillId="36" borderId="2" xfId="0" applyNumberFormat="1" applyFont="1" applyFill="1" applyBorder="1" applyAlignment="1" applyProtection="1">
      <alignment horizontal="right" vertical="top"/>
      <protection locked="0"/>
    </xf>
    <xf numFmtId="3" fontId="32" fillId="36" borderId="31" xfId="0" applyNumberFormat="1" applyFont="1" applyFill="1" applyBorder="1" applyAlignment="1" applyProtection="1">
      <alignment horizontal="right" vertical="top"/>
      <protection locked="0"/>
    </xf>
    <xf numFmtId="3" fontId="2" fillId="0" borderId="4" xfId="0" applyNumberFormat="1" applyFont="1" applyFill="1" applyBorder="1"/>
    <xf numFmtId="0" fontId="46" fillId="0" borderId="0" xfId="0" applyFont="1" applyAlignment="1">
      <alignment horizontal="right"/>
    </xf>
    <xf numFmtId="49" fontId="1" fillId="0" borderId="0" xfId="0" applyNumberFormat="1" applyFont="1" applyFill="1" applyAlignment="1"/>
    <xf numFmtId="49" fontId="1" fillId="0" borderId="0" xfId="28" applyNumberFormat="1" applyFont="1" applyFill="1" applyBorder="1" applyAlignment="1">
      <alignment horizontal="right"/>
    </xf>
    <xf numFmtId="0" fontId="1" fillId="0" borderId="0" xfId="28" applyFont="1" applyFill="1" applyBorder="1" applyAlignment="1">
      <alignment horizontal="left"/>
    </xf>
    <xf numFmtId="3" fontId="1" fillId="0" borderId="0" xfId="28" applyNumberFormat="1" applyFont="1" applyFill="1" applyBorder="1" applyAlignment="1">
      <alignment horizontal="right"/>
    </xf>
    <xf numFmtId="0" fontId="2" fillId="0" borderId="1" xfId="30" applyFont="1" applyFill="1" applyBorder="1"/>
    <xf numFmtId="49" fontId="4" fillId="36" borderId="1" xfId="28" applyNumberFormat="1" applyFont="1" applyFill="1" applyBorder="1" applyAlignment="1">
      <alignment horizontal="right" vertical="center"/>
    </xf>
    <xf numFmtId="0" fontId="4" fillId="36" borderId="1" xfId="28" applyFont="1" applyFill="1" applyBorder="1" applyAlignment="1">
      <alignment horizontal="center" vertical="center"/>
    </xf>
    <xf numFmtId="3" fontId="2" fillId="36" borderId="1" xfId="28" applyNumberFormat="1" applyFont="1" applyFill="1" applyBorder="1" applyAlignment="1">
      <alignment horizontal="center" vertical="center"/>
    </xf>
    <xf numFmtId="3" fontId="2" fillId="36" borderId="1" xfId="28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4" fillId="0" borderId="0" xfId="0" applyNumberFormat="1" applyFont="1" applyFill="1" applyBorder="1" applyAlignment="1" applyProtection="1">
      <alignment horizontal="left" vertical="top"/>
      <protection locked="0"/>
    </xf>
    <xf numFmtId="3" fontId="4" fillId="0" borderId="0" xfId="0" applyNumberFormat="1" applyFont="1" applyFill="1" applyBorder="1" applyAlignment="1" applyProtection="1">
      <alignment horizontal="right" vertical="top"/>
      <protection locked="0"/>
    </xf>
    <xf numFmtId="164" fontId="4" fillId="0" borderId="0" xfId="0" applyNumberFormat="1" applyFont="1" applyBorder="1" applyAlignment="1" applyProtection="1">
      <alignment horizontal="right" vertical="top"/>
      <protection locked="0"/>
    </xf>
    <xf numFmtId="3" fontId="1" fillId="0" borderId="0" xfId="0" applyNumberFormat="1" applyFont="1" applyBorder="1" applyAlignment="1" applyProtection="1">
      <alignment horizontal="right" vertical="top"/>
      <protection locked="0"/>
    </xf>
    <xf numFmtId="3" fontId="1" fillId="0" borderId="25" xfId="0" applyNumberFormat="1" applyFont="1" applyBorder="1" applyAlignment="1" applyProtection="1">
      <alignment horizontal="right" vertical="top"/>
      <protection locked="0"/>
    </xf>
    <xf numFmtId="3" fontId="4" fillId="0" borderId="3" xfId="0" applyNumberFormat="1" applyFont="1" applyBorder="1" applyAlignment="1" applyProtection="1">
      <alignment horizontal="right" vertical="top"/>
      <protection locked="0"/>
    </xf>
    <xf numFmtId="49" fontId="31" fillId="0" borderId="49" xfId="0" applyNumberFormat="1" applyFont="1" applyBorder="1" applyAlignment="1" applyProtection="1">
      <alignment horizontal="left" vertical="top"/>
      <protection locked="0"/>
    </xf>
    <xf numFmtId="3" fontId="30" fillId="0" borderId="0" xfId="0" applyNumberFormat="1" applyFont="1" applyBorder="1" applyAlignment="1" applyProtection="1">
      <protection locked="0"/>
    </xf>
    <xf numFmtId="0" fontId="30" fillId="0" borderId="0" xfId="0" applyFont="1" applyBorder="1" applyAlignment="1" applyProtection="1">
      <protection locked="0"/>
    </xf>
    <xf numFmtId="0" fontId="0" fillId="0" borderId="0" xfId="0" applyBorder="1"/>
    <xf numFmtId="49" fontId="31" fillId="0" borderId="0" xfId="0" applyNumberFormat="1" applyFont="1" applyFill="1" applyBorder="1" applyAlignment="1" applyProtection="1">
      <alignment horizontal="left" vertical="top"/>
      <protection locked="0"/>
    </xf>
    <xf numFmtId="3" fontId="31" fillId="0" borderId="0" xfId="0" applyNumberFormat="1" applyFont="1" applyFill="1" applyBorder="1" applyAlignment="1" applyProtection="1">
      <alignment horizontal="right" vertical="top"/>
      <protection locked="0"/>
    </xf>
    <xf numFmtId="0" fontId="2" fillId="0" borderId="18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28" xfId="0" applyFont="1" applyFill="1" applyBorder="1" applyAlignment="1">
      <alignment horizontal="left"/>
    </xf>
    <xf numFmtId="3" fontId="2" fillId="0" borderId="28" xfId="0" applyNumberFormat="1" applyFont="1" applyFill="1" applyBorder="1"/>
    <xf numFmtId="165" fontId="1" fillId="0" borderId="28" xfId="0" applyNumberFormat="1" applyFont="1" applyFill="1" applyBorder="1"/>
    <xf numFmtId="3" fontId="2" fillId="0" borderId="50" xfId="0" applyNumberFormat="1" applyFont="1" applyFill="1" applyBorder="1"/>
    <xf numFmtId="49" fontId="32" fillId="0" borderId="9" xfId="0" applyNumberFormat="1" applyFont="1" applyBorder="1" applyAlignment="1" applyProtection="1">
      <alignment horizontal="left" vertical="top"/>
      <protection locked="0"/>
    </xf>
    <xf numFmtId="3" fontId="32" fillId="0" borderId="12" xfId="0" applyNumberFormat="1" applyFont="1" applyBorder="1" applyAlignment="1" applyProtection="1">
      <alignment horizontal="right" vertical="top"/>
      <protection locked="0"/>
    </xf>
    <xf numFmtId="165" fontId="32" fillId="0" borderId="12" xfId="0" applyNumberFormat="1" applyFont="1" applyBorder="1" applyAlignment="1" applyProtection="1">
      <alignment horizontal="right" vertical="top"/>
      <protection locked="0"/>
    </xf>
    <xf numFmtId="3" fontId="32" fillId="0" borderId="13" xfId="0" applyNumberFormat="1" applyFont="1" applyBorder="1" applyAlignment="1" applyProtection="1">
      <alignment horizontal="right" vertical="top"/>
      <protection locked="0"/>
    </xf>
    <xf numFmtId="0" fontId="0" fillId="0" borderId="24" xfId="0" applyBorder="1"/>
    <xf numFmtId="0" fontId="0" fillId="0" borderId="51" xfId="0" applyBorder="1"/>
    <xf numFmtId="49" fontId="31" fillId="0" borderId="37" xfId="0" applyNumberFormat="1" applyFont="1" applyBorder="1" applyAlignment="1" applyProtection="1">
      <alignment horizontal="left" vertical="top"/>
      <protection locked="0"/>
    </xf>
    <xf numFmtId="3" fontId="31" fillId="0" borderId="19" xfId="0" applyNumberFormat="1" applyFont="1" applyBorder="1" applyAlignment="1" applyProtection="1">
      <alignment horizontal="right" vertical="top"/>
      <protection locked="0"/>
    </xf>
    <xf numFmtId="165" fontId="31" fillId="0" borderId="19" xfId="0" applyNumberFormat="1" applyFont="1" applyBorder="1" applyAlignment="1" applyProtection="1">
      <alignment horizontal="right" vertical="top"/>
      <protection locked="0"/>
    </xf>
    <xf numFmtId="3" fontId="31" fillId="0" borderId="20" xfId="0" applyNumberFormat="1" applyFont="1" applyBorder="1" applyAlignment="1" applyProtection="1">
      <alignment horizontal="right" vertical="top"/>
      <protection locked="0"/>
    </xf>
    <xf numFmtId="0" fontId="1" fillId="0" borderId="36" xfId="0" applyFont="1" applyFill="1" applyBorder="1" applyAlignment="1">
      <alignment horizontal="left"/>
    </xf>
    <xf numFmtId="0" fontId="1" fillId="0" borderId="52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1" fillId="0" borderId="12" xfId="0" applyFont="1" applyFill="1" applyBorder="1"/>
    <xf numFmtId="3" fontId="1" fillId="0" borderId="12" xfId="0" applyNumberFormat="1" applyFont="1" applyFill="1" applyBorder="1"/>
    <xf numFmtId="3" fontId="1" fillId="2" borderId="12" xfId="0" applyNumberFormat="1" applyFont="1" applyFill="1" applyBorder="1"/>
    <xf numFmtId="165" fontId="1" fillId="0" borderId="12" xfId="0" applyNumberFormat="1" applyFont="1" applyFill="1" applyBorder="1"/>
    <xf numFmtId="3" fontId="1" fillId="0" borderId="13" xfId="0" applyNumberFormat="1" applyFont="1" applyFill="1" applyBorder="1"/>
    <xf numFmtId="0" fontId="1" fillId="0" borderId="37" xfId="0" applyFont="1" applyFill="1" applyBorder="1" applyAlignment="1">
      <alignment horizontal="left"/>
    </xf>
    <xf numFmtId="0" fontId="1" fillId="0" borderId="35" xfId="0" applyFont="1" applyFill="1" applyBorder="1" applyAlignment="1">
      <alignment horizontal="left"/>
    </xf>
    <xf numFmtId="0" fontId="2" fillId="37" borderId="29" xfId="0" applyFont="1" applyFill="1" applyBorder="1" applyAlignment="1">
      <alignment horizontal="left"/>
    </xf>
    <xf numFmtId="0" fontId="2" fillId="37" borderId="30" xfId="0" applyFont="1" applyFill="1" applyBorder="1" applyAlignment="1">
      <alignment horizontal="left"/>
    </xf>
    <xf numFmtId="0" fontId="2" fillId="37" borderId="2" xfId="0" applyFont="1" applyFill="1" applyBorder="1"/>
    <xf numFmtId="3" fontId="2" fillId="37" borderId="2" xfId="0" applyNumberFormat="1" applyFont="1" applyFill="1" applyBorder="1"/>
    <xf numFmtId="165" fontId="2" fillId="37" borderId="2" xfId="0" applyNumberFormat="1" applyFont="1" applyFill="1" applyBorder="1"/>
    <xf numFmtId="3" fontId="2" fillId="37" borderId="31" xfId="0" applyNumberFormat="1" applyFont="1" applyFill="1" applyBorder="1"/>
    <xf numFmtId="49" fontId="7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center"/>
    </xf>
    <xf numFmtId="49" fontId="32" fillId="36" borderId="47" xfId="0" applyNumberFormat="1" applyFont="1" applyFill="1" applyBorder="1" applyAlignment="1" applyProtection="1">
      <alignment horizontal="left" vertical="top"/>
      <protection locked="0"/>
    </xf>
    <xf numFmtId="49" fontId="32" fillId="36" borderId="30" xfId="0" applyNumberFormat="1" applyFont="1" applyFill="1" applyBorder="1" applyAlignment="1" applyProtection="1">
      <alignment horizontal="left" vertical="top"/>
      <protection locked="0"/>
    </xf>
    <xf numFmtId="49" fontId="32" fillId="36" borderId="48" xfId="0" applyNumberFormat="1" applyFont="1" applyFill="1" applyBorder="1" applyAlignment="1" applyProtection="1">
      <alignment horizontal="left" vertical="top"/>
      <protection locked="0"/>
    </xf>
    <xf numFmtId="49" fontId="1" fillId="0" borderId="24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1" fillId="0" borderId="51" xfId="0" applyNumberFormat="1" applyFont="1" applyFill="1" applyBorder="1" applyAlignment="1">
      <alignment horizontal="center"/>
    </xf>
  </cellXfs>
  <cellStyles count="51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Čárka 2" xfId="46"/>
    <cellStyle name="Čárka 3" xfId="50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/>
    <cellStyle name="Normální 2 2" xfId="47"/>
    <cellStyle name="Normální 2 3" xfId="49"/>
    <cellStyle name="Normální 3" xfId="29"/>
    <cellStyle name="Normální 4" xfId="48"/>
    <cellStyle name="Normální 5 2" xfId="30"/>
    <cellStyle name="Normální 6" xfId="31"/>
    <cellStyle name="Poznámka" xfId="32" builtinId="10" customBuiltin="1"/>
    <cellStyle name="Propojená buňka" xfId="33" builtinId="24" customBuiltin="1"/>
    <cellStyle name="Správně" xfId="34" builtinId="26" customBuiltin="1"/>
    <cellStyle name="Text upozornění" xfId="35" builtinId="11" customBuiltin="1"/>
    <cellStyle name="Vstup" xfId="36" builtinId="20" customBuiltin="1"/>
    <cellStyle name="Výpočet" xfId="37" builtinId="22" customBuiltin="1"/>
    <cellStyle name="Výstup" xfId="38" builtinId="21" customBuiltin="1"/>
    <cellStyle name="Vysvětlující text" xfId="39" builtinId="53" customBuiltin="1"/>
    <cellStyle name="Zvýraznění 1" xfId="40" builtinId="29" customBuiltin="1"/>
    <cellStyle name="Zvýraznění 2" xfId="41" builtinId="33" customBuiltin="1"/>
    <cellStyle name="Zvýraznění 3" xfId="42" builtinId="37" customBuiltin="1"/>
    <cellStyle name="Zvýraznění 4" xfId="43" builtinId="41" customBuiltin="1"/>
    <cellStyle name="Zvýraznění 5" xfId="44" builtinId="45" customBuiltin="1"/>
    <cellStyle name="Zvýraznění 6" xfId="45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73"/>
  <sheetViews>
    <sheetView view="pageLayout" topLeftCell="A41" zoomScaleNormal="100" workbookViewId="0">
      <selection activeCell="A67" sqref="A67:H67"/>
    </sheetView>
  </sheetViews>
  <sheetFormatPr defaultColWidth="5.28515625" defaultRowHeight="12.75" x14ac:dyDescent="0.2"/>
  <cols>
    <col min="1" max="1" width="5.42578125" style="35" bestFit="1" customWidth="1"/>
    <col min="2" max="2" width="5.7109375" style="36" customWidth="1"/>
    <col min="3" max="3" width="71.5703125" style="37" customWidth="1"/>
    <col min="4" max="5" width="9.140625" style="30" hidden="1" customWidth="1"/>
    <col min="6" max="6" width="10.28515625" style="30" hidden="1" customWidth="1"/>
    <col min="7" max="7" width="8.7109375" style="30" hidden="1" customWidth="1"/>
    <col min="8" max="8" width="9.85546875" style="34" customWidth="1"/>
    <col min="9" max="9" width="5.28515625" style="34"/>
    <col min="10" max="10" width="7.140625" style="34" bestFit="1" customWidth="1"/>
    <col min="11" max="11" width="6.140625" style="34" bestFit="1" customWidth="1"/>
    <col min="12" max="13" width="5.28515625" style="34"/>
    <col min="14" max="14" width="7" style="34" bestFit="1" customWidth="1"/>
    <col min="15" max="16384" width="5.28515625" style="34"/>
  </cols>
  <sheetData>
    <row r="1" spans="1:8" x14ac:dyDescent="0.2">
      <c r="G1" s="34"/>
      <c r="H1" s="296" t="s">
        <v>698</v>
      </c>
    </row>
    <row r="2" spans="1:8" x14ac:dyDescent="0.2">
      <c r="G2" s="34"/>
      <c r="H2" s="34" t="s">
        <v>716</v>
      </c>
    </row>
    <row r="3" spans="1:8" ht="18.75" thickBot="1" x14ac:dyDescent="0.3">
      <c r="A3" s="38" t="s">
        <v>695</v>
      </c>
      <c r="B3" s="39"/>
      <c r="G3" s="40"/>
      <c r="H3" s="40" t="s">
        <v>365</v>
      </c>
    </row>
    <row r="4" spans="1:8" x14ac:dyDescent="0.2">
      <c r="A4" s="41" t="s">
        <v>366</v>
      </c>
      <c r="B4" s="42"/>
      <c r="C4" s="43"/>
      <c r="D4" s="44" t="s">
        <v>367</v>
      </c>
      <c r="E4" s="44" t="s">
        <v>368</v>
      </c>
      <c r="F4" s="45" t="s">
        <v>369</v>
      </c>
      <c r="G4" s="44" t="s">
        <v>370</v>
      </c>
      <c r="H4" s="46" t="s">
        <v>696</v>
      </c>
    </row>
    <row r="5" spans="1:8" ht="13.5" thickBot="1" x14ac:dyDescent="0.25">
      <c r="A5" s="47"/>
      <c r="B5" s="48"/>
      <c r="C5" s="49"/>
      <c r="D5" s="50">
        <v>2020</v>
      </c>
      <c r="E5" s="51">
        <v>2020</v>
      </c>
      <c r="F5" s="52" t="s">
        <v>586</v>
      </c>
      <c r="G5" s="51" t="s">
        <v>371</v>
      </c>
      <c r="H5" s="53">
        <v>2021</v>
      </c>
    </row>
    <row r="6" spans="1:8" x14ac:dyDescent="0.2">
      <c r="A6" s="54"/>
      <c r="B6" s="55" t="s">
        <v>372</v>
      </c>
      <c r="C6" s="56"/>
      <c r="D6" s="44"/>
      <c r="E6" s="44"/>
      <c r="F6" s="44"/>
      <c r="G6" s="44"/>
      <c r="H6" s="57"/>
    </row>
    <row r="7" spans="1:8" s="268" customFormat="1" x14ac:dyDescent="0.2">
      <c r="A7" s="236"/>
      <c r="B7" s="276" t="s">
        <v>737</v>
      </c>
      <c r="C7" s="269" t="s">
        <v>373</v>
      </c>
      <c r="D7" s="270">
        <f>D9+D15+D16</f>
        <v>174100</v>
      </c>
      <c r="E7" s="270">
        <f>E9+E15+E16</f>
        <v>164100</v>
      </c>
      <c r="F7" s="270"/>
      <c r="G7" s="271">
        <v>75.5</v>
      </c>
      <c r="H7" s="274">
        <f>H9+H15+H16</f>
        <v>172350</v>
      </c>
    </row>
    <row r="8" spans="1:8" hidden="1" x14ac:dyDescent="0.2">
      <c r="A8" s="58"/>
      <c r="B8" s="59">
        <v>1332</v>
      </c>
      <c r="C8" s="69" t="s">
        <v>374</v>
      </c>
      <c r="D8" s="60">
        <v>0</v>
      </c>
      <c r="E8" s="60">
        <v>0</v>
      </c>
      <c r="F8" s="60">
        <v>0</v>
      </c>
      <c r="G8" s="218">
        <v>0</v>
      </c>
      <c r="H8" s="235">
        <v>0</v>
      </c>
    </row>
    <row r="9" spans="1:8" x14ac:dyDescent="0.2">
      <c r="A9" s="234" t="s">
        <v>752</v>
      </c>
      <c r="B9" s="59" t="s">
        <v>375</v>
      </c>
      <c r="C9" s="69" t="s">
        <v>376</v>
      </c>
      <c r="D9" s="60">
        <v>22100</v>
      </c>
      <c r="E9" s="60">
        <v>12100</v>
      </c>
      <c r="F9" s="60">
        <f>SUM(F10:F14)</f>
        <v>18928</v>
      </c>
      <c r="G9" s="218">
        <v>156.4</v>
      </c>
      <c r="H9" s="235">
        <f>SUM(H10:H14)</f>
        <v>20350</v>
      </c>
    </row>
    <row r="10" spans="1:8" x14ac:dyDescent="0.2">
      <c r="A10" s="234" t="s">
        <v>752</v>
      </c>
      <c r="B10" s="61" t="s">
        <v>377</v>
      </c>
      <c r="C10" s="77" t="s">
        <v>378</v>
      </c>
      <c r="D10" s="62">
        <v>2500</v>
      </c>
      <c r="E10" s="62">
        <v>2500</v>
      </c>
      <c r="F10" s="62">
        <v>2387</v>
      </c>
      <c r="G10" s="222">
        <v>95.5</v>
      </c>
      <c r="H10" s="275">
        <v>2500</v>
      </c>
    </row>
    <row r="11" spans="1:8" x14ac:dyDescent="0.2">
      <c r="A11" s="234" t="s">
        <v>752</v>
      </c>
      <c r="B11" s="63"/>
      <c r="C11" s="272" t="s">
        <v>379</v>
      </c>
      <c r="D11" s="64">
        <v>2000</v>
      </c>
      <c r="E11" s="64">
        <v>1000</v>
      </c>
      <c r="F11" s="64">
        <v>758</v>
      </c>
      <c r="G11" s="222">
        <v>75.8</v>
      </c>
      <c r="H11" s="229">
        <v>1500</v>
      </c>
    </row>
    <row r="12" spans="1:8" x14ac:dyDescent="0.2">
      <c r="A12" s="234" t="s">
        <v>752</v>
      </c>
      <c r="B12" s="63"/>
      <c r="C12" s="272" t="s">
        <v>380</v>
      </c>
      <c r="D12" s="64">
        <v>16000</v>
      </c>
      <c r="E12" s="64">
        <v>8000</v>
      </c>
      <c r="F12" s="64">
        <v>15262</v>
      </c>
      <c r="G12" s="273">
        <v>190.8</v>
      </c>
      <c r="H12" s="229">
        <v>16000</v>
      </c>
    </row>
    <row r="13" spans="1:8" x14ac:dyDescent="0.2">
      <c r="A13" s="234" t="s">
        <v>752</v>
      </c>
      <c r="B13" s="63"/>
      <c r="C13" s="272" t="s">
        <v>381</v>
      </c>
      <c r="D13" s="64">
        <v>1600</v>
      </c>
      <c r="E13" s="64">
        <v>600</v>
      </c>
      <c r="F13" s="64">
        <v>29</v>
      </c>
      <c r="G13" s="273">
        <v>4.8</v>
      </c>
      <c r="H13" s="229">
        <v>50</v>
      </c>
    </row>
    <row r="14" spans="1:8" x14ac:dyDescent="0.2">
      <c r="A14" s="234" t="s">
        <v>752</v>
      </c>
      <c r="B14" s="63"/>
      <c r="C14" s="272" t="s">
        <v>382</v>
      </c>
      <c r="D14" s="64">
        <v>0</v>
      </c>
      <c r="E14" s="64">
        <v>0</v>
      </c>
      <c r="F14" s="64">
        <v>492</v>
      </c>
      <c r="G14" s="273">
        <v>0</v>
      </c>
      <c r="H14" s="229">
        <v>300</v>
      </c>
    </row>
    <row r="15" spans="1:8" x14ac:dyDescent="0.2">
      <c r="A15" s="234" t="s">
        <v>752</v>
      </c>
      <c r="B15" s="65">
        <v>1361</v>
      </c>
      <c r="C15" s="69" t="s">
        <v>383</v>
      </c>
      <c r="D15" s="60">
        <v>10000</v>
      </c>
      <c r="E15" s="60">
        <v>10000</v>
      </c>
      <c r="F15" s="60">
        <v>6044</v>
      </c>
      <c r="G15" s="218">
        <v>60.4</v>
      </c>
      <c r="H15" s="235">
        <v>10000</v>
      </c>
    </row>
    <row r="16" spans="1:8" ht="13.5" thickBot="1" x14ac:dyDescent="0.25">
      <c r="A16" s="347" t="s">
        <v>752</v>
      </c>
      <c r="B16" s="339">
        <v>1511</v>
      </c>
      <c r="C16" s="71" t="s">
        <v>384</v>
      </c>
      <c r="D16" s="72">
        <v>142000</v>
      </c>
      <c r="E16" s="72">
        <v>142000</v>
      </c>
      <c r="F16" s="72">
        <v>98842</v>
      </c>
      <c r="G16" s="289">
        <v>69.599999999999994</v>
      </c>
      <c r="H16" s="87">
        <v>142000</v>
      </c>
    </row>
    <row r="17" spans="1:8" x14ac:dyDescent="0.2">
      <c r="A17" s="237" t="s">
        <v>0</v>
      </c>
      <c r="B17" s="238" t="s">
        <v>738</v>
      </c>
      <c r="C17" s="277" t="s">
        <v>385</v>
      </c>
      <c r="D17" s="278">
        <f>SUM(D18:D35)</f>
        <v>9425</v>
      </c>
      <c r="E17" s="278">
        <f>SUM(E18:E35)</f>
        <v>18242</v>
      </c>
      <c r="F17" s="278">
        <f>SUM(F18:F35)</f>
        <v>39122</v>
      </c>
      <c r="G17" s="279">
        <v>135.73189978299467</v>
      </c>
      <c r="H17" s="280">
        <f>SUM(H18:H35)</f>
        <v>25270</v>
      </c>
    </row>
    <row r="18" spans="1:8" x14ac:dyDescent="0.2">
      <c r="A18" s="234">
        <v>6171</v>
      </c>
      <c r="B18" s="59">
        <v>2111</v>
      </c>
      <c r="C18" s="69" t="s">
        <v>386</v>
      </c>
      <c r="D18" s="60">
        <v>50</v>
      </c>
      <c r="E18" s="60">
        <v>50</v>
      </c>
      <c r="F18" s="67">
        <v>29</v>
      </c>
      <c r="G18" s="218">
        <v>58</v>
      </c>
      <c r="H18" s="235">
        <v>50</v>
      </c>
    </row>
    <row r="19" spans="1:8" x14ac:dyDescent="0.2">
      <c r="A19" s="234">
        <v>3429</v>
      </c>
      <c r="B19" s="59">
        <v>2119</v>
      </c>
      <c r="C19" s="69" t="s">
        <v>387</v>
      </c>
      <c r="D19" s="60">
        <v>25</v>
      </c>
      <c r="E19" s="60">
        <v>25</v>
      </c>
      <c r="F19" s="67">
        <v>195</v>
      </c>
      <c r="G19" s="218">
        <v>780</v>
      </c>
      <c r="H19" s="235">
        <v>25</v>
      </c>
    </row>
    <row r="20" spans="1:8" x14ac:dyDescent="0.2">
      <c r="A20" s="234">
        <v>3111</v>
      </c>
      <c r="B20" s="59">
        <v>2122</v>
      </c>
      <c r="C20" s="69" t="s">
        <v>388</v>
      </c>
      <c r="D20" s="60">
        <v>5155</v>
      </c>
      <c r="E20" s="60">
        <v>12000</v>
      </c>
      <c r="F20" s="67">
        <v>12000</v>
      </c>
      <c r="G20" s="218">
        <v>100</v>
      </c>
      <c r="H20" s="235">
        <v>300</v>
      </c>
    </row>
    <row r="21" spans="1:8" x14ac:dyDescent="0.2">
      <c r="A21" s="234">
        <v>3113</v>
      </c>
      <c r="B21" s="59">
        <v>2122</v>
      </c>
      <c r="C21" s="69" t="s">
        <v>388</v>
      </c>
      <c r="D21" s="60">
        <v>0</v>
      </c>
      <c r="E21" s="60">
        <v>0</v>
      </c>
      <c r="F21" s="67">
        <v>52</v>
      </c>
      <c r="G21" s="218">
        <v>0</v>
      </c>
      <c r="H21" s="235">
        <v>700</v>
      </c>
    </row>
    <row r="22" spans="1:8" x14ac:dyDescent="0.2">
      <c r="A22" s="234">
        <v>3141</v>
      </c>
      <c r="B22" s="59">
        <v>2122</v>
      </c>
      <c r="C22" s="69" t="s">
        <v>388</v>
      </c>
      <c r="D22" s="60"/>
      <c r="E22" s="60"/>
      <c r="F22" s="67"/>
      <c r="G22" s="218"/>
      <c r="H22" s="235">
        <v>2500</v>
      </c>
    </row>
    <row r="23" spans="1:8" x14ac:dyDescent="0.2">
      <c r="A23" s="234">
        <v>6310</v>
      </c>
      <c r="B23" s="68">
        <v>2141</v>
      </c>
      <c r="C23" s="69" t="s">
        <v>389</v>
      </c>
      <c r="D23" s="60">
        <v>700</v>
      </c>
      <c r="E23" s="60">
        <v>2000</v>
      </c>
      <c r="F23" s="67">
        <v>2405</v>
      </c>
      <c r="G23" s="218">
        <v>120.3</v>
      </c>
      <c r="H23" s="235">
        <v>400</v>
      </c>
    </row>
    <row r="24" spans="1:8" x14ac:dyDescent="0.2">
      <c r="A24" s="234">
        <v>3419</v>
      </c>
      <c r="B24" s="59">
        <v>2212</v>
      </c>
      <c r="C24" s="69" t="s">
        <v>390</v>
      </c>
      <c r="D24" s="60">
        <v>2500</v>
      </c>
      <c r="E24" s="60">
        <v>2500</v>
      </c>
      <c r="F24" s="67">
        <v>1668</v>
      </c>
      <c r="G24" s="218">
        <v>66.7</v>
      </c>
      <c r="H24" s="235">
        <v>10</v>
      </c>
    </row>
    <row r="25" spans="1:8" x14ac:dyDescent="0.2">
      <c r="A25" s="234">
        <v>4379</v>
      </c>
      <c r="B25" s="59">
        <v>2212</v>
      </c>
      <c r="C25" s="69" t="s">
        <v>390</v>
      </c>
      <c r="D25" s="60"/>
      <c r="E25" s="60"/>
      <c r="F25" s="67"/>
      <c r="G25" s="218"/>
      <c r="H25" s="235">
        <v>5</v>
      </c>
    </row>
    <row r="26" spans="1:8" x14ac:dyDescent="0.2">
      <c r="A26" s="234">
        <v>6171</v>
      </c>
      <c r="B26" s="59">
        <v>2212</v>
      </c>
      <c r="C26" s="69" t="s">
        <v>390</v>
      </c>
      <c r="D26" s="60"/>
      <c r="E26" s="60"/>
      <c r="F26" s="67"/>
      <c r="G26" s="218"/>
      <c r="H26" s="235">
        <v>20285</v>
      </c>
    </row>
    <row r="27" spans="1:8" x14ac:dyDescent="0.2">
      <c r="A27" s="234">
        <v>3113</v>
      </c>
      <c r="B27" s="59">
        <v>2229</v>
      </c>
      <c r="C27" s="69" t="s">
        <v>391</v>
      </c>
      <c r="D27" s="60">
        <v>10</v>
      </c>
      <c r="E27" s="67">
        <v>682</v>
      </c>
      <c r="F27" s="67">
        <v>930</v>
      </c>
      <c r="G27" s="218">
        <v>136.4</v>
      </c>
      <c r="H27" s="227">
        <v>10</v>
      </c>
    </row>
    <row r="28" spans="1:8" x14ac:dyDescent="0.2">
      <c r="A28" s="234">
        <v>6171</v>
      </c>
      <c r="B28" s="59">
        <v>2322</v>
      </c>
      <c r="C28" s="69" t="s">
        <v>392</v>
      </c>
      <c r="D28" s="60">
        <v>520</v>
      </c>
      <c r="E28" s="60">
        <v>520</v>
      </c>
      <c r="F28" s="67">
        <v>290</v>
      </c>
      <c r="G28" s="218">
        <v>55.8</v>
      </c>
      <c r="H28" s="235">
        <v>520</v>
      </c>
    </row>
    <row r="29" spans="1:8" x14ac:dyDescent="0.2">
      <c r="A29" s="234">
        <v>3632</v>
      </c>
      <c r="B29" s="59">
        <v>2324</v>
      </c>
      <c r="C29" s="69" t="s">
        <v>393</v>
      </c>
      <c r="D29" s="60">
        <v>435</v>
      </c>
      <c r="E29" s="60">
        <v>435</v>
      </c>
      <c r="F29" s="67">
        <v>3001</v>
      </c>
      <c r="G29" s="218">
        <v>689.9</v>
      </c>
      <c r="H29" s="235">
        <v>65</v>
      </c>
    </row>
    <row r="30" spans="1:8" x14ac:dyDescent="0.2">
      <c r="A30" s="234">
        <v>3741</v>
      </c>
      <c r="B30" s="59">
        <v>2324</v>
      </c>
      <c r="C30" s="69" t="s">
        <v>393</v>
      </c>
      <c r="D30" s="60"/>
      <c r="E30" s="60"/>
      <c r="F30" s="67"/>
      <c r="G30" s="218"/>
      <c r="H30" s="235">
        <v>20</v>
      </c>
    </row>
    <row r="31" spans="1:8" x14ac:dyDescent="0.2">
      <c r="A31" s="234">
        <v>6171</v>
      </c>
      <c r="B31" s="59">
        <v>2324</v>
      </c>
      <c r="C31" s="69" t="s">
        <v>393</v>
      </c>
      <c r="D31" s="60"/>
      <c r="E31" s="60"/>
      <c r="F31" s="67"/>
      <c r="G31" s="218"/>
      <c r="H31" s="235">
        <v>350</v>
      </c>
    </row>
    <row r="32" spans="1:8" x14ac:dyDescent="0.2">
      <c r="A32" s="234">
        <v>6409</v>
      </c>
      <c r="B32" s="70">
        <v>2328</v>
      </c>
      <c r="C32" s="69" t="s">
        <v>394</v>
      </c>
      <c r="D32" s="60">
        <v>20</v>
      </c>
      <c r="E32" s="60">
        <v>20</v>
      </c>
      <c r="F32" s="67">
        <v>18887</v>
      </c>
      <c r="G32" s="218">
        <v>0</v>
      </c>
      <c r="H32" s="235">
        <v>20</v>
      </c>
    </row>
    <row r="33" spans="1:8" x14ac:dyDescent="0.2">
      <c r="A33" s="234">
        <v>6409</v>
      </c>
      <c r="B33" s="70">
        <v>2329</v>
      </c>
      <c r="C33" s="69" t="s">
        <v>395</v>
      </c>
      <c r="D33" s="60"/>
      <c r="E33" s="60"/>
      <c r="F33" s="67"/>
      <c r="G33" s="218"/>
      <c r="H33" s="235">
        <v>5</v>
      </c>
    </row>
    <row r="34" spans="1:8" ht="13.5" thickBot="1" x14ac:dyDescent="0.25">
      <c r="A34" s="346">
        <v>6171</v>
      </c>
      <c r="B34" s="74">
        <v>2329</v>
      </c>
      <c r="C34" s="75" t="s">
        <v>395</v>
      </c>
      <c r="D34" s="66">
        <v>10</v>
      </c>
      <c r="E34" s="66">
        <v>10</v>
      </c>
      <c r="F34" s="123">
        <v>-344</v>
      </c>
      <c r="G34" s="232">
        <v>0</v>
      </c>
      <c r="H34" s="217">
        <v>5</v>
      </c>
    </row>
    <row r="35" spans="1:8" ht="13.5" hidden="1" thickBot="1" x14ac:dyDescent="0.25">
      <c r="A35" s="73"/>
      <c r="B35" s="340">
        <v>2460</v>
      </c>
      <c r="C35" s="341" t="s">
        <v>396</v>
      </c>
      <c r="D35" s="342">
        <v>0</v>
      </c>
      <c r="E35" s="342">
        <v>0</v>
      </c>
      <c r="F35" s="343">
        <v>9</v>
      </c>
      <c r="G35" s="344">
        <v>0</v>
      </c>
      <c r="H35" s="345">
        <v>0</v>
      </c>
    </row>
    <row r="36" spans="1:8" ht="13.5" thickBot="1" x14ac:dyDescent="0.25">
      <c r="A36" s="239"/>
      <c r="B36" s="240" t="s">
        <v>739</v>
      </c>
      <c r="C36" s="241" t="s">
        <v>397</v>
      </c>
      <c r="D36" s="281">
        <f t="shared" ref="D36:F36" si="0">D37</f>
        <v>0</v>
      </c>
      <c r="E36" s="281">
        <f t="shared" si="0"/>
        <v>2400</v>
      </c>
      <c r="F36" s="281">
        <f t="shared" si="0"/>
        <v>2400</v>
      </c>
      <c r="G36" s="282">
        <v>100</v>
      </c>
      <c r="H36" s="283">
        <f>H37</f>
        <v>0</v>
      </c>
    </row>
    <row r="37" spans="1:8" ht="13.5" hidden="1" thickBot="1" x14ac:dyDescent="0.25">
      <c r="A37" s="78"/>
      <c r="B37" s="284"/>
      <c r="C37" s="285"/>
      <c r="D37" s="286">
        <v>0</v>
      </c>
      <c r="E37" s="286">
        <v>2400</v>
      </c>
      <c r="F37" s="286">
        <v>2400</v>
      </c>
      <c r="G37" s="287">
        <v>100</v>
      </c>
      <c r="H37" s="288">
        <v>0</v>
      </c>
    </row>
    <row r="38" spans="1:8" ht="13.5" thickBot="1" x14ac:dyDescent="0.25">
      <c r="A38" s="348"/>
      <c r="B38" s="349"/>
      <c r="C38" s="350" t="s">
        <v>398</v>
      </c>
      <c r="D38" s="351">
        <f>D7+D17+D36</f>
        <v>183525</v>
      </c>
      <c r="E38" s="351">
        <f>E7+E17+E36</f>
        <v>184742</v>
      </c>
      <c r="F38" s="351">
        <f>F7+F17+F36</f>
        <v>41522</v>
      </c>
      <c r="G38" s="352">
        <v>25.93802201567653</v>
      </c>
      <c r="H38" s="353">
        <f>H7+H17+H36</f>
        <v>197620</v>
      </c>
    </row>
    <row r="39" spans="1:8" ht="13.5" thickBot="1" x14ac:dyDescent="0.25">
      <c r="A39" s="239"/>
      <c r="B39" s="240" t="s">
        <v>740</v>
      </c>
      <c r="C39" s="241" t="s">
        <v>741</v>
      </c>
      <c r="D39" s="281" t="e">
        <f>D40+D41+D44+D45</f>
        <v>#REF!</v>
      </c>
      <c r="E39" s="281" t="e">
        <f>E40+E41+E44+E45</f>
        <v>#REF!</v>
      </c>
      <c r="F39" s="281" t="e">
        <f>F40+F41+F44+F45</f>
        <v>#REF!</v>
      </c>
      <c r="G39" s="282">
        <v>46.556204606534443</v>
      </c>
      <c r="H39" s="283">
        <f>H40+H41+H44+H45</f>
        <v>586869</v>
      </c>
    </row>
    <row r="40" spans="1:8" x14ac:dyDescent="0.2">
      <c r="A40" s="338">
        <v>6330</v>
      </c>
      <c r="B40" s="223">
        <v>4131</v>
      </c>
      <c r="C40" s="224" t="s">
        <v>399</v>
      </c>
      <c r="D40" s="88">
        <v>150000</v>
      </c>
      <c r="E40" s="88">
        <v>100000</v>
      </c>
      <c r="F40" s="88">
        <v>0</v>
      </c>
      <c r="G40" s="225">
        <v>0</v>
      </c>
      <c r="H40" s="216">
        <v>145000</v>
      </c>
    </row>
    <row r="41" spans="1:8" x14ac:dyDescent="0.2">
      <c r="A41" s="234"/>
      <c r="B41" s="70"/>
      <c r="C41" s="219" t="s">
        <v>400</v>
      </c>
      <c r="D41" s="220" t="e">
        <f>#REF!</f>
        <v>#REF!</v>
      </c>
      <c r="E41" s="220" t="e">
        <f>#REF!</f>
        <v>#REF!</v>
      </c>
      <c r="F41" s="220" t="e">
        <f>#REF!</f>
        <v>#REF!</v>
      </c>
      <c r="G41" s="221">
        <v>55.335060585832764</v>
      </c>
      <c r="H41" s="226">
        <f>H42+H43</f>
        <v>441869</v>
      </c>
    </row>
    <row r="42" spans="1:8" x14ac:dyDescent="0.2">
      <c r="A42" s="228">
        <v>6330</v>
      </c>
      <c r="B42" s="70">
        <v>4137</v>
      </c>
      <c r="C42" s="77" t="s">
        <v>750</v>
      </c>
      <c r="D42" s="62">
        <v>75886</v>
      </c>
      <c r="E42" s="62">
        <v>75886</v>
      </c>
      <c r="F42" s="62">
        <v>56916</v>
      </c>
      <c r="G42" s="222">
        <v>50.001317766122867</v>
      </c>
      <c r="H42" s="229">
        <v>79936</v>
      </c>
    </row>
    <row r="43" spans="1:8" x14ac:dyDescent="0.2">
      <c r="A43" s="228">
        <v>6330</v>
      </c>
      <c r="B43" s="70">
        <v>4137</v>
      </c>
      <c r="C43" s="77" t="s">
        <v>751</v>
      </c>
      <c r="D43" s="62">
        <v>360085</v>
      </c>
      <c r="E43" s="64">
        <v>360085</v>
      </c>
      <c r="F43" s="64">
        <v>270063</v>
      </c>
      <c r="G43" s="222">
        <v>49.999861143896581</v>
      </c>
      <c r="H43" s="229">
        <v>361933</v>
      </c>
    </row>
    <row r="44" spans="1:8" hidden="1" x14ac:dyDescent="0.2">
      <c r="A44" s="234"/>
      <c r="B44" s="70"/>
      <c r="C44" s="69" t="s">
        <v>401</v>
      </c>
      <c r="D44" s="60">
        <v>0</v>
      </c>
      <c r="E44" s="67">
        <v>151573</v>
      </c>
      <c r="F44" s="67">
        <v>135931</v>
      </c>
      <c r="G44" s="218">
        <v>0</v>
      </c>
      <c r="H44" s="227">
        <v>0</v>
      </c>
    </row>
    <row r="45" spans="1:8" ht="13.5" hidden="1" thickBot="1" x14ac:dyDescent="0.25">
      <c r="A45" s="81"/>
      <c r="B45" s="230">
        <v>4251</v>
      </c>
      <c r="C45" s="231" t="s">
        <v>402</v>
      </c>
      <c r="D45" s="123">
        <v>0</v>
      </c>
      <c r="E45" s="123">
        <v>39371</v>
      </c>
      <c r="F45" s="123">
        <v>34201</v>
      </c>
      <c r="G45" s="232">
        <v>81.757233592095986</v>
      </c>
      <c r="H45" s="233">
        <v>0</v>
      </c>
    </row>
    <row r="46" spans="1:8" ht="13.5" thickBot="1" x14ac:dyDescent="0.25">
      <c r="A46" s="76"/>
      <c r="B46" s="319"/>
      <c r="C46" s="320" t="s">
        <v>403</v>
      </c>
      <c r="D46" s="321" t="e">
        <f>D39+D36+D17+D7</f>
        <v>#REF!</v>
      </c>
      <c r="E46" s="322" t="e">
        <f>E39+E36+E17+E7</f>
        <v>#REF!</v>
      </c>
      <c r="F46" s="322" t="e">
        <f>F39+F36+F17+F7</f>
        <v>#REF!</v>
      </c>
      <c r="G46" s="221">
        <v>41.843206078095896</v>
      </c>
      <c r="H46" s="295">
        <f>H39+H36+H17+H7</f>
        <v>784489</v>
      </c>
    </row>
    <row r="47" spans="1:8" ht="13.5" thickBot="1" x14ac:dyDescent="0.25">
      <c r="A47" s="239"/>
      <c r="B47" s="240" t="s">
        <v>404</v>
      </c>
      <c r="C47" s="241" t="s">
        <v>742</v>
      </c>
      <c r="D47" s="281">
        <f>'Výdaje ORJ'!B77</f>
        <v>765277</v>
      </c>
      <c r="E47" s="281">
        <f>'Výdaje ORJ'!C77</f>
        <v>915000</v>
      </c>
      <c r="F47" s="281">
        <f>'Výdaje ORJ'!D77</f>
        <v>519529.89987000002</v>
      </c>
      <c r="G47" s="282">
        <v>39.938808244348699</v>
      </c>
      <c r="H47" s="283">
        <f>'Výdaje ORJ'!F77</f>
        <v>843430</v>
      </c>
    </row>
    <row r="48" spans="1:8" ht="13.5" thickBot="1" x14ac:dyDescent="0.25">
      <c r="A48" s="239"/>
      <c r="B48" s="240" t="s">
        <v>405</v>
      </c>
      <c r="C48" s="241" t="s">
        <v>743</v>
      </c>
      <c r="D48" s="281">
        <f>'Výdaje ORJ'!B78</f>
        <v>338882</v>
      </c>
      <c r="E48" s="281">
        <f>'Výdaje ORJ'!C78</f>
        <v>457361</v>
      </c>
      <c r="F48" s="281">
        <f>'Výdaje ORJ'!D78</f>
        <v>198086.73935999998</v>
      </c>
      <c r="G48" s="282">
        <v>26.225202138470376</v>
      </c>
      <c r="H48" s="283">
        <f>'Výdaje ORJ'!F78</f>
        <v>285351</v>
      </c>
    </row>
    <row r="49" spans="1:8" x14ac:dyDescent="0.2">
      <c r="A49" s="76"/>
      <c r="B49" s="319"/>
      <c r="C49" s="320" t="s">
        <v>406</v>
      </c>
      <c r="D49" s="321">
        <f>D47+D48</f>
        <v>1104159</v>
      </c>
      <c r="E49" s="322">
        <f>E47+E48</f>
        <v>1372361</v>
      </c>
      <c r="F49" s="322">
        <f>F47+F48</f>
        <v>717616.63922999997</v>
      </c>
      <c r="G49" s="221">
        <v>35.070074894528837</v>
      </c>
      <c r="H49" s="295">
        <f>H47+H48</f>
        <v>1128781</v>
      </c>
    </row>
    <row r="50" spans="1:8" ht="13.5" thickBot="1" x14ac:dyDescent="0.25">
      <c r="A50" s="58"/>
      <c r="B50" s="323"/>
      <c r="C50" s="324" t="s">
        <v>407</v>
      </c>
      <c r="D50" s="325" t="e">
        <f>D46-D49</f>
        <v>#REF!</v>
      </c>
      <c r="E50" s="325" t="e">
        <f>E46-E49</f>
        <v>#REF!</v>
      </c>
      <c r="F50" s="325" t="e">
        <f>F46-F49</f>
        <v>#REF!</v>
      </c>
      <c r="G50" s="326">
        <v>22.983653457670428</v>
      </c>
      <c r="H50" s="327">
        <f>H46-H49</f>
        <v>-344292</v>
      </c>
    </row>
    <row r="51" spans="1:8" ht="13.5" thickBot="1" x14ac:dyDescent="0.25">
      <c r="A51" s="239"/>
      <c r="B51" s="240" t="s">
        <v>744</v>
      </c>
      <c r="C51" s="241" t="s">
        <v>745</v>
      </c>
      <c r="D51" s="281">
        <v>322619</v>
      </c>
      <c r="E51" s="281"/>
      <c r="F51" s="281"/>
      <c r="G51" s="282"/>
      <c r="H51" s="283">
        <v>332707</v>
      </c>
    </row>
    <row r="52" spans="1:8" ht="13.5" thickBot="1" x14ac:dyDescent="0.25">
      <c r="A52" s="239"/>
      <c r="B52" s="240" t="s">
        <v>744</v>
      </c>
      <c r="C52" s="241" t="s">
        <v>746</v>
      </c>
      <c r="D52" s="281">
        <v>9315</v>
      </c>
      <c r="E52" s="281"/>
      <c r="F52" s="281"/>
      <c r="G52" s="282"/>
      <c r="H52" s="283">
        <v>11585</v>
      </c>
    </row>
    <row r="53" spans="1:8" ht="13.5" hidden="1" thickBot="1" x14ac:dyDescent="0.25">
      <c r="A53" s="78"/>
      <c r="B53" s="79"/>
      <c r="C53" s="290" t="s">
        <v>408</v>
      </c>
      <c r="D53" s="82">
        <v>0</v>
      </c>
      <c r="E53" s="82"/>
      <c r="F53" s="80"/>
      <c r="G53" s="287"/>
      <c r="H53" s="291">
        <f>H52+H51+H50</f>
        <v>0</v>
      </c>
    </row>
    <row r="54" spans="1:8" x14ac:dyDescent="0.2">
      <c r="B54" s="39"/>
      <c r="C54" s="30"/>
    </row>
    <row r="55" spans="1:8" ht="15" x14ac:dyDescent="0.25">
      <c r="A55" s="354"/>
      <c r="B55" s="354"/>
      <c r="C55" s="354"/>
      <c r="D55" s="354"/>
      <c r="E55" s="354"/>
      <c r="F55" s="354"/>
      <c r="G55" s="354"/>
      <c r="H55" s="354"/>
    </row>
    <row r="56" spans="1:8" x14ac:dyDescent="0.2">
      <c r="A56" s="39"/>
      <c r="B56" s="39"/>
      <c r="C56" s="39"/>
      <c r="D56" s="39"/>
      <c r="E56" s="39"/>
      <c r="F56" s="39"/>
      <c r="G56" s="39"/>
      <c r="H56" s="39"/>
    </row>
    <row r="57" spans="1:8" x14ac:dyDescent="0.2">
      <c r="A57" s="39"/>
      <c r="B57" s="39"/>
      <c r="C57" s="39"/>
      <c r="D57" s="39"/>
      <c r="E57" s="39"/>
      <c r="F57" s="39"/>
      <c r="G57" s="39"/>
      <c r="H57" s="39"/>
    </row>
    <row r="58" spans="1:8" ht="18" x14ac:dyDescent="0.25">
      <c r="A58" s="38"/>
      <c r="B58" s="39"/>
      <c r="C58" s="39"/>
      <c r="D58" s="39"/>
      <c r="E58" s="39"/>
      <c r="F58" s="39"/>
      <c r="G58" s="39"/>
      <c r="H58" s="39"/>
    </row>
    <row r="59" spans="1:8" x14ac:dyDescent="0.2">
      <c r="A59" s="39"/>
      <c r="B59" s="39"/>
      <c r="C59" s="39"/>
      <c r="D59" s="39"/>
      <c r="E59" s="39"/>
      <c r="F59" s="39"/>
      <c r="G59" s="39"/>
      <c r="H59" s="39"/>
    </row>
    <row r="60" spans="1:8" x14ac:dyDescent="0.2">
      <c r="A60" s="39"/>
      <c r="B60" s="39"/>
      <c r="C60" s="39"/>
      <c r="D60" s="39"/>
      <c r="E60" s="39"/>
      <c r="F60" s="39"/>
      <c r="G60" s="39"/>
      <c r="H60" s="39"/>
    </row>
    <row r="67" spans="1:8" x14ac:dyDescent="0.2">
      <c r="A67" s="355" t="s">
        <v>419</v>
      </c>
      <c r="B67" s="355"/>
      <c r="C67" s="355"/>
      <c r="D67" s="355"/>
      <c r="E67" s="355"/>
      <c r="F67" s="355"/>
      <c r="G67" s="355"/>
      <c r="H67" s="355"/>
    </row>
    <row r="69" spans="1:8" x14ac:dyDescent="0.2">
      <c r="A69" s="34"/>
      <c r="B69" s="34"/>
      <c r="C69" s="34"/>
      <c r="D69" s="34"/>
      <c r="E69" s="34"/>
      <c r="F69" s="34"/>
      <c r="G69" s="34"/>
    </row>
    <row r="73" spans="1:8" x14ac:dyDescent="0.2">
      <c r="A73" s="34"/>
      <c r="B73" s="34"/>
      <c r="C73" s="34"/>
      <c r="D73" s="34"/>
      <c r="E73" s="34"/>
      <c r="F73" s="34"/>
      <c r="G73" s="34"/>
    </row>
  </sheetData>
  <mergeCells count="2">
    <mergeCell ref="A55:H55"/>
    <mergeCell ref="A67:H67"/>
  </mergeCells>
  <pageMargins left="0.7" right="0.7" top="0.75" bottom="0.75" header="0.3" footer="0.3"/>
  <pageSetup paperSize="9" scale="94" fitToHeight="0" orientation="portrait" r:id="rId1"/>
  <headerFooter>
    <oddHeader xml:space="preserve">&amp;RP10-005515/2021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70"/>
  <sheetViews>
    <sheetView view="pageLayout" topLeftCell="A27" zoomScaleNormal="100" workbookViewId="0">
      <selection activeCell="A71" sqref="A71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61.42578125" style="1" customWidth="1"/>
    <col min="4" max="4" width="12" style="101" hidden="1" customWidth="1"/>
    <col min="5" max="5" width="11.28515625" style="101" hidden="1" customWidth="1"/>
    <col min="6" max="6" width="12.42578125" style="101" hidden="1" customWidth="1"/>
    <col min="7" max="7" width="8.85546875" style="1" hidden="1" customWidth="1"/>
    <col min="8" max="8" width="12" style="101" customWidth="1"/>
    <col min="9" max="16384" width="9.140625" style="1"/>
  </cols>
  <sheetData>
    <row r="1" spans="1:15" ht="18" x14ac:dyDescent="0.2">
      <c r="A1" s="3" t="s">
        <v>303</v>
      </c>
      <c r="H1" s="114" t="s">
        <v>725</v>
      </c>
    </row>
    <row r="2" spans="1:15" x14ac:dyDescent="0.2">
      <c r="H2" s="131"/>
    </row>
    <row r="3" spans="1:15" x14ac:dyDescent="0.2">
      <c r="H3" s="114" t="s">
        <v>365</v>
      </c>
    </row>
    <row r="4" spans="1:15" s="24" customFormat="1" ht="27" customHeight="1" x14ac:dyDescent="0.2">
      <c r="A4" s="13" t="s">
        <v>0</v>
      </c>
      <c r="B4" s="13" t="s">
        <v>1</v>
      </c>
      <c r="C4" s="13" t="s">
        <v>2</v>
      </c>
      <c r="D4" s="103" t="s">
        <v>293</v>
      </c>
      <c r="E4" s="103" t="s">
        <v>294</v>
      </c>
      <c r="F4" s="104" t="s">
        <v>587</v>
      </c>
      <c r="G4" s="14" t="s">
        <v>295</v>
      </c>
      <c r="H4" s="126" t="s">
        <v>697</v>
      </c>
    </row>
    <row r="5" spans="1:15" ht="15" customHeight="1" x14ac:dyDescent="0.2">
      <c r="A5" s="6" t="s">
        <v>149</v>
      </c>
      <c r="B5" s="6" t="s">
        <v>150</v>
      </c>
      <c r="C5" s="151" t="s">
        <v>151</v>
      </c>
      <c r="D5" s="152">
        <v>1500</v>
      </c>
      <c r="E5" s="152">
        <v>1500</v>
      </c>
      <c r="F5" s="152">
        <v>1423</v>
      </c>
      <c r="G5" s="153">
        <f t="shared" ref="G5:G50" si="0">F5*100/E5</f>
        <v>94.86666666666666</v>
      </c>
      <c r="H5" s="152">
        <v>1500</v>
      </c>
    </row>
    <row r="6" spans="1:15" s="162" customFormat="1" ht="15" customHeight="1" x14ac:dyDescent="0.2">
      <c r="A6" s="19" t="s">
        <v>149</v>
      </c>
      <c r="B6" s="19" t="s">
        <v>152</v>
      </c>
      <c r="C6" s="169"/>
      <c r="D6" s="170">
        <f t="shared" ref="D6:E6" si="1">D5</f>
        <v>1500</v>
      </c>
      <c r="E6" s="170">
        <f t="shared" si="1"/>
        <v>1500</v>
      </c>
      <c r="F6" s="170">
        <f>F5</f>
        <v>1423</v>
      </c>
      <c r="G6" s="171">
        <f t="shared" si="0"/>
        <v>94.86666666666666</v>
      </c>
      <c r="H6" s="170">
        <f>H5</f>
        <v>1500</v>
      </c>
    </row>
    <row r="7" spans="1:15" ht="15" customHeight="1" x14ac:dyDescent="0.2">
      <c r="A7" s="6" t="s">
        <v>153</v>
      </c>
      <c r="B7" s="6" t="s">
        <v>4</v>
      </c>
      <c r="C7" s="151" t="s">
        <v>5</v>
      </c>
      <c r="D7" s="152">
        <v>50</v>
      </c>
      <c r="E7" s="152">
        <v>50</v>
      </c>
      <c r="F7" s="152">
        <v>0</v>
      </c>
      <c r="G7" s="153">
        <f t="shared" si="0"/>
        <v>0</v>
      </c>
      <c r="H7" s="152">
        <v>50</v>
      </c>
    </row>
    <row r="8" spans="1:15" ht="15" customHeight="1" x14ac:dyDescent="0.2">
      <c r="A8" s="6" t="s">
        <v>153</v>
      </c>
      <c r="B8" s="6" t="s">
        <v>10</v>
      </c>
      <c r="C8" s="151" t="s">
        <v>11</v>
      </c>
      <c r="D8" s="152">
        <v>150</v>
      </c>
      <c r="E8" s="152">
        <v>102</v>
      </c>
      <c r="F8" s="152">
        <v>10</v>
      </c>
      <c r="G8" s="153">
        <f t="shared" si="0"/>
        <v>9.8039215686274517</v>
      </c>
      <c r="H8" s="152">
        <v>400</v>
      </c>
    </row>
    <row r="9" spans="1:15" ht="15" customHeight="1" x14ac:dyDescent="0.2">
      <c r="A9" s="6" t="s">
        <v>153</v>
      </c>
      <c r="B9" s="6" t="s">
        <v>12</v>
      </c>
      <c r="C9" s="151" t="s">
        <v>13</v>
      </c>
      <c r="D9" s="152">
        <v>50</v>
      </c>
      <c r="E9" s="152">
        <v>50</v>
      </c>
      <c r="F9" s="152">
        <v>20.975999999999999</v>
      </c>
      <c r="G9" s="153">
        <f t="shared" si="0"/>
        <v>41.951999999999998</v>
      </c>
      <c r="H9" s="152">
        <v>50</v>
      </c>
    </row>
    <row r="10" spans="1:15" ht="15" customHeight="1" x14ac:dyDescent="0.2">
      <c r="A10" s="6" t="s">
        <v>153</v>
      </c>
      <c r="B10" s="6" t="s">
        <v>63</v>
      </c>
      <c r="C10" s="151" t="s">
        <v>64</v>
      </c>
      <c r="D10" s="152">
        <v>50</v>
      </c>
      <c r="E10" s="152">
        <v>50</v>
      </c>
      <c r="F10" s="152">
        <v>0.57999999999999996</v>
      </c>
      <c r="G10" s="153">
        <f t="shared" si="0"/>
        <v>1.1599999999999999</v>
      </c>
      <c r="H10" s="152">
        <v>50</v>
      </c>
    </row>
    <row r="11" spans="1:15" s="162" customFormat="1" ht="15" customHeight="1" x14ac:dyDescent="0.2">
      <c r="A11" s="19" t="s">
        <v>153</v>
      </c>
      <c r="B11" s="19" t="s">
        <v>154</v>
      </c>
      <c r="C11" s="169"/>
      <c r="D11" s="170">
        <f>SUM(D7:D10)</f>
        <v>300</v>
      </c>
      <c r="E11" s="170">
        <f t="shared" ref="E11:H11" si="2">SUM(E7:E10)</f>
        <v>252</v>
      </c>
      <c r="F11" s="170">
        <f t="shared" si="2"/>
        <v>31.555999999999997</v>
      </c>
      <c r="G11" s="171">
        <f t="shared" si="0"/>
        <v>12.522222222222222</v>
      </c>
      <c r="H11" s="170">
        <f t="shared" si="2"/>
        <v>550</v>
      </c>
    </row>
    <row r="12" spans="1:15" x14ac:dyDescent="0.2">
      <c r="A12" s="6" t="s">
        <v>76</v>
      </c>
      <c r="B12" s="6" t="s">
        <v>4</v>
      </c>
      <c r="C12" s="151" t="s">
        <v>5</v>
      </c>
      <c r="D12" s="152">
        <v>124</v>
      </c>
      <c r="E12" s="152">
        <v>124</v>
      </c>
      <c r="F12" s="152">
        <v>46</v>
      </c>
      <c r="G12" s="153">
        <f t="shared" si="0"/>
        <v>37.096774193548384</v>
      </c>
      <c r="H12" s="152">
        <v>40</v>
      </c>
    </row>
    <row r="13" spans="1:15" ht="15" hidden="1" customHeight="1" x14ac:dyDescent="0.2">
      <c r="A13" s="6" t="s">
        <v>76</v>
      </c>
      <c r="B13" s="6" t="s">
        <v>138</v>
      </c>
      <c r="C13" s="151" t="s">
        <v>139</v>
      </c>
      <c r="D13" s="152">
        <v>5</v>
      </c>
      <c r="E13" s="152">
        <v>5</v>
      </c>
      <c r="F13" s="152">
        <v>0</v>
      </c>
      <c r="G13" s="153">
        <f t="shared" si="0"/>
        <v>0</v>
      </c>
      <c r="H13" s="152">
        <v>0</v>
      </c>
    </row>
    <row r="14" spans="1:15" ht="15" customHeight="1" x14ac:dyDescent="0.2">
      <c r="A14" s="6" t="s">
        <v>76</v>
      </c>
      <c r="B14" s="6" t="s">
        <v>10</v>
      </c>
      <c r="C14" s="151" t="s">
        <v>11</v>
      </c>
      <c r="D14" s="152">
        <v>800</v>
      </c>
      <c r="E14" s="152">
        <v>663</v>
      </c>
      <c r="F14" s="152">
        <v>77</v>
      </c>
      <c r="G14" s="153">
        <f t="shared" si="0"/>
        <v>11.613876319758672</v>
      </c>
      <c r="H14" s="152">
        <v>715</v>
      </c>
      <c r="O14" s="101"/>
    </row>
    <row r="15" spans="1:15" ht="15" customHeight="1" x14ac:dyDescent="0.2">
      <c r="A15" s="6" t="s">
        <v>76</v>
      </c>
      <c r="B15" s="6" t="s">
        <v>12</v>
      </c>
      <c r="C15" s="151" t="s">
        <v>13</v>
      </c>
      <c r="D15" s="152">
        <v>50</v>
      </c>
      <c r="E15" s="152">
        <v>50</v>
      </c>
      <c r="F15" s="152">
        <v>3</v>
      </c>
      <c r="G15" s="153">
        <f t="shared" si="0"/>
        <v>6</v>
      </c>
      <c r="H15" s="152">
        <v>50</v>
      </c>
    </row>
    <row r="16" spans="1:15" ht="15" customHeight="1" x14ac:dyDescent="0.2">
      <c r="A16" s="6" t="s">
        <v>76</v>
      </c>
      <c r="B16" s="6" t="s">
        <v>63</v>
      </c>
      <c r="C16" s="151" t="s">
        <v>64</v>
      </c>
      <c r="D16" s="152">
        <v>404</v>
      </c>
      <c r="E16" s="152">
        <v>404</v>
      </c>
      <c r="F16" s="152">
        <v>191</v>
      </c>
      <c r="G16" s="153">
        <f t="shared" si="0"/>
        <v>47.277227722772274</v>
      </c>
      <c r="H16" s="152">
        <v>400</v>
      </c>
    </row>
    <row r="17" spans="1:8" ht="15" hidden="1" customHeight="1" x14ac:dyDescent="0.2">
      <c r="A17" s="6" t="s">
        <v>477</v>
      </c>
      <c r="B17" s="6" t="s">
        <v>108</v>
      </c>
      <c r="C17" s="151" t="s">
        <v>478</v>
      </c>
      <c r="D17" s="152">
        <v>0</v>
      </c>
      <c r="E17" s="152">
        <v>0</v>
      </c>
      <c r="F17" s="152">
        <v>0</v>
      </c>
      <c r="G17" s="153">
        <v>0</v>
      </c>
      <c r="H17" s="168">
        <v>0</v>
      </c>
    </row>
    <row r="18" spans="1:8" s="162" customFormat="1" ht="15" customHeight="1" x14ac:dyDescent="0.2">
      <c r="A18" s="19" t="s">
        <v>76</v>
      </c>
      <c r="B18" s="19" t="s">
        <v>77</v>
      </c>
      <c r="C18" s="169"/>
      <c r="D18" s="170">
        <f>SUM(D12:D17)</f>
        <v>1383</v>
      </c>
      <c r="E18" s="170">
        <f>SUM(E12:E17)</f>
        <v>1246</v>
      </c>
      <c r="F18" s="170">
        <f>SUM(F12:F17)</f>
        <v>317</v>
      </c>
      <c r="G18" s="171">
        <f t="shared" si="0"/>
        <v>25.441412520064205</v>
      </c>
      <c r="H18" s="170">
        <f>SUM(H12:H17)</f>
        <v>1205</v>
      </c>
    </row>
    <row r="19" spans="1:8" ht="15" customHeight="1" x14ac:dyDescent="0.2">
      <c r="A19" s="6" t="s">
        <v>155</v>
      </c>
      <c r="B19" s="6" t="s">
        <v>156</v>
      </c>
      <c r="C19" s="151" t="s">
        <v>157</v>
      </c>
      <c r="D19" s="152">
        <v>20</v>
      </c>
      <c r="E19" s="152">
        <v>20</v>
      </c>
      <c r="F19" s="152">
        <v>8</v>
      </c>
      <c r="G19" s="153">
        <f t="shared" si="0"/>
        <v>40</v>
      </c>
      <c r="H19" s="152">
        <v>20</v>
      </c>
    </row>
    <row r="20" spans="1:8" ht="15" customHeight="1" x14ac:dyDescent="0.2">
      <c r="A20" s="6" t="s">
        <v>155</v>
      </c>
      <c r="B20" s="6" t="s">
        <v>4</v>
      </c>
      <c r="C20" s="151" t="s">
        <v>5</v>
      </c>
      <c r="D20" s="152">
        <v>110</v>
      </c>
      <c r="E20" s="152">
        <v>110</v>
      </c>
      <c r="F20" s="152">
        <v>0</v>
      </c>
      <c r="G20" s="153">
        <f t="shared" si="0"/>
        <v>0</v>
      </c>
      <c r="H20" s="152">
        <v>110</v>
      </c>
    </row>
    <row r="21" spans="1:8" ht="15" customHeight="1" x14ac:dyDescent="0.2">
      <c r="A21" s="6" t="s">
        <v>155</v>
      </c>
      <c r="B21" s="6" t="s">
        <v>138</v>
      </c>
      <c r="C21" s="151" t="s">
        <v>139</v>
      </c>
      <c r="D21" s="152">
        <v>30</v>
      </c>
      <c r="E21" s="152">
        <v>30</v>
      </c>
      <c r="F21" s="152">
        <v>0</v>
      </c>
      <c r="G21" s="153">
        <f t="shared" si="0"/>
        <v>0</v>
      </c>
      <c r="H21" s="152">
        <v>5</v>
      </c>
    </row>
    <row r="22" spans="1:8" ht="15" customHeight="1" x14ac:dyDescent="0.2">
      <c r="A22" s="6" t="s">
        <v>155</v>
      </c>
      <c r="B22" s="6" t="s">
        <v>6</v>
      </c>
      <c r="C22" s="151" t="s">
        <v>7</v>
      </c>
      <c r="D22" s="152">
        <v>150</v>
      </c>
      <c r="E22" s="152">
        <v>150</v>
      </c>
      <c r="F22" s="152">
        <v>0</v>
      </c>
      <c r="G22" s="153">
        <f t="shared" si="0"/>
        <v>0</v>
      </c>
      <c r="H22" s="152">
        <v>50</v>
      </c>
    </row>
    <row r="23" spans="1:8" ht="15" customHeight="1" x14ac:dyDescent="0.2">
      <c r="A23" s="6" t="s">
        <v>155</v>
      </c>
      <c r="B23" s="6" t="s">
        <v>10</v>
      </c>
      <c r="C23" s="151" t="s">
        <v>11</v>
      </c>
      <c r="D23" s="152">
        <v>3942</v>
      </c>
      <c r="E23" s="152">
        <v>2572</v>
      </c>
      <c r="F23" s="152">
        <v>594</v>
      </c>
      <c r="G23" s="153">
        <f t="shared" si="0"/>
        <v>23.094867807153967</v>
      </c>
      <c r="H23" s="152">
        <v>2280</v>
      </c>
    </row>
    <row r="24" spans="1:8" ht="15" customHeight="1" x14ac:dyDescent="0.2">
      <c r="A24" s="6" t="s">
        <v>155</v>
      </c>
      <c r="B24" s="6" t="s">
        <v>12</v>
      </c>
      <c r="C24" s="151" t="s">
        <v>13</v>
      </c>
      <c r="D24" s="152">
        <v>350</v>
      </c>
      <c r="E24" s="152">
        <v>350</v>
      </c>
      <c r="F24" s="152">
        <v>66</v>
      </c>
      <c r="G24" s="153">
        <f t="shared" si="0"/>
        <v>18.857142857142858</v>
      </c>
      <c r="H24" s="152">
        <v>250</v>
      </c>
    </row>
    <row r="25" spans="1:8" ht="15" customHeight="1" x14ac:dyDescent="0.2">
      <c r="A25" s="6" t="s">
        <v>155</v>
      </c>
      <c r="B25" s="6" t="s">
        <v>228</v>
      </c>
      <c r="C25" s="151" t="s">
        <v>229</v>
      </c>
      <c r="D25" s="152">
        <v>0</v>
      </c>
      <c r="E25" s="152">
        <v>0</v>
      </c>
      <c r="F25" s="152">
        <v>65</v>
      </c>
      <c r="G25" s="153">
        <v>0</v>
      </c>
      <c r="H25" s="152">
        <v>0</v>
      </c>
    </row>
    <row r="26" spans="1:8" ht="15" customHeight="1" x14ac:dyDescent="0.2">
      <c r="A26" s="6" t="s">
        <v>155</v>
      </c>
      <c r="B26" s="6" t="s">
        <v>63</v>
      </c>
      <c r="C26" s="151" t="s">
        <v>64</v>
      </c>
      <c r="D26" s="152">
        <v>350</v>
      </c>
      <c r="E26" s="152">
        <v>350</v>
      </c>
      <c r="F26" s="152">
        <v>304</v>
      </c>
      <c r="G26" s="153">
        <f t="shared" si="0"/>
        <v>86.857142857142861</v>
      </c>
      <c r="H26" s="152">
        <v>500</v>
      </c>
    </row>
    <row r="27" spans="1:8" s="162" customFormat="1" ht="15" customHeight="1" x14ac:dyDescent="0.2">
      <c r="A27" s="19" t="s">
        <v>155</v>
      </c>
      <c r="B27" s="19" t="s">
        <v>158</v>
      </c>
      <c r="C27" s="169"/>
      <c r="D27" s="170">
        <f>SUM(D19:D26)</f>
        <v>4952</v>
      </c>
      <c r="E27" s="170">
        <f t="shared" ref="E27:H27" si="3">SUM(E19:E26)</f>
        <v>3582</v>
      </c>
      <c r="F27" s="170">
        <f>SUM(F19:F26)</f>
        <v>1037</v>
      </c>
      <c r="G27" s="171">
        <f t="shared" si="0"/>
        <v>28.950307091010608</v>
      </c>
      <c r="H27" s="170">
        <f t="shared" si="3"/>
        <v>3215</v>
      </c>
    </row>
    <row r="28" spans="1:8" ht="15" hidden="1" customHeight="1" x14ac:dyDescent="0.2">
      <c r="A28" s="6" t="s">
        <v>159</v>
      </c>
      <c r="B28" s="6" t="s">
        <v>160</v>
      </c>
      <c r="C28" s="151" t="s">
        <v>161</v>
      </c>
      <c r="D28" s="152">
        <v>50</v>
      </c>
      <c r="E28" s="152">
        <v>50</v>
      </c>
      <c r="F28" s="152">
        <v>21.725000000000001</v>
      </c>
      <c r="G28" s="153">
        <f t="shared" si="0"/>
        <v>43.45</v>
      </c>
      <c r="H28" s="152">
        <v>0</v>
      </c>
    </row>
    <row r="29" spans="1:8" ht="15" hidden="1" customHeight="1" x14ac:dyDescent="0.2">
      <c r="A29" s="6" t="s">
        <v>159</v>
      </c>
      <c r="B29" s="6" t="s">
        <v>4</v>
      </c>
      <c r="C29" s="151" t="s">
        <v>5</v>
      </c>
      <c r="D29" s="152">
        <v>80</v>
      </c>
      <c r="E29" s="152">
        <v>80</v>
      </c>
      <c r="F29" s="152">
        <v>18.759</v>
      </c>
      <c r="G29" s="153">
        <f t="shared" si="0"/>
        <v>23.44875</v>
      </c>
      <c r="H29" s="152">
        <v>0</v>
      </c>
    </row>
    <row r="30" spans="1:8" ht="15" hidden="1" customHeight="1" x14ac:dyDescent="0.2">
      <c r="A30" s="6" t="s">
        <v>159</v>
      </c>
      <c r="B30" s="6" t="s">
        <v>10</v>
      </c>
      <c r="C30" s="151" t="s">
        <v>11</v>
      </c>
      <c r="D30" s="152">
        <v>500</v>
      </c>
      <c r="E30" s="152">
        <v>500</v>
      </c>
      <c r="F30" s="152">
        <v>318</v>
      </c>
      <c r="G30" s="153">
        <f t="shared" si="0"/>
        <v>63.6</v>
      </c>
      <c r="H30" s="152">
        <v>0</v>
      </c>
    </row>
    <row r="31" spans="1:8" ht="15" hidden="1" customHeight="1" x14ac:dyDescent="0.2">
      <c r="A31" s="6" t="s">
        <v>159</v>
      </c>
      <c r="B31" s="6" t="s">
        <v>12</v>
      </c>
      <c r="C31" s="151" t="s">
        <v>13</v>
      </c>
      <c r="D31" s="152">
        <v>80</v>
      </c>
      <c r="E31" s="152">
        <v>80</v>
      </c>
      <c r="F31" s="152">
        <v>9.8740000000000006</v>
      </c>
      <c r="G31" s="153">
        <f t="shared" si="0"/>
        <v>12.342500000000001</v>
      </c>
      <c r="H31" s="152">
        <v>0</v>
      </c>
    </row>
    <row r="32" spans="1:8" ht="15" hidden="1" customHeight="1" x14ac:dyDescent="0.2">
      <c r="A32" s="6" t="s">
        <v>159</v>
      </c>
      <c r="B32" s="6" t="s">
        <v>63</v>
      </c>
      <c r="C32" s="151" t="s">
        <v>64</v>
      </c>
      <c r="D32" s="152">
        <v>50</v>
      </c>
      <c r="E32" s="152">
        <v>50</v>
      </c>
      <c r="F32" s="152">
        <v>1.8779999999999999</v>
      </c>
      <c r="G32" s="153">
        <f t="shared" si="0"/>
        <v>3.7559999999999998</v>
      </c>
      <c r="H32" s="152">
        <v>0</v>
      </c>
    </row>
    <row r="33" spans="1:8" s="162" customFormat="1" ht="15" hidden="1" customHeight="1" x14ac:dyDescent="0.2">
      <c r="A33" s="19" t="s">
        <v>159</v>
      </c>
      <c r="B33" s="19" t="s">
        <v>162</v>
      </c>
      <c r="C33" s="169"/>
      <c r="D33" s="170">
        <f>SUM(D28:D32)</f>
        <v>760</v>
      </c>
      <c r="E33" s="170">
        <f t="shared" ref="E33:H33" si="4">SUM(E28:E32)</f>
        <v>760</v>
      </c>
      <c r="F33" s="170">
        <f t="shared" si="4"/>
        <v>370.23599999999999</v>
      </c>
      <c r="G33" s="171">
        <f t="shared" si="0"/>
        <v>48.715263157894732</v>
      </c>
      <c r="H33" s="170">
        <f t="shared" si="4"/>
        <v>0</v>
      </c>
    </row>
    <row r="34" spans="1:8" ht="15" customHeight="1" x14ac:dyDescent="0.2">
      <c r="A34" s="164" t="s">
        <v>132</v>
      </c>
      <c r="B34" s="164" t="s">
        <v>92</v>
      </c>
      <c r="C34" s="164" t="s">
        <v>93</v>
      </c>
      <c r="D34" s="168">
        <v>0</v>
      </c>
      <c r="E34" s="168">
        <v>0</v>
      </c>
      <c r="F34" s="168">
        <v>0</v>
      </c>
      <c r="G34" s="153">
        <v>0</v>
      </c>
      <c r="H34" s="168">
        <v>200</v>
      </c>
    </row>
    <row r="35" spans="1:8" ht="15" customHeight="1" x14ac:dyDescent="0.2">
      <c r="A35" s="164" t="s">
        <v>132</v>
      </c>
      <c r="B35" s="164" t="s">
        <v>10</v>
      </c>
      <c r="C35" s="164" t="s">
        <v>11</v>
      </c>
      <c r="D35" s="168">
        <v>50</v>
      </c>
      <c r="E35" s="168">
        <v>50</v>
      </c>
      <c r="F35" s="168">
        <v>0</v>
      </c>
      <c r="G35" s="153">
        <f t="shared" si="0"/>
        <v>0</v>
      </c>
      <c r="H35" s="168">
        <v>100</v>
      </c>
    </row>
    <row r="36" spans="1:8" ht="15" customHeight="1" x14ac:dyDescent="0.2">
      <c r="A36" s="164" t="s">
        <v>132</v>
      </c>
      <c r="B36" s="164" t="s">
        <v>12</v>
      </c>
      <c r="C36" s="164" t="s">
        <v>13</v>
      </c>
      <c r="D36" s="168">
        <v>30</v>
      </c>
      <c r="E36" s="168">
        <v>30</v>
      </c>
      <c r="F36" s="168">
        <v>0</v>
      </c>
      <c r="G36" s="153">
        <f t="shared" si="0"/>
        <v>0</v>
      </c>
      <c r="H36" s="168">
        <v>30</v>
      </c>
    </row>
    <row r="37" spans="1:8" ht="15" customHeight="1" x14ac:dyDescent="0.2">
      <c r="A37" s="164" t="s">
        <v>132</v>
      </c>
      <c r="B37" s="164" t="s">
        <v>63</v>
      </c>
      <c r="C37" s="164" t="s">
        <v>64</v>
      </c>
      <c r="D37" s="168">
        <v>100</v>
      </c>
      <c r="E37" s="168">
        <v>100</v>
      </c>
      <c r="F37" s="168">
        <v>0</v>
      </c>
      <c r="G37" s="153">
        <f t="shared" si="0"/>
        <v>0</v>
      </c>
      <c r="H37" s="168">
        <v>100</v>
      </c>
    </row>
    <row r="38" spans="1:8" ht="15" customHeight="1" x14ac:dyDescent="0.2">
      <c r="A38" s="164" t="s">
        <v>132</v>
      </c>
      <c r="B38" s="164" t="s">
        <v>108</v>
      </c>
      <c r="C38" s="164" t="s">
        <v>478</v>
      </c>
      <c r="D38" s="168">
        <v>0</v>
      </c>
      <c r="E38" s="168">
        <v>0</v>
      </c>
      <c r="F38" s="168">
        <v>0</v>
      </c>
      <c r="G38" s="153">
        <v>0</v>
      </c>
      <c r="H38" s="168">
        <v>300</v>
      </c>
    </row>
    <row r="39" spans="1:8" s="162" customFormat="1" ht="15" customHeight="1" x14ac:dyDescent="0.2">
      <c r="A39" s="19" t="s">
        <v>132</v>
      </c>
      <c r="B39" s="19" t="s">
        <v>133</v>
      </c>
      <c r="C39" s="169"/>
      <c r="D39" s="170">
        <f>SUM(D34:D38)</f>
        <v>180</v>
      </c>
      <c r="E39" s="170">
        <f t="shared" ref="E39:H39" si="5">SUM(E34:E38)</f>
        <v>180</v>
      </c>
      <c r="F39" s="170">
        <f t="shared" si="5"/>
        <v>0</v>
      </c>
      <c r="G39" s="171">
        <f t="shared" si="0"/>
        <v>0</v>
      </c>
      <c r="H39" s="170">
        <f t="shared" si="5"/>
        <v>730</v>
      </c>
    </row>
    <row r="40" spans="1:8" ht="15" hidden="1" customHeight="1" x14ac:dyDescent="0.2">
      <c r="A40" s="6" t="s">
        <v>163</v>
      </c>
      <c r="B40" s="6" t="s">
        <v>164</v>
      </c>
      <c r="C40" s="151" t="s">
        <v>165</v>
      </c>
      <c r="D40" s="152">
        <v>9</v>
      </c>
      <c r="E40" s="152">
        <v>9</v>
      </c>
      <c r="F40" s="152">
        <v>0</v>
      </c>
      <c r="G40" s="153">
        <f t="shared" si="0"/>
        <v>0</v>
      </c>
      <c r="H40" s="152">
        <v>0</v>
      </c>
    </row>
    <row r="41" spans="1:8" ht="15" hidden="1" customHeight="1" x14ac:dyDescent="0.2">
      <c r="A41" s="6" t="s">
        <v>163</v>
      </c>
      <c r="B41" s="6" t="s">
        <v>166</v>
      </c>
      <c r="C41" s="151" t="s">
        <v>167</v>
      </c>
      <c r="D41" s="152">
        <v>5</v>
      </c>
      <c r="E41" s="152">
        <v>5</v>
      </c>
      <c r="F41" s="152">
        <v>0</v>
      </c>
      <c r="G41" s="153">
        <f t="shared" si="0"/>
        <v>0</v>
      </c>
      <c r="H41" s="152">
        <v>0</v>
      </c>
    </row>
    <row r="42" spans="1:8" ht="15" customHeight="1" x14ac:dyDescent="0.2">
      <c r="A42" s="6" t="s">
        <v>163</v>
      </c>
      <c r="B42" s="6" t="s">
        <v>168</v>
      </c>
      <c r="C42" s="151" t="s">
        <v>169</v>
      </c>
      <c r="D42" s="152">
        <v>9</v>
      </c>
      <c r="E42" s="152">
        <v>9</v>
      </c>
      <c r="F42" s="152">
        <v>0</v>
      </c>
      <c r="G42" s="153">
        <f t="shared" si="0"/>
        <v>0</v>
      </c>
      <c r="H42" s="152">
        <v>10</v>
      </c>
    </row>
    <row r="43" spans="1:8" ht="15" hidden="1" customHeight="1" x14ac:dyDescent="0.2">
      <c r="A43" s="6" t="s">
        <v>163</v>
      </c>
      <c r="B43" s="6" t="s">
        <v>138</v>
      </c>
      <c r="C43" s="151" t="s">
        <v>139</v>
      </c>
      <c r="D43" s="152">
        <v>5</v>
      </c>
      <c r="E43" s="152">
        <v>5</v>
      </c>
      <c r="F43" s="152">
        <v>0</v>
      </c>
      <c r="G43" s="153">
        <f t="shared" si="0"/>
        <v>0</v>
      </c>
      <c r="H43" s="152">
        <v>0</v>
      </c>
    </row>
    <row r="44" spans="1:8" ht="15" customHeight="1" x14ac:dyDescent="0.2">
      <c r="A44" s="6" t="s">
        <v>163</v>
      </c>
      <c r="B44" s="6" t="s">
        <v>10</v>
      </c>
      <c r="C44" s="151" t="s">
        <v>11</v>
      </c>
      <c r="D44" s="152">
        <v>100</v>
      </c>
      <c r="E44" s="152">
        <v>100</v>
      </c>
      <c r="F44" s="152">
        <v>0</v>
      </c>
      <c r="G44" s="153">
        <f t="shared" si="0"/>
        <v>0</v>
      </c>
      <c r="H44" s="152">
        <v>100</v>
      </c>
    </row>
    <row r="45" spans="1:8" ht="15" customHeight="1" x14ac:dyDescent="0.2">
      <c r="A45" s="6" t="s">
        <v>163</v>
      </c>
      <c r="B45" s="6" t="s">
        <v>170</v>
      </c>
      <c r="C45" s="151" t="s">
        <v>171</v>
      </c>
      <c r="D45" s="152">
        <v>50</v>
      </c>
      <c r="E45" s="152">
        <v>50</v>
      </c>
      <c r="F45" s="152">
        <v>0</v>
      </c>
      <c r="G45" s="153">
        <f t="shared" si="0"/>
        <v>0</v>
      </c>
      <c r="H45" s="152">
        <v>150</v>
      </c>
    </row>
    <row r="46" spans="1:8" ht="15" hidden="1" customHeight="1" x14ac:dyDescent="0.2">
      <c r="A46" s="6" t="s">
        <v>163</v>
      </c>
      <c r="B46" s="6" t="s">
        <v>12</v>
      </c>
      <c r="C46" s="151" t="s">
        <v>13</v>
      </c>
      <c r="D46" s="152">
        <v>45</v>
      </c>
      <c r="E46" s="152">
        <v>45</v>
      </c>
      <c r="F46" s="152">
        <v>0</v>
      </c>
      <c r="G46" s="153">
        <f t="shared" si="0"/>
        <v>0</v>
      </c>
      <c r="H46" s="152">
        <v>0</v>
      </c>
    </row>
    <row r="47" spans="1:8" ht="15" hidden="1" customHeight="1" x14ac:dyDescent="0.2">
      <c r="A47" s="6" t="s">
        <v>163</v>
      </c>
      <c r="B47" s="6" t="s">
        <v>172</v>
      </c>
      <c r="C47" s="151" t="s">
        <v>173</v>
      </c>
      <c r="D47" s="152">
        <v>10</v>
      </c>
      <c r="E47" s="152">
        <v>10</v>
      </c>
      <c r="F47" s="152">
        <v>0</v>
      </c>
      <c r="G47" s="153">
        <f t="shared" si="0"/>
        <v>0</v>
      </c>
      <c r="H47" s="152">
        <v>0</v>
      </c>
    </row>
    <row r="48" spans="1:8" ht="15" hidden="1" customHeight="1" x14ac:dyDescent="0.2">
      <c r="A48" s="6" t="s">
        <v>163</v>
      </c>
      <c r="B48" s="6" t="s">
        <v>63</v>
      </c>
      <c r="C48" s="151" t="s">
        <v>64</v>
      </c>
      <c r="D48" s="152">
        <v>40</v>
      </c>
      <c r="E48" s="152">
        <v>40</v>
      </c>
      <c r="F48" s="152">
        <v>0</v>
      </c>
      <c r="G48" s="153">
        <f t="shared" si="0"/>
        <v>0</v>
      </c>
      <c r="H48" s="152">
        <v>0</v>
      </c>
    </row>
    <row r="49" spans="1:8" s="162" customFormat="1" ht="15" customHeight="1" x14ac:dyDescent="0.2">
      <c r="A49" s="19" t="s">
        <v>163</v>
      </c>
      <c r="B49" s="19" t="s">
        <v>174</v>
      </c>
      <c r="C49" s="169"/>
      <c r="D49" s="170">
        <f>SUM(D40:D48)</f>
        <v>273</v>
      </c>
      <c r="E49" s="170">
        <f t="shared" ref="E49:H49" si="6">SUM(E40:E48)</f>
        <v>273</v>
      </c>
      <c r="F49" s="170">
        <f t="shared" si="6"/>
        <v>0</v>
      </c>
      <c r="G49" s="171">
        <f t="shared" si="0"/>
        <v>0</v>
      </c>
      <c r="H49" s="170">
        <f t="shared" si="6"/>
        <v>260</v>
      </c>
    </row>
    <row r="50" spans="1:8" x14ac:dyDescent="0.2">
      <c r="A50" s="11" t="s">
        <v>290</v>
      </c>
      <c r="B50" s="11"/>
      <c r="C50" s="172"/>
      <c r="D50" s="173">
        <f>D6+D11+D18+D27+D33+D39+D49</f>
        <v>9348</v>
      </c>
      <c r="E50" s="173">
        <f>E6+E11+E18+E27+E33+E39+E49</f>
        <v>7793</v>
      </c>
      <c r="F50" s="173">
        <f>F6+F11+F18+F27+F33+F39+F49</f>
        <v>3178.7919999999999</v>
      </c>
      <c r="G50" s="174">
        <f t="shared" si="0"/>
        <v>40.790350314384703</v>
      </c>
      <c r="H50" s="173">
        <f>H6+H11+H18+H27+H33+H39+H49</f>
        <v>7460</v>
      </c>
    </row>
    <row r="51" spans="1:8" x14ac:dyDescent="0.2">
      <c r="A51" s="4"/>
      <c r="B51" s="4"/>
      <c r="C51" s="175"/>
      <c r="D51" s="176"/>
      <c r="E51" s="176"/>
      <c r="F51" s="176"/>
      <c r="G51" s="175"/>
      <c r="H51" s="176"/>
    </row>
    <row r="53" spans="1:8" s="10" customFormat="1" hidden="1" x14ac:dyDescent="0.2">
      <c r="A53" s="20" t="s">
        <v>292</v>
      </c>
      <c r="B53" s="20"/>
      <c r="C53" s="20"/>
      <c r="D53" s="113">
        <f>D50</f>
        <v>9348</v>
      </c>
      <c r="E53" s="113">
        <f t="shared" ref="E53:H53" si="7">E50</f>
        <v>7793</v>
      </c>
      <c r="F53" s="113">
        <f t="shared" si="7"/>
        <v>3178.7919999999999</v>
      </c>
      <c r="G53" s="21">
        <v>29.361614012575387</v>
      </c>
      <c r="H53" s="113">
        <f t="shared" si="7"/>
        <v>7460</v>
      </c>
    </row>
    <row r="54" spans="1:8" x14ac:dyDescent="0.2">
      <c r="D54" s="1"/>
    </row>
    <row r="69" spans="1:8" x14ac:dyDescent="0.2">
      <c r="H69" s="1"/>
    </row>
    <row r="70" spans="1:8" x14ac:dyDescent="0.2">
      <c r="A70" s="355" t="s">
        <v>749</v>
      </c>
      <c r="B70" s="355"/>
      <c r="C70" s="355"/>
      <c r="D70" s="355"/>
      <c r="E70" s="355"/>
      <c r="F70" s="355"/>
      <c r="G70" s="355"/>
    </row>
  </sheetData>
  <mergeCells count="1">
    <mergeCell ref="A70:G70"/>
  </mergeCells>
  <pageMargins left="0.7" right="0.7" top="0.75" bottom="0.75" header="0.3" footer="0.3"/>
  <pageSetup paperSize="9" scale="95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78"/>
  <sheetViews>
    <sheetView view="pageLayout" topLeftCell="A37" zoomScaleNormal="100" workbookViewId="0">
      <selection activeCell="A60" sqref="A60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61.42578125" style="1" customWidth="1"/>
    <col min="4" max="4" width="12" style="101" hidden="1" customWidth="1"/>
    <col min="5" max="5" width="11.28515625" style="101" hidden="1" customWidth="1"/>
    <col min="6" max="6" width="12.85546875" style="101" hidden="1" customWidth="1"/>
    <col min="7" max="7" width="8.85546875" style="1" hidden="1" customWidth="1"/>
    <col min="8" max="8" width="12" style="101" customWidth="1"/>
    <col min="9" max="16384" width="9.140625" style="1"/>
  </cols>
  <sheetData>
    <row r="1" spans="1:8" ht="18" x14ac:dyDescent="0.2">
      <c r="A1" s="3" t="s">
        <v>304</v>
      </c>
      <c r="H1" s="114" t="s">
        <v>726</v>
      </c>
    </row>
    <row r="2" spans="1:8" x14ac:dyDescent="0.2">
      <c r="H2" s="131"/>
    </row>
    <row r="3" spans="1:8" x14ac:dyDescent="0.2">
      <c r="H3" s="114" t="s">
        <v>365</v>
      </c>
    </row>
    <row r="4" spans="1:8" s="24" customFormat="1" ht="27" customHeight="1" x14ac:dyDescent="0.2">
      <c r="A4" s="13" t="s">
        <v>0</v>
      </c>
      <c r="B4" s="13" t="s">
        <v>1</v>
      </c>
      <c r="C4" s="13" t="s">
        <v>2</v>
      </c>
      <c r="D4" s="103" t="s">
        <v>293</v>
      </c>
      <c r="E4" s="103" t="s">
        <v>294</v>
      </c>
      <c r="F4" s="104" t="s">
        <v>587</v>
      </c>
      <c r="G4" s="14" t="s">
        <v>295</v>
      </c>
      <c r="H4" s="126" t="s">
        <v>697</v>
      </c>
    </row>
    <row r="5" spans="1:8" ht="15" customHeight="1" x14ac:dyDescent="0.2">
      <c r="A5" s="6" t="s">
        <v>175</v>
      </c>
      <c r="B5" s="6" t="s">
        <v>4</v>
      </c>
      <c r="C5" s="6" t="s">
        <v>5</v>
      </c>
      <c r="D5" s="105">
        <v>0</v>
      </c>
      <c r="E5" s="105">
        <v>0</v>
      </c>
      <c r="F5" s="105">
        <v>0</v>
      </c>
      <c r="G5" s="153">
        <v>0</v>
      </c>
      <c r="H5" s="105">
        <v>40</v>
      </c>
    </row>
    <row r="6" spans="1:8" ht="15" customHeight="1" x14ac:dyDescent="0.2">
      <c r="A6" s="6" t="s">
        <v>175</v>
      </c>
      <c r="B6" s="6" t="s">
        <v>138</v>
      </c>
      <c r="C6" s="6" t="s">
        <v>139</v>
      </c>
      <c r="D6" s="105">
        <v>0</v>
      </c>
      <c r="E6" s="105">
        <v>0</v>
      </c>
      <c r="F6" s="105">
        <v>0</v>
      </c>
      <c r="G6" s="153">
        <v>0</v>
      </c>
      <c r="H6" s="105">
        <v>30</v>
      </c>
    </row>
    <row r="7" spans="1:8" ht="15" customHeight="1" x14ac:dyDescent="0.2">
      <c r="A7" s="6" t="s">
        <v>175</v>
      </c>
      <c r="B7" s="6" t="s">
        <v>92</v>
      </c>
      <c r="C7" s="6" t="s">
        <v>93</v>
      </c>
      <c r="D7" s="105">
        <v>0</v>
      </c>
      <c r="E7" s="105">
        <v>0</v>
      </c>
      <c r="F7" s="105">
        <v>0</v>
      </c>
      <c r="G7" s="153">
        <v>0</v>
      </c>
      <c r="H7" s="105">
        <v>100</v>
      </c>
    </row>
    <row r="8" spans="1:8" ht="15" customHeight="1" x14ac:dyDescent="0.2">
      <c r="A8" s="6" t="s">
        <v>175</v>
      </c>
      <c r="B8" s="6" t="s">
        <v>10</v>
      </c>
      <c r="C8" s="6" t="s">
        <v>11</v>
      </c>
      <c r="D8" s="105">
        <v>988</v>
      </c>
      <c r="E8" s="105">
        <v>471</v>
      </c>
      <c r="F8" s="105">
        <v>328</v>
      </c>
      <c r="G8" s="153">
        <f t="shared" ref="G8:G27" si="0">F8*100/E8</f>
        <v>69.639065817409772</v>
      </c>
      <c r="H8" s="105">
        <v>660</v>
      </c>
    </row>
    <row r="9" spans="1:8" ht="15" customHeight="1" x14ac:dyDescent="0.2">
      <c r="A9" s="6" t="s">
        <v>175</v>
      </c>
      <c r="B9" s="6" t="s">
        <v>12</v>
      </c>
      <c r="C9" s="6" t="s">
        <v>13</v>
      </c>
      <c r="D9" s="105">
        <v>300</v>
      </c>
      <c r="E9" s="105">
        <v>300</v>
      </c>
      <c r="F9" s="105">
        <v>5</v>
      </c>
      <c r="G9" s="153">
        <f t="shared" si="0"/>
        <v>1.6666666666666667</v>
      </c>
      <c r="H9" s="105">
        <v>150</v>
      </c>
    </row>
    <row r="10" spans="1:8" ht="15" customHeight="1" x14ac:dyDescent="0.2">
      <c r="A10" s="6" t="s">
        <v>175</v>
      </c>
      <c r="B10" s="6" t="s">
        <v>63</v>
      </c>
      <c r="C10" s="6" t="s">
        <v>64</v>
      </c>
      <c r="D10" s="105">
        <v>160</v>
      </c>
      <c r="E10" s="105">
        <v>160</v>
      </c>
      <c r="F10" s="105">
        <v>36</v>
      </c>
      <c r="G10" s="153">
        <f t="shared" si="0"/>
        <v>22.5</v>
      </c>
      <c r="H10" s="105">
        <v>250</v>
      </c>
    </row>
    <row r="11" spans="1:8" ht="15" hidden="1" customHeight="1" x14ac:dyDescent="0.2">
      <c r="A11" s="6" t="s">
        <v>175</v>
      </c>
      <c r="B11" s="6" t="s">
        <v>108</v>
      </c>
      <c r="C11" s="6" t="s">
        <v>478</v>
      </c>
      <c r="D11" s="105">
        <v>0</v>
      </c>
      <c r="E11" s="105">
        <v>0</v>
      </c>
      <c r="F11" s="105">
        <v>0</v>
      </c>
      <c r="G11" s="153">
        <v>0</v>
      </c>
      <c r="H11" s="128">
        <v>0</v>
      </c>
    </row>
    <row r="12" spans="1:8" s="162" customFormat="1" ht="15" customHeight="1" x14ac:dyDescent="0.2">
      <c r="A12" s="19" t="s">
        <v>175</v>
      </c>
      <c r="B12" s="19" t="s">
        <v>176</v>
      </c>
      <c r="C12" s="19"/>
      <c r="D12" s="156">
        <f>SUM(D5:D11)</f>
        <v>1448</v>
      </c>
      <c r="E12" s="156">
        <f t="shared" ref="E12:F12" si="1">SUM(E5:E11)</f>
        <v>931</v>
      </c>
      <c r="F12" s="156">
        <f t="shared" si="1"/>
        <v>369</v>
      </c>
      <c r="G12" s="171">
        <f t="shared" si="0"/>
        <v>39.634801288936629</v>
      </c>
      <c r="H12" s="156">
        <f>SUM(H5:H11)</f>
        <v>1230</v>
      </c>
    </row>
    <row r="13" spans="1:8" ht="15" customHeight="1" x14ac:dyDescent="0.2">
      <c r="A13" s="6" t="s">
        <v>159</v>
      </c>
      <c r="B13" s="6" t="s">
        <v>160</v>
      </c>
      <c r="C13" s="6" t="s">
        <v>161</v>
      </c>
      <c r="D13" s="105">
        <v>2</v>
      </c>
      <c r="E13" s="105">
        <v>2</v>
      </c>
      <c r="F13" s="105">
        <v>0</v>
      </c>
      <c r="G13" s="153">
        <f t="shared" si="0"/>
        <v>0</v>
      </c>
      <c r="H13" s="105">
        <v>10</v>
      </c>
    </row>
    <row r="14" spans="1:8" ht="15" customHeight="1" x14ac:dyDescent="0.2">
      <c r="A14" s="6" t="s">
        <v>159</v>
      </c>
      <c r="B14" s="6" t="s">
        <v>4</v>
      </c>
      <c r="C14" s="6" t="s">
        <v>5</v>
      </c>
      <c r="D14" s="105">
        <v>20</v>
      </c>
      <c r="E14" s="105">
        <v>20</v>
      </c>
      <c r="F14" s="105">
        <v>3.9980000000000002</v>
      </c>
      <c r="G14" s="153">
        <f t="shared" si="0"/>
        <v>19.990000000000002</v>
      </c>
      <c r="H14" s="105">
        <v>30</v>
      </c>
    </row>
    <row r="15" spans="1:8" ht="15" customHeight="1" x14ac:dyDescent="0.2">
      <c r="A15" s="6" t="s">
        <v>159</v>
      </c>
      <c r="B15" s="6" t="s">
        <v>138</v>
      </c>
      <c r="C15" s="6" t="s">
        <v>139</v>
      </c>
      <c r="D15" s="105">
        <v>15</v>
      </c>
      <c r="E15" s="105">
        <v>15</v>
      </c>
      <c r="F15" s="105">
        <v>0</v>
      </c>
      <c r="G15" s="153">
        <f t="shared" si="0"/>
        <v>0</v>
      </c>
      <c r="H15" s="105">
        <v>20</v>
      </c>
    </row>
    <row r="16" spans="1:8" ht="15" customHeight="1" x14ac:dyDescent="0.2">
      <c r="A16" s="6" t="s">
        <v>159</v>
      </c>
      <c r="B16" s="6" t="s">
        <v>92</v>
      </c>
      <c r="C16" s="6" t="s">
        <v>93</v>
      </c>
      <c r="D16" s="105">
        <v>205</v>
      </c>
      <c r="E16" s="105">
        <v>205</v>
      </c>
      <c r="F16" s="105">
        <v>2</v>
      </c>
      <c r="G16" s="153">
        <f t="shared" si="0"/>
        <v>0.97560975609756095</v>
      </c>
      <c r="H16" s="105">
        <v>150</v>
      </c>
    </row>
    <row r="17" spans="1:15" ht="15" customHeight="1" x14ac:dyDescent="0.2">
      <c r="A17" s="6" t="s">
        <v>159</v>
      </c>
      <c r="B17" s="6" t="s">
        <v>10</v>
      </c>
      <c r="C17" s="6" t="s">
        <v>11</v>
      </c>
      <c r="D17" s="105">
        <v>230</v>
      </c>
      <c r="E17" s="105">
        <v>230</v>
      </c>
      <c r="F17" s="105">
        <v>167</v>
      </c>
      <c r="G17" s="153">
        <f t="shared" si="0"/>
        <v>72.608695652173907</v>
      </c>
      <c r="H17" s="105">
        <v>300</v>
      </c>
    </row>
    <row r="18" spans="1:15" ht="15" customHeight="1" x14ac:dyDescent="0.2">
      <c r="A18" s="6" t="s">
        <v>159</v>
      </c>
      <c r="B18" s="6" t="s">
        <v>12</v>
      </c>
      <c r="C18" s="6" t="s">
        <v>13</v>
      </c>
      <c r="D18" s="105">
        <v>120</v>
      </c>
      <c r="E18" s="105">
        <v>120</v>
      </c>
      <c r="F18" s="105">
        <v>94</v>
      </c>
      <c r="G18" s="153">
        <f t="shared" si="0"/>
        <v>78.333333333333329</v>
      </c>
      <c r="H18" s="105">
        <v>120</v>
      </c>
    </row>
    <row r="19" spans="1:15" ht="15" customHeight="1" x14ac:dyDescent="0.2">
      <c r="A19" s="6" t="s">
        <v>159</v>
      </c>
      <c r="B19" s="6" t="s">
        <v>63</v>
      </c>
      <c r="C19" s="6" t="s">
        <v>64</v>
      </c>
      <c r="D19" s="105">
        <v>10</v>
      </c>
      <c r="E19" s="105">
        <v>10</v>
      </c>
      <c r="F19" s="105">
        <v>0</v>
      </c>
      <c r="G19" s="153">
        <f t="shared" si="0"/>
        <v>0</v>
      </c>
      <c r="H19" s="105">
        <v>30</v>
      </c>
    </row>
    <row r="20" spans="1:15" s="162" customFormat="1" ht="15" customHeight="1" x14ac:dyDescent="0.2">
      <c r="A20" s="19" t="s">
        <v>159</v>
      </c>
      <c r="B20" s="19" t="s">
        <v>162</v>
      </c>
      <c r="C20" s="19"/>
      <c r="D20" s="156">
        <f>SUM(D13:D19)</f>
        <v>602</v>
      </c>
      <c r="E20" s="156">
        <f t="shared" ref="E20:H20" si="2">SUM(E13:E19)</f>
        <v>602</v>
      </c>
      <c r="F20" s="156">
        <f t="shared" si="2"/>
        <v>266.99799999999999</v>
      </c>
      <c r="G20" s="171">
        <f t="shared" si="0"/>
        <v>44.351827242524912</v>
      </c>
      <c r="H20" s="156">
        <f t="shared" si="2"/>
        <v>660</v>
      </c>
      <c r="O20" s="178"/>
    </row>
    <row r="21" spans="1:15" s="17" customFormat="1" ht="15" customHeight="1" x14ac:dyDescent="0.2">
      <c r="A21" s="6" t="s">
        <v>132</v>
      </c>
      <c r="B21" s="6" t="s">
        <v>4</v>
      </c>
      <c r="C21" s="6" t="s">
        <v>5</v>
      </c>
      <c r="D21" s="106">
        <v>0</v>
      </c>
      <c r="E21" s="106">
        <v>0</v>
      </c>
      <c r="F21" s="106">
        <v>0</v>
      </c>
      <c r="G21" s="153">
        <v>0</v>
      </c>
      <c r="H21" s="106">
        <v>25</v>
      </c>
      <c r="O21" s="99"/>
    </row>
    <row r="22" spans="1:15" s="17" customFormat="1" ht="15" customHeight="1" x14ac:dyDescent="0.2">
      <c r="A22" s="6" t="s">
        <v>132</v>
      </c>
      <c r="B22" s="6" t="s">
        <v>92</v>
      </c>
      <c r="C22" s="6" t="s">
        <v>93</v>
      </c>
      <c r="D22" s="105">
        <v>200</v>
      </c>
      <c r="E22" s="105">
        <v>200</v>
      </c>
      <c r="F22" s="105">
        <v>0</v>
      </c>
      <c r="G22" s="153">
        <f t="shared" si="0"/>
        <v>0</v>
      </c>
      <c r="H22" s="105">
        <v>300</v>
      </c>
      <c r="O22" s="99"/>
    </row>
    <row r="23" spans="1:15" s="17" customFormat="1" ht="15" customHeight="1" x14ac:dyDescent="0.2">
      <c r="A23" s="6" t="s">
        <v>132</v>
      </c>
      <c r="B23" s="6" t="s">
        <v>10</v>
      </c>
      <c r="C23" s="6" t="s">
        <v>11</v>
      </c>
      <c r="D23" s="106">
        <v>0</v>
      </c>
      <c r="E23" s="106">
        <v>0</v>
      </c>
      <c r="F23" s="106">
        <v>0</v>
      </c>
      <c r="G23" s="153">
        <v>0</v>
      </c>
      <c r="H23" s="106">
        <v>170</v>
      </c>
      <c r="O23" s="99"/>
    </row>
    <row r="24" spans="1:15" s="17" customFormat="1" ht="15" customHeight="1" x14ac:dyDescent="0.2">
      <c r="A24" s="6" t="s">
        <v>132</v>
      </c>
      <c r="B24" s="6" t="s">
        <v>12</v>
      </c>
      <c r="C24" s="6" t="s">
        <v>13</v>
      </c>
      <c r="D24" s="106">
        <v>0</v>
      </c>
      <c r="E24" s="106">
        <v>0</v>
      </c>
      <c r="F24" s="106">
        <v>0</v>
      </c>
      <c r="G24" s="153">
        <v>0</v>
      </c>
      <c r="H24" s="106">
        <v>25</v>
      </c>
      <c r="O24" s="99"/>
    </row>
    <row r="25" spans="1:15" s="17" customFormat="1" ht="15" customHeight="1" x14ac:dyDescent="0.2">
      <c r="A25" s="6" t="s">
        <v>132</v>
      </c>
      <c r="B25" s="6" t="s">
        <v>63</v>
      </c>
      <c r="C25" s="6" t="s">
        <v>64</v>
      </c>
      <c r="D25" s="106">
        <v>0</v>
      </c>
      <c r="E25" s="106">
        <v>0</v>
      </c>
      <c r="F25" s="106">
        <v>0</v>
      </c>
      <c r="G25" s="153">
        <v>0</v>
      </c>
      <c r="H25" s="106">
        <v>70</v>
      </c>
      <c r="O25" s="99"/>
    </row>
    <row r="26" spans="1:15" s="162" customFormat="1" ht="15" customHeight="1" x14ac:dyDescent="0.2">
      <c r="A26" s="19" t="s">
        <v>132</v>
      </c>
      <c r="B26" s="19" t="s">
        <v>133</v>
      </c>
      <c r="C26" s="19"/>
      <c r="D26" s="156">
        <f>SUM(D21:D25)</f>
        <v>200</v>
      </c>
      <c r="E26" s="156">
        <f t="shared" ref="E26:H26" si="3">SUM(E21:E25)</f>
        <v>200</v>
      </c>
      <c r="F26" s="156">
        <f t="shared" si="3"/>
        <v>0</v>
      </c>
      <c r="G26" s="171">
        <f t="shared" si="0"/>
        <v>0</v>
      </c>
      <c r="H26" s="156">
        <f t="shared" si="3"/>
        <v>590</v>
      </c>
      <c r="O26" s="178"/>
    </row>
    <row r="27" spans="1:15" x14ac:dyDescent="0.2">
      <c r="A27" s="11" t="s">
        <v>290</v>
      </c>
      <c r="B27" s="11"/>
      <c r="C27" s="11"/>
      <c r="D27" s="107">
        <f>D12+D20+D26</f>
        <v>2250</v>
      </c>
      <c r="E27" s="107">
        <f t="shared" ref="E27:H27" si="4">E12+E20+E26</f>
        <v>1733</v>
      </c>
      <c r="F27" s="107">
        <f t="shared" si="4"/>
        <v>635.99800000000005</v>
      </c>
      <c r="G27" s="21">
        <f t="shared" si="0"/>
        <v>36.699249855741492</v>
      </c>
      <c r="H27" s="107">
        <f t="shared" si="4"/>
        <v>2480</v>
      </c>
    </row>
    <row r="28" spans="1:15" x14ac:dyDescent="0.2">
      <c r="A28" s="18"/>
      <c r="B28" s="4"/>
      <c r="C28" s="4"/>
      <c r="D28" s="108"/>
      <c r="E28" s="108"/>
      <c r="F28" s="108"/>
      <c r="G28" s="18"/>
      <c r="H28" s="108"/>
    </row>
    <row r="30" spans="1:15" s="10" customFormat="1" hidden="1" x14ac:dyDescent="0.2">
      <c r="A30" s="20" t="s">
        <v>292</v>
      </c>
      <c r="B30" s="20"/>
      <c r="C30" s="20"/>
      <c r="D30" s="113">
        <f>D27</f>
        <v>2250</v>
      </c>
      <c r="E30" s="113">
        <f t="shared" ref="E30:F30" si="5">E27</f>
        <v>1733</v>
      </c>
      <c r="F30" s="113">
        <f t="shared" si="5"/>
        <v>635.99800000000005</v>
      </c>
      <c r="G30" s="21">
        <f t="shared" ref="G30" si="6">F30*100/E30</f>
        <v>36.699249855741492</v>
      </c>
      <c r="H30" s="113">
        <f>H27</f>
        <v>2480</v>
      </c>
    </row>
    <row r="59" spans="1:7" x14ac:dyDescent="0.2">
      <c r="A59" s="355" t="s">
        <v>426</v>
      </c>
      <c r="B59" s="355"/>
      <c r="C59" s="355"/>
      <c r="D59" s="355"/>
      <c r="E59" s="355"/>
      <c r="F59" s="355"/>
      <c r="G59" s="355"/>
    </row>
    <row r="78" spans="8:8" x14ac:dyDescent="0.2">
      <c r="H78" s="1"/>
    </row>
  </sheetData>
  <mergeCells count="1">
    <mergeCell ref="A59:G59"/>
  </mergeCells>
  <pageMargins left="0.7" right="0.7" top="0.75" bottom="0.75" header="0.3" footer="0.3"/>
  <pageSetup paperSize="9" scale="95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77"/>
  <sheetViews>
    <sheetView view="pageLayout" topLeftCell="A37" zoomScaleNormal="100" workbookViewId="0">
      <selection activeCell="A63" sqref="A63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61.42578125" style="1" customWidth="1"/>
    <col min="4" max="4" width="12" style="101" hidden="1" customWidth="1"/>
    <col min="5" max="5" width="11.28515625" style="101" hidden="1" customWidth="1"/>
    <col min="6" max="6" width="13.5703125" style="101" hidden="1" customWidth="1"/>
    <col min="7" max="7" width="9.28515625" style="1" hidden="1" customWidth="1"/>
    <col min="8" max="8" width="12" style="101" customWidth="1"/>
    <col min="9" max="16384" width="9.140625" style="1"/>
  </cols>
  <sheetData>
    <row r="1" spans="1:8" ht="18" x14ac:dyDescent="0.2">
      <c r="A1" s="3" t="s">
        <v>305</v>
      </c>
      <c r="H1" s="114" t="s">
        <v>727</v>
      </c>
    </row>
    <row r="2" spans="1:8" x14ac:dyDescent="0.2">
      <c r="H2" s="131"/>
    </row>
    <row r="3" spans="1:8" x14ac:dyDescent="0.2">
      <c r="H3" s="114" t="s">
        <v>365</v>
      </c>
    </row>
    <row r="4" spans="1:8" s="24" customFormat="1" ht="27" customHeight="1" x14ac:dyDescent="0.2">
      <c r="A4" s="13" t="s">
        <v>0</v>
      </c>
      <c r="B4" s="13" t="s">
        <v>1</v>
      </c>
      <c r="C4" s="13" t="s">
        <v>2</v>
      </c>
      <c r="D4" s="103" t="s">
        <v>293</v>
      </c>
      <c r="E4" s="103" t="s">
        <v>294</v>
      </c>
      <c r="F4" s="104" t="s">
        <v>587</v>
      </c>
      <c r="G4" s="14" t="s">
        <v>295</v>
      </c>
      <c r="H4" s="126" t="s">
        <v>697</v>
      </c>
    </row>
    <row r="5" spans="1:8" ht="15" hidden="1" customHeight="1" x14ac:dyDescent="0.2">
      <c r="A5" s="6" t="s">
        <v>76</v>
      </c>
      <c r="B5" s="6" t="s">
        <v>39</v>
      </c>
      <c r="C5" s="6" t="s">
        <v>40</v>
      </c>
      <c r="D5" s="105">
        <v>0</v>
      </c>
      <c r="E5" s="105">
        <v>100</v>
      </c>
      <c r="F5" s="105">
        <v>0</v>
      </c>
      <c r="G5" s="153">
        <f t="shared" ref="G5:G23" si="0">F5*100/E5</f>
        <v>0</v>
      </c>
      <c r="H5" s="105">
        <v>0</v>
      </c>
    </row>
    <row r="6" spans="1:8" ht="15" customHeight="1" x14ac:dyDescent="0.2">
      <c r="A6" s="6" t="s">
        <v>76</v>
      </c>
      <c r="B6" s="6" t="s">
        <v>4</v>
      </c>
      <c r="C6" s="6" t="s">
        <v>479</v>
      </c>
      <c r="D6" s="105">
        <v>150</v>
      </c>
      <c r="E6" s="105">
        <v>150</v>
      </c>
      <c r="F6" s="105">
        <v>0</v>
      </c>
      <c r="G6" s="153">
        <f t="shared" si="0"/>
        <v>0</v>
      </c>
      <c r="H6" s="105">
        <v>130</v>
      </c>
    </row>
    <row r="7" spans="1:8" ht="15" customHeight="1" x14ac:dyDescent="0.2">
      <c r="A7" s="6" t="s">
        <v>76</v>
      </c>
      <c r="B7" s="6" t="s">
        <v>138</v>
      </c>
      <c r="C7" s="6" t="s">
        <v>480</v>
      </c>
      <c r="D7" s="105">
        <v>80</v>
      </c>
      <c r="E7" s="105">
        <v>130</v>
      </c>
      <c r="F7" s="105">
        <v>8</v>
      </c>
      <c r="G7" s="153">
        <f t="shared" si="0"/>
        <v>6.1538461538461542</v>
      </c>
      <c r="H7" s="105">
        <v>80</v>
      </c>
    </row>
    <row r="8" spans="1:8" ht="15" customHeight="1" x14ac:dyDescent="0.2">
      <c r="A8" s="6" t="s">
        <v>76</v>
      </c>
      <c r="B8" s="6" t="s">
        <v>6</v>
      </c>
      <c r="C8" s="6" t="s">
        <v>640</v>
      </c>
      <c r="D8" s="105">
        <v>265</v>
      </c>
      <c r="E8" s="105">
        <v>115</v>
      </c>
      <c r="F8" s="105">
        <v>0</v>
      </c>
      <c r="G8" s="153">
        <f t="shared" si="0"/>
        <v>0</v>
      </c>
      <c r="H8" s="105">
        <v>100</v>
      </c>
    </row>
    <row r="9" spans="1:8" ht="15" customHeight="1" x14ac:dyDescent="0.2">
      <c r="A9" s="6" t="s">
        <v>76</v>
      </c>
      <c r="B9" s="6" t="s">
        <v>6</v>
      </c>
      <c r="C9" s="6" t="s">
        <v>641</v>
      </c>
      <c r="D9" s="105">
        <v>0</v>
      </c>
      <c r="E9" s="105">
        <v>0</v>
      </c>
      <c r="F9" s="105">
        <v>0</v>
      </c>
      <c r="G9" s="153">
        <v>0</v>
      </c>
      <c r="H9" s="105">
        <v>200</v>
      </c>
    </row>
    <row r="10" spans="1:8" ht="15" customHeight="1" x14ac:dyDescent="0.2">
      <c r="A10" s="6" t="s">
        <v>76</v>
      </c>
      <c r="B10" s="6" t="s">
        <v>10</v>
      </c>
      <c r="C10" s="6" t="s">
        <v>642</v>
      </c>
      <c r="D10" s="105">
        <v>476</v>
      </c>
      <c r="E10" s="105">
        <v>476</v>
      </c>
      <c r="F10" s="105">
        <v>126</v>
      </c>
      <c r="G10" s="153">
        <f t="shared" si="0"/>
        <v>26.470588235294116</v>
      </c>
      <c r="H10" s="105">
        <v>360</v>
      </c>
    </row>
    <row r="11" spans="1:8" ht="15" customHeight="1" x14ac:dyDescent="0.2">
      <c r="A11" s="6" t="s">
        <v>76</v>
      </c>
      <c r="B11" s="6" t="s">
        <v>10</v>
      </c>
      <c r="C11" s="6" t="s">
        <v>643</v>
      </c>
      <c r="D11" s="105">
        <v>0</v>
      </c>
      <c r="E11" s="105">
        <v>0</v>
      </c>
      <c r="F11" s="105">
        <v>0</v>
      </c>
      <c r="G11" s="153">
        <v>0</v>
      </c>
      <c r="H11" s="105">
        <v>300</v>
      </c>
    </row>
    <row r="12" spans="1:8" ht="15" customHeight="1" x14ac:dyDescent="0.2">
      <c r="A12" s="6" t="s">
        <v>76</v>
      </c>
      <c r="B12" s="6" t="s">
        <v>12</v>
      </c>
      <c r="C12" s="6" t="s">
        <v>481</v>
      </c>
      <c r="D12" s="105">
        <v>30</v>
      </c>
      <c r="E12" s="105">
        <v>30</v>
      </c>
      <c r="F12" s="105">
        <v>4</v>
      </c>
      <c r="G12" s="153">
        <f t="shared" si="0"/>
        <v>13.333333333333334</v>
      </c>
      <c r="H12" s="105">
        <v>100</v>
      </c>
    </row>
    <row r="13" spans="1:8" ht="15" customHeight="1" x14ac:dyDescent="0.2">
      <c r="A13" s="6" t="s">
        <v>76</v>
      </c>
      <c r="B13" s="6" t="s">
        <v>177</v>
      </c>
      <c r="C13" s="6" t="s">
        <v>644</v>
      </c>
      <c r="D13" s="105">
        <v>99</v>
      </c>
      <c r="E13" s="105">
        <v>99</v>
      </c>
      <c r="F13" s="105">
        <v>99</v>
      </c>
      <c r="G13" s="153">
        <f t="shared" si="0"/>
        <v>100</v>
      </c>
      <c r="H13" s="105">
        <v>100</v>
      </c>
    </row>
    <row r="14" spans="1:8" ht="15" customHeight="1" x14ac:dyDescent="0.2">
      <c r="A14" s="6" t="s">
        <v>482</v>
      </c>
      <c r="B14" s="6" t="s">
        <v>73</v>
      </c>
      <c r="C14" s="6" t="s">
        <v>74</v>
      </c>
      <c r="D14" s="105">
        <v>0</v>
      </c>
      <c r="E14" s="105">
        <v>0</v>
      </c>
      <c r="F14" s="105">
        <v>0</v>
      </c>
      <c r="G14" s="153">
        <v>0</v>
      </c>
      <c r="H14" s="105">
        <v>30</v>
      </c>
    </row>
    <row r="15" spans="1:8" s="162" customFormat="1" ht="15" customHeight="1" x14ac:dyDescent="0.2">
      <c r="A15" s="19" t="s">
        <v>76</v>
      </c>
      <c r="B15" s="19" t="s">
        <v>77</v>
      </c>
      <c r="C15" s="19"/>
      <c r="D15" s="156">
        <f>SUM(D5:D14)</f>
        <v>1100</v>
      </c>
      <c r="E15" s="156">
        <f t="shared" ref="E15:F15" si="1">SUM(E5:E14)</f>
        <v>1100</v>
      </c>
      <c r="F15" s="156">
        <f t="shared" si="1"/>
        <v>237</v>
      </c>
      <c r="G15" s="171">
        <f t="shared" si="0"/>
        <v>21.545454545454547</v>
      </c>
      <c r="H15" s="156">
        <f t="shared" ref="H15" si="2">SUM(H6:H14)</f>
        <v>1400</v>
      </c>
    </row>
    <row r="16" spans="1:8" ht="15" customHeight="1" x14ac:dyDescent="0.2">
      <c r="A16" s="6" t="s">
        <v>179</v>
      </c>
      <c r="B16" s="6" t="s">
        <v>4</v>
      </c>
      <c r="C16" s="6" t="s">
        <v>645</v>
      </c>
      <c r="D16" s="105">
        <v>20</v>
      </c>
      <c r="E16" s="105">
        <v>20</v>
      </c>
      <c r="F16" s="105">
        <v>0</v>
      </c>
      <c r="G16" s="153">
        <f t="shared" si="0"/>
        <v>0</v>
      </c>
      <c r="H16" s="105">
        <v>20</v>
      </c>
    </row>
    <row r="17" spans="1:8" ht="15" customHeight="1" x14ac:dyDescent="0.2">
      <c r="A17" s="6" t="s">
        <v>179</v>
      </c>
      <c r="B17" s="6" t="s">
        <v>10</v>
      </c>
      <c r="C17" s="6" t="s">
        <v>646</v>
      </c>
      <c r="D17" s="105">
        <v>2200</v>
      </c>
      <c r="E17" s="105">
        <v>2200</v>
      </c>
      <c r="F17" s="105">
        <v>939</v>
      </c>
      <c r="G17" s="153">
        <f t="shared" si="0"/>
        <v>42.68181818181818</v>
      </c>
      <c r="H17" s="105">
        <v>1800</v>
      </c>
    </row>
    <row r="18" spans="1:8" ht="15" customHeight="1" x14ac:dyDescent="0.2">
      <c r="A18" s="6" t="s">
        <v>179</v>
      </c>
      <c r="B18" s="6" t="s">
        <v>12</v>
      </c>
      <c r="C18" s="6" t="s">
        <v>647</v>
      </c>
      <c r="D18" s="105">
        <v>20</v>
      </c>
      <c r="E18" s="105">
        <v>20</v>
      </c>
      <c r="F18" s="105">
        <v>0</v>
      </c>
      <c r="G18" s="153">
        <f t="shared" si="0"/>
        <v>0</v>
      </c>
      <c r="H18" s="105">
        <v>20</v>
      </c>
    </row>
    <row r="19" spans="1:8" ht="15" customHeight="1" x14ac:dyDescent="0.2">
      <c r="A19" s="6" t="s">
        <v>179</v>
      </c>
      <c r="B19" s="6" t="s">
        <v>63</v>
      </c>
      <c r="C19" s="6" t="s">
        <v>648</v>
      </c>
      <c r="D19" s="105">
        <v>10</v>
      </c>
      <c r="E19" s="105">
        <v>10</v>
      </c>
      <c r="F19" s="105">
        <v>2</v>
      </c>
      <c r="G19" s="153">
        <f t="shared" si="0"/>
        <v>20</v>
      </c>
      <c r="H19" s="105">
        <v>10</v>
      </c>
    </row>
    <row r="20" spans="1:8" s="162" customFormat="1" ht="15" customHeight="1" x14ac:dyDescent="0.2">
      <c r="A20" s="19" t="s">
        <v>179</v>
      </c>
      <c r="B20" s="19" t="s">
        <v>180</v>
      </c>
      <c r="C20" s="19"/>
      <c r="D20" s="156">
        <f>SUM(D16:D19)</f>
        <v>2250</v>
      </c>
      <c r="E20" s="156">
        <f t="shared" ref="E20:H20" si="3">SUM(E16:E19)</f>
        <v>2250</v>
      </c>
      <c r="F20" s="156">
        <f t="shared" si="3"/>
        <v>941</v>
      </c>
      <c r="G20" s="171">
        <f t="shared" si="0"/>
        <v>41.822222222222223</v>
      </c>
      <c r="H20" s="156">
        <f t="shared" si="3"/>
        <v>1850</v>
      </c>
    </row>
    <row r="21" spans="1:8" ht="15" hidden="1" customHeight="1" x14ac:dyDescent="0.2">
      <c r="A21" s="6" t="s">
        <v>47</v>
      </c>
      <c r="B21" s="6" t="s">
        <v>10</v>
      </c>
      <c r="C21" s="6" t="s">
        <v>11</v>
      </c>
      <c r="D21" s="105">
        <v>0</v>
      </c>
      <c r="E21" s="105">
        <v>1000</v>
      </c>
      <c r="F21" s="105">
        <v>217</v>
      </c>
      <c r="G21" s="153">
        <f t="shared" si="0"/>
        <v>21.7</v>
      </c>
      <c r="H21" s="105">
        <v>0</v>
      </c>
    </row>
    <row r="22" spans="1:8" s="162" customFormat="1" ht="15" hidden="1" customHeight="1" x14ac:dyDescent="0.2">
      <c r="A22" s="19" t="s">
        <v>47</v>
      </c>
      <c r="B22" s="19" t="s">
        <v>48</v>
      </c>
      <c r="C22" s="19"/>
      <c r="D22" s="156">
        <f>D21</f>
        <v>0</v>
      </c>
      <c r="E22" s="156">
        <f t="shared" ref="E22:H22" si="4">E21</f>
        <v>1000</v>
      </c>
      <c r="F22" s="156">
        <f t="shared" si="4"/>
        <v>217</v>
      </c>
      <c r="G22" s="171">
        <f t="shared" si="0"/>
        <v>21.7</v>
      </c>
      <c r="H22" s="156">
        <f t="shared" si="4"/>
        <v>0</v>
      </c>
    </row>
    <row r="23" spans="1:8" s="10" customFormat="1" x14ac:dyDescent="0.2">
      <c r="A23" s="20" t="s">
        <v>290</v>
      </c>
      <c r="B23" s="11"/>
      <c r="C23" s="11"/>
      <c r="D23" s="107">
        <f>D15+D20+D22</f>
        <v>3350</v>
      </c>
      <c r="E23" s="107">
        <f t="shared" ref="E23:H23" si="5">E15+E20+E22</f>
        <v>4350</v>
      </c>
      <c r="F23" s="107">
        <f t="shared" si="5"/>
        <v>1395</v>
      </c>
      <c r="G23" s="21">
        <f t="shared" si="0"/>
        <v>32.068965517241381</v>
      </c>
      <c r="H23" s="107">
        <f t="shared" si="5"/>
        <v>3250</v>
      </c>
    </row>
    <row r="24" spans="1:8" x14ac:dyDescent="0.2">
      <c r="A24" s="4"/>
      <c r="B24" s="4"/>
      <c r="C24" s="4"/>
      <c r="D24" s="108"/>
      <c r="E24" s="108"/>
      <c r="F24" s="108"/>
      <c r="G24" s="18"/>
      <c r="H24" s="108"/>
    </row>
    <row r="26" spans="1:8" s="10" customFormat="1" hidden="1" x14ac:dyDescent="0.2">
      <c r="A26" s="20" t="s">
        <v>292</v>
      </c>
      <c r="B26" s="20"/>
      <c r="C26" s="20"/>
      <c r="D26" s="113">
        <f>D23</f>
        <v>3350</v>
      </c>
      <c r="E26" s="113">
        <f t="shared" ref="E26:H26" si="6">E23</f>
        <v>4350</v>
      </c>
      <c r="F26" s="113">
        <f t="shared" si="6"/>
        <v>1395</v>
      </c>
      <c r="G26" s="21">
        <f t="shared" ref="G26" si="7">F26*100/E26</f>
        <v>32.068965517241381</v>
      </c>
      <c r="H26" s="113">
        <f t="shared" si="6"/>
        <v>3250</v>
      </c>
    </row>
    <row r="62" spans="1:7" x14ac:dyDescent="0.2">
      <c r="A62" s="355" t="s">
        <v>427</v>
      </c>
      <c r="B62" s="355"/>
      <c r="C62" s="355"/>
      <c r="D62" s="355"/>
      <c r="E62" s="355"/>
      <c r="F62" s="355"/>
      <c r="G62" s="355"/>
    </row>
    <row r="75" spans="4:8" x14ac:dyDescent="0.2">
      <c r="H75" s="1"/>
    </row>
    <row r="77" spans="4:8" x14ac:dyDescent="0.2">
      <c r="D77" s="1"/>
      <c r="E77" s="1"/>
      <c r="F77" s="1"/>
    </row>
  </sheetData>
  <mergeCells count="1">
    <mergeCell ref="A62:G62"/>
  </mergeCells>
  <pageMargins left="0.7" right="0.7" top="0.75" bottom="0.75" header="0.3" footer="0.3"/>
  <pageSetup paperSize="9" scale="95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159"/>
  <sheetViews>
    <sheetView view="pageLayout" topLeftCell="A137" zoomScaleNormal="100" workbookViewId="0">
      <selection activeCell="A160" sqref="A160"/>
    </sheetView>
  </sheetViews>
  <sheetFormatPr defaultColWidth="9.140625" defaultRowHeight="12.75" x14ac:dyDescent="0.2"/>
  <cols>
    <col min="1" max="1" width="9.28515625" style="154" customWidth="1"/>
    <col min="2" max="2" width="8.7109375" style="154" customWidth="1"/>
    <col min="3" max="3" width="61.42578125" style="154" customWidth="1"/>
    <col min="4" max="4" width="12" style="180" hidden="1" customWidth="1"/>
    <col min="5" max="5" width="11.28515625" style="180" hidden="1" customWidth="1"/>
    <col min="6" max="6" width="13" style="180" hidden="1" customWidth="1"/>
    <col min="7" max="7" width="8.28515625" style="154" hidden="1" customWidth="1"/>
    <col min="8" max="8" width="12" style="180" customWidth="1"/>
    <col min="9" max="16384" width="9.140625" style="154"/>
  </cols>
  <sheetData>
    <row r="1" spans="1:8" ht="18" x14ac:dyDescent="0.2">
      <c r="A1" s="179" t="s">
        <v>306</v>
      </c>
      <c r="H1" s="182" t="s">
        <v>728</v>
      </c>
    </row>
    <row r="2" spans="1:8" x14ac:dyDescent="0.2">
      <c r="H2" s="181"/>
    </row>
    <row r="3" spans="1:8" x14ac:dyDescent="0.2">
      <c r="H3" s="182" t="s">
        <v>365</v>
      </c>
    </row>
    <row r="4" spans="1:8" s="188" customFormat="1" ht="27" customHeight="1" x14ac:dyDescent="0.2">
      <c r="A4" s="183" t="s">
        <v>0</v>
      </c>
      <c r="B4" s="183" t="s">
        <v>1</v>
      </c>
      <c r="C4" s="183" t="s">
        <v>2</v>
      </c>
      <c r="D4" s="184" t="s">
        <v>293</v>
      </c>
      <c r="E4" s="184" t="s">
        <v>294</v>
      </c>
      <c r="F4" s="185" t="s">
        <v>587</v>
      </c>
      <c r="G4" s="186" t="s">
        <v>295</v>
      </c>
      <c r="H4" s="187" t="s">
        <v>697</v>
      </c>
    </row>
    <row r="5" spans="1:8" ht="15" hidden="1" customHeight="1" x14ac:dyDescent="0.2">
      <c r="A5" s="151" t="s">
        <v>605</v>
      </c>
      <c r="B5" s="151" t="s">
        <v>192</v>
      </c>
      <c r="C5" s="151" t="s">
        <v>193</v>
      </c>
      <c r="D5" s="152">
        <v>0</v>
      </c>
      <c r="E5" s="152">
        <v>455</v>
      </c>
      <c r="F5" s="152">
        <v>432</v>
      </c>
      <c r="G5" s="153">
        <f t="shared" ref="G5:G7" si="0">F5*100/E5</f>
        <v>94.945054945054949</v>
      </c>
      <c r="H5" s="152">
        <v>0</v>
      </c>
    </row>
    <row r="6" spans="1:8" ht="15" hidden="1" customHeight="1" x14ac:dyDescent="0.2">
      <c r="A6" s="151" t="s">
        <v>605</v>
      </c>
      <c r="B6" s="151" t="s">
        <v>182</v>
      </c>
      <c r="C6" s="151" t="s">
        <v>183</v>
      </c>
      <c r="D6" s="152">
        <v>0</v>
      </c>
      <c r="E6" s="152">
        <v>545</v>
      </c>
      <c r="F6" s="152">
        <v>545</v>
      </c>
      <c r="G6" s="153">
        <f t="shared" si="0"/>
        <v>100</v>
      </c>
      <c r="H6" s="152">
        <v>0</v>
      </c>
    </row>
    <row r="7" spans="1:8" s="189" customFormat="1" ht="15" hidden="1" customHeight="1" x14ac:dyDescent="0.2">
      <c r="A7" s="169" t="s">
        <v>605</v>
      </c>
      <c r="B7" s="169" t="s">
        <v>606</v>
      </c>
      <c r="C7" s="169"/>
      <c r="D7" s="170">
        <f>SUM(D5:D6)</f>
        <v>0</v>
      </c>
      <c r="E7" s="170">
        <f t="shared" ref="E7" si="1">SUM(E5:E6)</f>
        <v>1000</v>
      </c>
      <c r="F7" s="170">
        <f t="shared" ref="F7" si="2">SUM(F5:F6)</f>
        <v>977</v>
      </c>
      <c r="G7" s="171">
        <f t="shared" si="0"/>
        <v>97.7</v>
      </c>
      <c r="H7" s="170">
        <f t="shared" ref="H7" si="3">SUM(H5:H6)</f>
        <v>0</v>
      </c>
    </row>
    <row r="8" spans="1:8" ht="15" hidden="1" customHeight="1" x14ac:dyDescent="0.2">
      <c r="A8" s="151" t="s">
        <v>76</v>
      </c>
      <c r="B8" s="151" t="s">
        <v>192</v>
      </c>
      <c r="C8" s="151" t="s">
        <v>193</v>
      </c>
      <c r="D8" s="152">
        <v>0</v>
      </c>
      <c r="E8" s="152">
        <v>311</v>
      </c>
      <c r="F8" s="152">
        <v>311</v>
      </c>
      <c r="G8" s="153">
        <v>0</v>
      </c>
      <c r="H8" s="152">
        <v>0</v>
      </c>
    </row>
    <row r="9" spans="1:8" ht="15" hidden="1" customHeight="1" x14ac:dyDescent="0.2">
      <c r="A9" s="151" t="s">
        <v>76</v>
      </c>
      <c r="B9" s="151" t="s">
        <v>182</v>
      </c>
      <c r="C9" s="151" t="s">
        <v>183</v>
      </c>
      <c r="D9" s="152">
        <v>0</v>
      </c>
      <c r="E9" s="152">
        <v>430</v>
      </c>
      <c r="F9" s="152">
        <v>430</v>
      </c>
      <c r="G9" s="153">
        <f t="shared" ref="G9:G63" si="4">F9*100/E9</f>
        <v>100</v>
      </c>
      <c r="H9" s="152">
        <v>0</v>
      </c>
    </row>
    <row r="10" spans="1:8" ht="15" hidden="1" customHeight="1" x14ac:dyDescent="0.2">
      <c r="A10" s="151" t="s">
        <v>76</v>
      </c>
      <c r="B10" s="151" t="s">
        <v>108</v>
      </c>
      <c r="C10" s="151" t="s">
        <v>109</v>
      </c>
      <c r="D10" s="152">
        <v>0</v>
      </c>
      <c r="E10" s="152">
        <v>1250</v>
      </c>
      <c r="F10" s="152">
        <v>1250</v>
      </c>
      <c r="G10" s="153">
        <f t="shared" si="4"/>
        <v>100</v>
      </c>
      <c r="H10" s="152">
        <v>0</v>
      </c>
    </row>
    <row r="11" spans="1:8" ht="15" customHeight="1" x14ac:dyDescent="0.2">
      <c r="A11" s="151" t="s">
        <v>76</v>
      </c>
      <c r="B11" s="151" t="s">
        <v>110</v>
      </c>
      <c r="C11" s="151" t="s">
        <v>111</v>
      </c>
      <c r="D11" s="152">
        <v>0</v>
      </c>
      <c r="E11" s="152">
        <v>3212</v>
      </c>
      <c r="F11" s="152">
        <v>3012</v>
      </c>
      <c r="G11" s="153">
        <f>F11*100/E11</f>
        <v>93.773349937733499</v>
      </c>
      <c r="H11" s="152">
        <v>690</v>
      </c>
    </row>
    <row r="12" spans="1:8" ht="15" customHeight="1" x14ac:dyDescent="0.2">
      <c r="A12" s="151" t="s">
        <v>76</v>
      </c>
      <c r="B12" s="151" t="s">
        <v>110</v>
      </c>
      <c r="C12" s="151" t="s">
        <v>607</v>
      </c>
      <c r="D12" s="190">
        <v>0</v>
      </c>
      <c r="E12" s="190">
        <v>0</v>
      </c>
      <c r="F12" s="190">
        <v>0</v>
      </c>
      <c r="G12" s="190">
        <v>0</v>
      </c>
      <c r="H12" s="190">
        <v>5810</v>
      </c>
    </row>
    <row r="13" spans="1:8" ht="15" hidden="1" customHeight="1" x14ac:dyDescent="0.2">
      <c r="A13" s="151" t="s">
        <v>76</v>
      </c>
      <c r="B13" s="151" t="s">
        <v>184</v>
      </c>
      <c r="C13" s="151" t="s">
        <v>185</v>
      </c>
      <c r="D13" s="152">
        <v>0</v>
      </c>
      <c r="E13" s="152">
        <v>500</v>
      </c>
      <c r="F13" s="152">
        <v>500</v>
      </c>
      <c r="G13" s="153">
        <f t="shared" si="4"/>
        <v>100</v>
      </c>
      <c r="H13" s="152">
        <v>0</v>
      </c>
    </row>
    <row r="14" spans="1:8" ht="15" hidden="1" customHeight="1" x14ac:dyDescent="0.2">
      <c r="A14" s="151" t="s">
        <v>76</v>
      </c>
      <c r="B14" s="151" t="s">
        <v>150</v>
      </c>
      <c r="C14" s="151" t="s">
        <v>151</v>
      </c>
      <c r="D14" s="152">
        <v>0</v>
      </c>
      <c r="E14" s="152">
        <v>105</v>
      </c>
      <c r="F14" s="152">
        <v>100</v>
      </c>
      <c r="G14" s="153">
        <f t="shared" si="4"/>
        <v>95.238095238095241</v>
      </c>
      <c r="H14" s="168">
        <v>0</v>
      </c>
    </row>
    <row r="15" spans="1:8" s="189" customFormat="1" ht="15" customHeight="1" x14ac:dyDescent="0.2">
      <c r="A15" s="169" t="s">
        <v>76</v>
      </c>
      <c r="B15" s="169" t="s">
        <v>77</v>
      </c>
      <c r="C15" s="169"/>
      <c r="D15" s="170">
        <f>SUM(D8:D14)</f>
        <v>0</v>
      </c>
      <c r="E15" s="170">
        <f>SUM(E8:E14)</f>
        <v>5808</v>
      </c>
      <c r="F15" s="170">
        <f>SUM(F8:F14)</f>
        <v>5603</v>
      </c>
      <c r="G15" s="171">
        <f t="shared" si="4"/>
        <v>96.470385674931123</v>
      </c>
      <c r="H15" s="170">
        <f>SUM(H8:H14)</f>
        <v>6500</v>
      </c>
    </row>
    <row r="16" spans="1:8" ht="15" hidden="1" customHeight="1" x14ac:dyDescent="0.2">
      <c r="A16" s="151" t="s">
        <v>219</v>
      </c>
      <c r="B16" s="151" t="s">
        <v>177</v>
      </c>
      <c r="C16" s="151" t="s">
        <v>178</v>
      </c>
      <c r="D16" s="152">
        <v>500</v>
      </c>
      <c r="E16" s="152">
        <v>0</v>
      </c>
      <c r="F16" s="152">
        <v>0</v>
      </c>
      <c r="G16" s="153">
        <v>0</v>
      </c>
      <c r="H16" s="152">
        <v>0</v>
      </c>
    </row>
    <row r="17" spans="1:8" s="189" customFormat="1" ht="15" hidden="1" customHeight="1" x14ac:dyDescent="0.2">
      <c r="A17" s="169" t="s">
        <v>219</v>
      </c>
      <c r="B17" s="169" t="s">
        <v>220</v>
      </c>
      <c r="C17" s="169"/>
      <c r="D17" s="170">
        <f>SUM(D16)</f>
        <v>500</v>
      </c>
      <c r="E17" s="170">
        <f t="shared" ref="E17:H17" si="5">SUM(E16)</f>
        <v>0</v>
      </c>
      <c r="F17" s="170">
        <f t="shared" si="5"/>
        <v>0</v>
      </c>
      <c r="G17" s="171">
        <v>0</v>
      </c>
      <c r="H17" s="170">
        <f t="shared" si="5"/>
        <v>0</v>
      </c>
    </row>
    <row r="18" spans="1:8" ht="15" customHeight="1" x14ac:dyDescent="0.2">
      <c r="A18" s="151" t="s">
        <v>221</v>
      </c>
      <c r="B18" s="151" t="s">
        <v>177</v>
      </c>
      <c r="C18" s="151" t="s">
        <v>178</v>
      </c>
      <c r="D18" s="152">
        <v>500</v>
      </c>
      <c r="E18" s="152">
        <v>250</v>
      </c>
      <c r="F18" s="152">
        <v>0</v>
      </c>
      <c r="G18" s="153">
        <f t="shared" si="4"/>
        <v>0</v>
      </c>
      <c r="H18" s="152">
        <v>800</v>
      </c>
    </row>
    <row r="19" spans="1:8" s="189" customFormat="1" ht="15" customHeight="1" x14ac:dyDescent="0.2">
      <c r="A19" s="169" t="s">
        <v>221</v>
      </c>
      <c r="B19" s="169" t="s">
        <v>222</v>
      </c>
      <c r="C19" s="169"/>
      <c r="D19" s="170">
        <f>SUM(D18)</f>
        <v>500</v>
      </c>
      <c r="E19" s="170">
        <f t="shared" ref="E19:H19" si="6">SUM(E18)</f>
        <v>250</v>
      </c>
      <c r="F19" s="170">
        <f t="shared" si="6"/>
        <v>0</v>
      </c>
      <c r="G19" s="171">
        <f t="shared" si="4"/>
        <v>0</v>
      </c>
      <c r="H19" s="170">
        <f t="shared" si="6"/>
        <v>800</v>
      </c>
    </row>
    <row r="20" spans="1:8" ht="15" hidden="1" customHeight="1" x14ac:dyDescent="0.2">
      <c r="A20" s="151" t="s">
        <v>175</v>
      </c>
      <c r="B20" s="151" t="s">
        <v>192</v>
      </c>
      <c r="C20" s="151" t="s">
        <v>193</v>
      </c>
      <c r="D20" s="152">
        <v>69</v>
      </c>
      <c r="E20" s="152">
        <v>41</v>
      </c>
      <c r="F20" s="152">
        <v>41</v>
      </c>
      <c r="G20" s="153">
        <f t="shared" si="4"/>
        <v>100</v>
      </c>
      <c r="H20" s="152">
        <v>0</v>
      </c>
    </row>
    <row r="21" spans="1:8" ht="15" hidden="1" customHeight="1" x14ac:dyDescent="0.2">
      <c r="A21" s="151" t="s">
        <v>175</v>
      </c>
      <c r="B21" s="151" t="s">
        <v>182</v>
      </c>
      <c r="C21" s="151" t="s">
        <v>183</v>
      </c>
      <c r="D21" s="152">
        <v>276</v>
      </c>
      <c r="E21" s="152">
        <v>245</v>
      </c>
      <c r="F21" s="152">
        <v>175</v>
      </c>
      <c r="G21" s="153">
        <f t="shared" si="4"/>
        <v>71.428571428571431</v>
      </c>
      <c r="H21" s="152">
        <v>0</v>
      </c>
    </row>
    <row r="22" spans="1:8" ht="15" hidden="1" customHeight="1" x14ac:dyDescent="0.2">
      <c r="A22" s="151" t="s">
        <v>175</v>
      </c>
      <c r="B22" s="151" t="s">
        <v>108</v>
      </c>
      <c r="C22" s="151" t="s">
        <v>109</v>
      </c>
      <c r="D22" s="152">
        <v>24</v>
      </c>
      <c r="E22" s="152">
        <v>100</v>
      </c>
      <c r="F22" s="152">
        <v>100</v>
      </c>
      <c r="G22" s="153">
        <f t="shared" si="4"/>
        <v>100</v>
      </c>
      <c r="H22" s="152">
        <v>0</v>
      </c>
    </row>
    <row r="23" spans="1:8" ht="15" customHeight="1" x14ac:dyDescent="0.2">
      <c r="A23" s="151" t="s">
        <v>175</v>
      </c>
      <c r="B23" s="151" t="s">
        <v>110</v>
      </c>
      <c r="C23" s="151" t="s">
        <v>111</v>
      </c>
      <c r="D23" s="152">
        <v>10380</v>
      </c>
      <c r="E23" s="152">
        <v>11699</v>
      </c>
      <c r="F23" s="152">
        <v>11504</v>
      </c>
      <c r="G23" s="153">
        <f t="shared" si="4"/>
        <v>98.333190871014622</v>
      </c>
      <c r="H23" s="152">
        <v>4265</v>
      </c>
    </row>
    <row r="24" spans="1:8" ht="15" customHeight="1" x14ac:dyDescent="0.2">
      <c r="A24" s="151" t="s">
        <v>175</v>
      </c>
      <c r="B24" s="151" t="s">
        <v>110</v>
      </c>
      <c r="C24" s="151" t="s">
        <v>607</v>
      </c>
      <c r="D24" s="152">
        <v>0</v>
      </c>
      <c r="E24" s="152">
        <v>0</v>
      </c>
      <c r="F24" s="152">
        <v>0</v>
      </c>
      <c r="G24" s="153">
        <v>0</v>
      </c>
      <c r="H24" s="152">
        <v>5855</v>
      </c>
    </row>
    <row r="25" spans="1:8" ht="15" hidden="1" customHeight="1" x14ac:dyDescent="0.2">
      <c r="A25" s="151" t="s">
        <v>175</v>
      </c>
      <c r="B25" s="151" t="s">
        <v>177</v>
      </c>
      <c r="C25" s="151" t="s">
        <v>178</v>
      </c>
      <c r="D25" s="152">
        <v>1525</v>
      </c>
      <c r="E25" s="152">
        <v>0</v>
      </c>
      <c r="F25" s="152">
        <v>0</v>
      </c>
      <c r="G25" s="153">
        <v>0</v>
      </c>
      <c r="H25" s="152">
        <v>0</v>
      </c>
    </row>
    <row r="26" spans="1:8" ht="15" hidden="1" customHeight="1" x14ac:dyDescent="0.2">
      <c r="A26" s="151" t="s">
        <v>175</v>
      </c>
      <c r="B26" s="151" t="s">
        <v>150</v>
      </c>
      <c r="C26" s="151" t="s">
        <v>151</v>
      </c>
      <c r="D26" s="152">
        <v>600</v>
      </c>
      <c r="E26" s="152">
        <v>40</v>
      </c>
      <c r="F26" s="152">
        <v>40</v>
      </c>
      <c r="G26" s="153">
        <f t="shared" si="4"/>
        <v>100</v>
      </c>
      <c r="H26" s="152">
        <v>0</v>
      </c>
    </row>
    <row r="27" spans="1:8" ht="15" hidden="1" customHeight="1" x14ac:dyDescent="0.2">
      <c r="A27" s="151" t="s">
        <v>175</v>
      </c>
      <c r="B27" s="151" t="s">
        <v>125</v>
      </c>
      <c r="C27" s="151" t="s">
        <v>126</v>
      </c>
      <c r="D27" s="152">
        <v>10</v>
      </c>
      <c r="E27" s="152">
        <v>0</v>
      </c>
      <c r="F27" s="152">
        <v>0</v>
      </c>
      <c r="G27" s="153">
        <v>0</v>
      </c>
      <c r="H27" s="152">
        <v>0</v>
      </c>
    </row>
    <row r="28" spans="1:8" s="189" customFormat="1" ht="15" customHeight="1" x14ac:dyDescent="0.2">
      <c r="A28" s="169" t="s">
        <v>175</v>
      </c>
      <c r="B28" s="169" t="s">
        <v>176</v>
      </c>
      <c r="C28" s="169"/>
      <c r="D28" s="170">
        <f>SUM(D20:D27)</f>
        <v>12884</v>
      </c>
      <c r="E28" s="170">
        <f t="shared" ref="E28:H28" si="7">SUM(E20:E27)</f>
        <v>12125</v>
      </c>
      <c r="F28" s="170">
        <f t="shared" si="7"/>
        <v>11860</v>
      </c>
      <c r="G28" s="171">
        <f t="shared" si="4"/>
        <v>97.814432989690715</v>
      </c>
      <c r="H28" s="170">
        <f t="shared" si="7"/>
        <v>10120</v>
      </c>
    </row>
    <row r="29" spans="1:8" ht="15" hidden="1" customHeight="1" x14ac:dyDescent="0.2">
      <c r="A29" s="151" t="s">
        <v>23</v>
      </c>
      <c r="B29" s="151" t="s">
        <v>192</v>
      </c>
      <c r="C29" s="151" t="s">
        <v>193</v>
      </c>
      <c r="D29" s="152">
        <v>200</v>
      </c>
      <c r="E29" s="152">
        <v>0</v>
      </c>
      <c r="F29" s="152">
        <v>0</v>
      </c>
      <c r="G29" s="153">
        <v>0</v>
      </c>
      <c r="H29" s="152">
        <v>0</v>
      </c>
    </row>
    <row r="30" spans="1:8" ht="15" hidden="1" customHeight="1" x14ac:dyDescent="0.2">
      <c r="A30" s="151" t="s">
        <v>23</v>
      </c>
      <c r="B30" s="151" t="s">
        <v>182</v>
      </c>
      <c r="C30" s="151" t="s">
        <v>183</v>
      </c>
      <c r="D30" s="152">
        <v>400</v>
      </c>
      <c r="E30" s="152">
        <v>100</v>
      </c>
      <c r="F30" s="152">
        <v>100</v>
      </c>
      <c r="G30" s="153">
        <f t="shared" si="4"/>
        <v>100</v>
      </c>
      <c r="H30" s="152">
        <v>0</v>
      </c>
    </row>
    <row r="31" spans="1:8" ht="15" hidden="1" customHeight="1" x14ac:dyDescent="0.2">
      <c r="A31" s="151" t="s">
        <v>23</v>
      </c>
      <c r="B31" s="151" t="s">
        <v>108</v>
      </c>
      <c r="C31" s="151" t="s">
        <v>109</v>
      </c>
      <c r="D31" s="152">
        <v>400</v>
      </c>
      <c r="E31" s="152">
        <v>80</v>
      </c>
      <c r="F31" s="152">
        <v>80</v>
      </c>
      <c r="G31" s="153">
        <f t="shared" si="4"/>
        <v>100</v>
      </c>
      <c r="H31" s="152">
        <v>0</v>
      </c>
    </row>
    <row r="32" spans="1:8" ht="15" hidden="1" customHeight="1" x14ac:dyDescent="0.2">
      <c r="A32" s="151" t="s">
        <v>23</v>
      </c>
      <c r="B32" s="151" t="s">
        <v>110</v>
      </c>
      <c r="C32" s="151" t="s">
        <v>111</v>
      </c>
      <c r="D32" s="152">
        <v>3740</v>
      </c>
      <c r="E32" s="152">
        <v>815</v>
      </c>
      <c r="F32" s="152">
        <v>798</v>
      </c>
      <c r="G32" s="153">
        <f t="shared" si="4"/>
        <v>97.914110429447859</v>
      </c>
      <c r="H32" s="152">
        <v>0</v>
      </c>
    </row>
    <row r="33" spans="1:8" ht="15" hidden="1" customHeight="1" x14ac:dyDescent="0.2">
      <c r="A33" s="151" t="s">
        <v>23</v>
      </c>
      <c r="B33" s="151" t="s">
        <v>184</v>
      </c>
      <c r="C33" s="151" t="s">
        <v>185</v>
      </c>
      <c r="D33" s="152">
        <v>160</v>
      </c>
      <c r="E33" s="152">
        <v>31</v>
      </c>
      <c r="F33" s="152">
        <v>31</v>
      </c>
      <c r="G33" s="153">
        <f t="shared" si="4"/>
        <v>100</v>
      </c>
      <c r="H33" s="152">
        <v>0</v>
      </c>
    </row>
    <row r="34" spans="1:8" ht="15" hidden="1" customHeight="1" x14ac:dyDescent="0.2">
      <c r="A34" s="151" t="s">
        <v>23</v>
      </c>
      <c r="B34" s="151" t="s">
        <v>177</v>
      </c>
      <c r="C34" s="151" t="s">
        <v>178</v>
      </c>
      <c r="D34" s="152">
        <v>1400</v>
      </c>
      <c r="E34" s="152">
        <v>0</v>
      </c>
      <c r="F34" s="152">
        <v>0</v>
      </c>
      <c r="G34" s="153">
        <v>0</v>
      </c>
      <c r="H34" s="152">
        <v>0</v>
      </c>
    </row>
    <row r="35" spans="1:8" ht="15" hidden="1" customHeight="1" x14ac:dyDescent="0.2">
      <c r="A35" s="151" t="s">
        <v>23</v>
      </c>
      <c r="B35" s="151" t="s">
        <v>150</v>
      </c>
      <c r="C35" s="151" t="s">
        <v>151</v>
      </c>
      <c r="D35" s="152">
        <v>690</v>
      </c>
      <c r="E35" s="152">
        <v>315</v>
      </c>
      <c r="F35" s="152">
        <v>315</v>
      </c>
      <c r="G35" s="153">
        <f t="shared" si="4"/>
        <v>100</v>
      </c>
      <c r="H35" s="152">
        <v>0</v>
      </c>
    </row>
    <row r="36" spans="1:8" ht="15" hidden="1" customHeight="1" x14ac:dyDescent="0.2">
      <c r="A36" s="151" t="s">
        <v>23</v>
      </c>
      <c r="B36" s="151" t="s">
        <v>125</v>
      </c>
      <c r="C36" s="151" t="s">
        <v>126</v>
      </c>
      <c r="D36" s="152">
        <v>10</v>
      </c>
      <c r="E36" s="152">
        <v>115</v>
      </c>
      <c r="F36" s="152">
        <v>115</v>
      </c>
      <c r="G36" s="153">
        <f t="shared" si="4"/>
        <v>100</v>
      </c>
      <c r="H36" s="152">
        <v>0</v>
      </c>
    </row>
    <row r="37" spans="1:8" s="189" customFormat="1" ht="15" hidden="1" customHeight="1" x14ac:dyDescent="0.2">
      <c r="A37" s="169" t="s">
        <v>23</v>
      </c>
      <c r="B37" s="169" t="s">
        <v>26</v>
      </c>
      <c r="C37" s="169"/>
      <c r="D37" s="170">
        <f>SUM(D29:D36)</f>
        <v>7000</v>
      </c>
      <c r="E37" s="170">
        <f>SUM(E29:E36)</f>
        <v>1456</v>
      </c>
      <c r="F37" s="170">
        <f>SUM(F29:F36)</f>
        <v>1439</v>
      </c>
      <c r="G37" s="171">
        <f t="shared" si="4"/>
        <v>98.832417582417577</v>
      </c>
      <c r="H37" s="170">
        <f>SUM(H29:H36)</f>
        <v>0</v>
      </c>
    </row>
    <row r="38" spans="1:8" ht="15" hidden="1" customHeight="1" x14ac:dyDescent="0.2">
      <c r="A38" s="151" t="s">
        <v>114</v>
      </c>
      <c r="B38" s="151" t="s">
        <v>108</v>
      </c>
      <c r="C38" s="151" t="s">
        <v>109</v>
      </c>
      <c r="D38" s="152">
        <v>420</v>
      </c>
      <c r="E38" s="152">
        <v>836</v>
      </c>
      <c r="F38" s="152">
        <v>836</v>
      </c>
      <c r="G38" s="153">
        <f t="shared" si="4"/>
        <v>100</v>
      </c>
      <c r="H38" s="152">
        <v>0</v>
      </c>
    </row>
    <row r="39" spans="1:8" ht="15" hidden="1" customHeight="1" x14ac:dyDescent="0.2">
      <c r="A39" s="151" t="s">
        <v>114</v>
      </c>
      <c r="B39" s="151" t="s">
        <v>110</v>
      </c>
      <c r="C39" s="151" t="s">
        <v>111</v>
      </c>
      <c r="D39" s="152">
        <v>100</v>
      </c>
      <c r="E39" s="152">
        <v>0</v>
      </c>
      <c r="F39" s="152">
        <v>0</v>
      </c>
      <c r="G39" s="153">
        <v>0</v>
      </c>
      <c r="H39" s="152">
        <v>0</v>
      </c>
    </row>
    <row r="40" spans="1:8" ht="15" hidden="1" customHeight="1" x14ac:dyDescent="0.2">
      <c r="A40" s="151" t="s">
        <v>114</v>
      </c>
      <c r="B40" s="151" t="s">
        <v>177</v>
      </c>
      <c r="C40" s="151" t="s">
        <v>178</v>
      </c>
      <c r="D40" s="152">
        <v>440</v>
      </c>
      <c r="E40" s="152">
        <v>0</v>
      </c>
      <c r="F40" s="152">
        <v>0</v>
      </c>
      <c r="G40" s="153">
        <v>0</v>
      </c>
      <c r="H40" s="152">
        <v>0</v>
      </c>
    </row>
    <row r="41" spans="1:8" s="189" customFormat="1" ht="15" hidden="1" customHeight="1" x14ac:dyDescent="0.2">
      <c r="A41" s="169" t="s">
        <v>114</v>
      </c>
      <c r="B41" s="169" t="s">
        <v>115</v>
      </c>
      <c r="C41" s="169"/>
      <c r="D41" s="170">
        <f>SUM(D38:D40)</f>
        <v>960</v>
      </c>
      <c r="E41" s="170">
        <f t="shared" ref="E41:F41" si="8">SUM(E38:E40)</f>
        <v>836</v>
      </c>
      <c r="F41" s="170">
        <f t="shared" si="8"/>
        <v>836</v>
      </c>
      <c r="G41" s="171">
        <f t="shared" si="4"/>
        <v>100</v>
      </c>
      <c r="H41" s="170">
        <v>0</v>
      </c>
    </row>
    <row r="42" spans="1:8" ht="15" hidden="1" customHeight="1" x14ac:dyDescent="0.2">
      <c r="A42" s="151" t="s">
        <v>181</v>
      </c>
      <c r="B42" s="151" t="s">
        <v>182</v>
      </c>
      <c r="C42" s="151" t="s">
        <v>183</v>
      </c>
      <c r="D42" s="152">
        <v>20</v>
      </c>
      <c r="E42" s="152">
        <v>20</v>
      </c>
      <c r="F42" s="152">
        <v>0</v>
      </c>
      <c r="G42" s="153">
        <f t="shared" si="4"/>
        <v>0</v>
      </c>
      <c r="H42" s="152">
        <v>0</v>
      </c>
    </row>
    <row r="43" spans="1:8" ht="15" hidden="1" customHeight="1" x14ac:dyDescent="0.2">
      <c r="A43" s="151" t="s">
        <v>181</v>
      </c>
      <c r="B43" s="151" t="s">
        <v>108</v>
      </c>
      <c r="C43" s="151" t="s">
        <v>109</v>
      </c>
      <c r="D43" s="152">
        <v>200</v>
      </c>
      <c r="E43" s="152">
        <v>200</v>
      </c>
      <c r="F43" s="152">
        <v>0</v>
      </c>
      <c r="G43" s="153">
        <f t="shared" si="4"/>
        <v>0</v>
      </c>
      <c r="H43" s="152">
        <v>0</v>
      </c>
    </row>
    <row r="44" spans="1:8" ht="15" customHeight="1" x14ac:dyDescent="0.2">
      <c r="A44" s="151" t="s">
        <v>181</v>
      </c>
      <c r="B44" s="151" t="s">
        <v>110</v>
      </c>
      <c r="C44" s="151" t="s">
        <v>111</v>
      </c>
      <c r="D44" s="152">
        <v>500</v>
      </c>
      <c r="E44" s="152">
        <v>500</v>
      </c>
      <c r="F44" s="152">
        <v>0</v>
      </c>
      <c r="G44" s="153">
        <f t="shared" si="4"/>
        <v>0</v>
      </c>
      <c r="H44" s="152">
        <v>800</v>
      </c>
    </row>
    <row r="45" spans="1:8" ht="15" hidden="1" customHeight="1" x14ac:dyDescent="0.2">
      <c r="A45" s="151" t="s">
        <v>181</v>
      </c>
      <c r="B45" s="151" t="s">
        <v>184</v>
      </c>
      <c r="C45" s="151" t="s">
        <v>185</v>
      </c>
      <c r="D45" s="152">
        <v>30</v>
      </c>
      <c r="E45" s="152">
        <v>30</v>
      </c>
      <c r="F45" s="152">
        <v>0</v>
      </c>
      <c r="G45" s="153">
        <f t="shared" si="4"/>
        <v>0</v>
      </c>
      <c r="H45" s="152">
        <v>0</v>
      </c>
    </row>
    <row r="46" spans="1:8" ht="15" hidden="1" customHeight="1" x14ac:dyDescent="0.2">
      <c r="A46" s="151" t="s">
        <v>181</v>
      </c>
      <c r="B46" s="151" t="s">
        <v>186</v>
      </c>
      <c r="C46" s="151" t="s">
        <v>187</v>
      </c>
      <c r="D46" s="152">
        <v>10</v>
      </c>
      <c r="E46" s="152">
        <v>10</v>
      </c>
      <c r="F46" s="152">
        <v>0</v>
      </c>
      <c r="G46" s="153">
        <f t="shared" si="4"/>
        <v>0</v>
      </c>
      <c r="H46" s="152">
        <v>0</v>
      </c>
    </row>
    <row r="47" spans="1:8" ht="15" hidden="1" customHeight="1" x14ac:dyDescent="0.2">
      <c r="A47" s="151" t="s">
        <v>181</v>
      </c>
      <c r="B47" s="151" t="s">
        <v>188</v>
      </c>
      <c r="C47" s="151" t="s">
        <v>189</v>
      </c>
      <c r="D47" s="152">
        <v>35</v>
      </c>
      <c r="E47" s="152">
        <v>35</v>
      </c>
      <c r="F47" s="152">
        <v>0</v>
      </c>
      <c r="G47" s="153">
        <f t="shared" si="4"/>
        <v>0</v>
      </c>
      <c r="H47" s="152">
        <v>0</v>
      </c>
    </row>
    <row r="48" spans="1:8" s="192" customFormat="1" ht="15" hidden="1" customHeight="1" x14ac:dyDescent="0.2">
      <c r="A48" s="191" t="s">
        <v>181</v>
      </c>
      <c r="B48" s="191" t="s">
        <v>73</v>
      </c>
      <c r="C48" s="191" t="s">
        <v>74</v>
      </c>
      <c r="D48" s="177">
        <v>5</v>
      </c>
      <c r="E48" s="177">
        <v>5</v>
      </c>
      <c r="F48" s="177">
        <v>0</v>
      </c>
      <c r="G48" s="153">
        <f t="shared" si="4"/>
        <v>0</v>
      </c>
      <c r="H48" s="177">
        <v>0</v>
      </c>
    </row>
    <row r="49" spans="1:15" ht="15" hidden="1" customHeight="1" x14ac:dyDescent="0.2">
      <c r="A49" s="151" t="s">
        <v>181</v>
      </c>
      <c r="B49" s="151" t="s">
        <v>125</v>
      </c>
      <c r="C49" s="151" t="s">
        <v>126</v>
      </c>
      <c r="D49" s="152">
        <v>200</v>
      </c>
      <c r="E49" s="152">
        <v>200</v>
      </c>
      <c r="F49" s="152">
        <v>0</v>
      </c>
      <c r="G49" s="153">
        <f t="shared" si="4"/>
        <v>0</v>
      </c>
      <c r="H49" s="152">
        <v>0</v>
      </c>
    </row>
    <row r="50" spans="1:15" s="189" customFormat="1" ht="15" customHeight="1" x14ac:dyDescent="0.2">
      <c r="A50" s="169" t="s">
        <v>181</v>
      </c>
      <c r="B50" s="169" t="s">
        <v>190</v>
      </c>
      <c r="C50" s="169"/>
      <c r="D50" s="170">
        <f>SUM(D42:D49)</f>
        <v>1000</v>
      </c>
      <c r="E50" s="170">
        <f t="shared" ref="E50:H50" si="9">SUM(E42:E49)</f>
        <v>1000</v>
      </c>
      <c r="F50" s="170">
        <f t="shared" si="9"/>
        <v>0</v>
      </c>
      <c r="G50" s="171">
        <f t="shared" si="4"/>
        <v>0</v>
      </c>
      <c r="H50" s="170">
        <f t="shared" si="9"/>
        <v>800</v>
      </c>
    </row>
    <row r="51" spans="1:15" ht="15" hidden="1" customHeight="1" x14ac:dyDescent="0.2">
      <c r="A51" s="151" t="s">
        <v>191</v>
      </c>
      <c r="B51" s="151" t="s">
        <v>192</v>
      </c>
      <c r="C51" s="151" t="s">
        <v>193</v>
      </c>
      <c r="D51" s="152">
        <v>0</v>
      </c>
      <c r="E51" s="152">
        <v>75</v>
      </c>
      <c r="F51" s="152">
        <v>75</v>
      </c>
      <c r="G51" s="153">
        <f t="shared" si="4"/>
        <v>100</v>
      </c>
      <c r="H51" s="152">
        <v>0</v>
      </c>
    </row>
    <row r="52" spans="1:15" ht="15" hidden="1" customHeight="1" x14ac:dyDescent="0.2">
      <c r="A52" s="151" t="s">
        <v>191</v>
      </c>
      <c r="B52" s="151" t="s">
        <v>182</v>
      </c>
      <c r="C52" s="151" t="s">
        <v>183</v>
      </c>
      <c r="D52" s="152">
        <v>0</v>
      </c>
      <c r="E52" s="152">
        <v>70</v>
      </c>
      <c r="F52" s="152">
        <v>70</v>
      </c>
      <c r="G52" s="153">
        <f t="shared" si="4"/>
        <v>100</v>
      </c>
      <c r="H52" s="152">
        <v>0</v>
      </c>
    </row>
    <row r="53" spans="1:15" hidden="1" x14ac:dyDescent="0.2">
      <c r="A53" s="151" t="s">
        <v>191</v>
      </c>
      <c r="B53" s="151" t="s">
        <v>108</v>
      </c>
      <c r="C53" s="151" t="s">
        <v>109</v>
      </c>
      <c r="D53" s="152">
        <v>200</v>
      </c>
      <c r="E53" s="152">
        <v>252</v>
      </c>
      <c r="F53" s="152">
        <v>212</v>
      </c>
      <c r="G53" s="153">
        <f t="shared" si="4"/>
        <v>84.126984126984127</v>
      </c>
      <c r="H53" s="152">
        <v>0</v>
      </c>
    </row>
    <row r="54" spans="1:15" ht="15" hidden="1" customHeight="1" x14ac:dyDescent="0.2">
      <c r="A54" s="151" t="s">
        <v>191</v>
      </c>
      <c r="B54" s="151" t="s">
        <v>110</v>
      </c>
      <c r="C54" s="151" t="s">
        <v>111</v>
      </c>
      <c r="D54" s="152">
        <v>500</v>
      </c>
      <c r="E54" s="152">
        <v>604</v>
      </c>
      <c r="F54" s="152">
        <v>603</v>
      </c>
      <c r="G54" s="153">
        <f t="shared" si="4"/>
        <v>99.83443708609272</v>
      </c>
      <c r="H54" s="152">
        <v>0</v>
      </c>
    </row>
    <row r="55" spans="1:15" ht="15" customHeight="1" x14ac:dyDescent="0.2">
      <c r="A55" s="151" t="s">
        <v>191</v>
      </c>
      <c r="B55" s="151" t="s">
        <v>177</v>
      </c>
      <c r="C55" s="151" t="s">
        <v>178</v>
      </c>
      <c r="D55" s="152">
        <v>250</v>
      </c>
      <c r="E55" s="152">
        <v>0</v>
      </c>
      <c r="F55" s="152">
        <v>0</v>
      </c>
      <c r="G55" s="153">
        <v>0</v>
      </c>
      <c r="H55" s="152">
        <v>850</v>
      </c>
      <c r="O55" s="180"/>
    </row>
    <row r="56" spans="1:15" ht="15" hidden="1" customHeight="1" x14ac:dyDescent="0.2">
      <c r="A56" s="151" t="s">
        <v>191</v>
      </c>
      <c r="B56" s="151" t="s">
        <v>125</v>
      </c>
      <c r="C56" s="151" t="s">
        <v>126</v>
      </c>
      <c r="D56" s="152">
        <v>50</v>
      </c>
      <c r="E56" s="152">
        <v>0</v>
      </c>
      <c r="F56" s="152">
        <v>0</v>
      </c>
      <c r="G56" s="153">
        <v>0</v>
      </c>
      <c r="H56" s="152">
        <v>0</v>
      </c>
    </row>
    <row r="57" spans="1:15" s="189" customFormat="1" ht="15" customHeight="1" x14ac:dyDescent="0.2">
      <c r="A57" s="169" t="s">
        <v>191</v>
      </c>
      <c r="B57" s="169" t="s">
        <v>194</v>
      </c>
      <c r="C57" s="169"/>
      <c r="D57" s="170">
        <f>SUM(D51:D56)</f>
        <v>1000</v>
      </c>
      <c r="E57" s="170">
        <f t="shared" ref="E57:H57" si="10">SUM(E51:E56)</f>
        <v>1001</v>
      </c>
      <c r="F57" s="170">
        <f t="shared" si="10"/>
        <v>960</v>
      </c>
      <c r="G57" s="171">
        <f t="shared" si="4"/>
        <v>95.904095904095911</v>
      </c>
      <c r="H57" s="170">
        <f t="shared" si="10"/>
        <v>850</v>
      </c>
    </row>
    <row r="58" spans="1:15" ht="15" hidden="1" customHeight="1" x14ac:dyDescent="0.2">
      <c r="A58" s="151" t="s">
        <v>195</v>
      </c>
      <c r="B58" s="151" t="s">
        <v>108</v>
      </c>
      <c r="C58" s="151" t="s">
        <v>109</v>
      </c>
      <c r="D58" s="152">
        <v>0</v>
      </c>
      <c r="E58" s="152">
        <v>220</v>
      </c>
      <c r="F58" s="152">
        <v>220</v>
      </c>
      <c r="G58" s="153">
        <f t="shared" si="4"/>
        <v>100</v>
      </c>
      <c r="H58" s="152">
        <v>0</v>
      </c>
    </row>
    <row r="59" spans="1:15" ht="15" hidden="1" customHeight="1" x14ac:dyDescent="0.2">
      <c r="A59" s="151" t="s">
        <v>195</v>
      </c>
      <c r="B59" s="151" t="s">
        <v>110</v>
      </c>
      <c r="C59" s="151" t="s">
        <v>111</v>
      </c>
      <c r="D59" s="152">
        <v>0</v>
      </c>
      <c r="E59" s="152">
        <v>55</v>
      </c>
      <c r="F59" s="152">
        <v>55</v>
      </c>
      <c r="G59" s="153">
        <f t="shared" si="4"/>
        <v>100</v>
      </c>
      <c r="H59" s="152">
        <v>0</v>
      </c>
    </row>
    <row r="60" spans="1:15" s="189" customFormat="1" ht="15" hidden="1" customHeight="1" x14ac:dyDescent="0.2">
      <c r="A60" s="169" t="s">
        <v>195</v>
      </c>
      <c r="B60" s="169" t="s">
        <v>196</v>
      </c>
      <c r="C60" s="169"/>
      <c r="D60" s="170">
        <f>SUM(D58:D59)</f>
        <v>0</v>
      </c>
      <c r="E60" s="170">
        <f t="shared" ref="E60:H60" si="11">SUM(E58:E59)</f>
        <v>275</v>
      </c>
      <c r="F60" s="170">
        <f t="shared" si="11"/>
        <v>275</v>
      </c>
      <c r="G60" s="171">
        <f t="shared" si="4"/>
        <v>100</v>
      </c>
      <c r="H60" s="170">
        <f t="shared" si="11"/>
        <v>0</v>
      </c>
    </row>
    <row r="61" spans="1:15" ht="15" hidden="1" customHeight="1" x14ac:dyDescent="0.2">
      <c r="A61" s="151" t="s">
        <v>197</v>
      </c>
      <c r="B61" s="151" t="s">
        <v>108</v>
      </c>
      <c r="C61" s="151" t="s">
        <v>109</v>
      </c>
      <c r="D61" s="152">
        <v>0</v>
      </c>
      <c r="E61" s="152">
        <v>180</v>
      </c>
      <c r="F61" s="152">
        <v>180</v>
      </c>
      <c r="G61" s="153">
        <f t="shared" si="4"/>
        <v>100</v>
      </c>
      <c r="H61" s="152">
        <v>0</v>
      </c>
    </row>
    <row r="62" spans="1:15" ht="15" hidden="1" customHeight="1" x14ac:dyDescent="0.2">
      <c r="A62" s="151" t="s">
        <v>197</v>
      </c>
      <c r="B62" s="151" t="s">
        <v>177</v>
      </c>
      <c r="C62" s="151" t="s">
        <v>178</v>
      </c>
      <c r="D62" s="152">
        <v>4100</v>
      </c>
      <c r="E62" s="152">
        <v>0</v>
      </c>
      <c r="F62" s="152">
        <v>0</v>
      </c>
      <c r="G62" s="153">
        <v>0</v>
      </c>
      <c r="H62" s="152">
        <v>0</v>
      </c>
    </row>
    <row r="63" spans="1:15" s="189" customFormat="1" ht="15" hidden="1" customHeight="1" x14ac:dyDescent="0.2">
      <c r="A63" s="169" t="s">
        <v>197</v>
      </c>
      <c r="B63" s="169" t="s">
        <v>198</v>
      </c>
      <c r="C63" s="169"/>
      <c r="D63" s="170">
        <f>SUM(D61:D62)</f>
        <v>4100</v>
      </c>
      <c r="E63" s="170">
        <f t="shared" ref="E63:H63" si="12">SUM(E61:E62)</f>
        <v>180</v>
      </c>
      <c r="F63" s="170">
        <f t="shared" si="12"/>
        <v>180</v>
      </c>
      <c r="G63" s="171">
        <f t="shared" si="4"/>
        <v>100</v>
      </c>
      <c r="H63" s="170">
        <f t="shared" si="12"/>
        <v>0</v>
      </c>
    </row>
    <row r="64" spans="1:15" s="192" customFormat="1" ht="15" hidden="1" customHeight="1" x14ac:dyDescent="0.2">
      <c r="A64" s="193"/>
      <c r="B64" s="193"/>
      <c r="C64" s="193"/>
      <c r="D64" s="194"/>
      <c r="E64" s="194"/>
      <c r="F64" s="194"/>
      <c r="G64" s="195"/>
      <c r="H64" s="194"/>
    </row>
    <row r="65" spans="1:8" s="192" customFormat="1" ht="15" hidden="1" customHeight="1" x14ac:dyDescent="0.2">
      <c r="A65" s="193"/>
      <c r="B65" s="193"/>
      <c r="C65" s="193"/>
      <c r="D65" s="194"/>
      <c r="E65" s="194"/>
      <c r="F65" s="194"/>
      <c r="G65" s="195"/>
      <c r="H65" s="194"/>
    </row>
    <row r="66" spans="1:8" s="192" customFormat="1" ht="15" hidden="1" customHeight="1" x14ac:dyDescent="0.2">
      <c r="A66" s="355" t="s">
        <v>430</v>
      </c>
      <c r="B66" s="355"/>
      <c r="C66" s="355"/>
      <c r="D66" s="355"/>
      <c r="E66" s="355"/>
      <c r="F66" s="355"/>
      <c r="G66" s="355"/>
      <c r="H66" s="194"/>
    </row>
    <row r="67" spans="1:8" s="188" customFormat="1" ht="27" hidden="1" customHeight="1" x14ac:dyDescent="0.2">
      <c r="A67" s="183" t="s">
        <v>0</v>
      </c>
      <c r="B67" s="183" t="s">
        <v>1</v>
      </c>
      <c r="C67" s="183" t="s">
        <v>2</v>
      </c>
      <c r="D67" s="184" t="s">
        <v>293</v>
      </c>
      <c r="E67" s="184" t="s">
        <v>294</v>
      </c>
      <c r="F67" s="185" t="s">
        <v>587</v>
      </c>
      <c r="G67" s="186" t="s">
        <v>295</v>
      </c>
      <c r="H67" s="187" t="s">
        <v>697</v>
      </c>
    </row>
    <row r="68" spans="1:8" ht="15" hidden="1" customHeight="1" x14ac:dyDescent="0.2">
      <c r="A68" s="151" t="s">
        <v>199</v>
      </c>
      <c r="B68" s="151" t="s">
        <v>182</v>
      </c>
      <c r="C68" s="151" t="s">
        <v>183</v>
      </c>
      <c r="D68" s="152">
        <v>5</v>
      </c>
      <c r="E68" s="152">
        <v>0</v>
      </c>
      <c r="F68" s="152">
        <v>0</v>
      </c>
      <c r="G68" s="153">
        <v>0</v>
      </c>
      <c r="H68" s="152">
        <v>0</v>
      </c>
    </row>
    <row r="69" spans="1:8" s="189" customFormat="1" ht="15" hidden="1" customHeight="1" x14ac:dyDescent="0.2">
      <c r="A69" s="169" t="s">
        <v>199</v>
      </c>
      <c r="B69" s="169" t="s">
        <v>200</v>
      </c>
      <c r="C69" s="169"/>
      <c r="D69" s="170">
        <f>D68</f>
        <v>5</v>
      </c>
      <c r="E69" s="170">
        <f t="shared" ref="E69:F69" si="13">E68</f>
        <v>0</v>
      </c>
      <c r="F69" s="170">
        <f t="shared" si="13"/>
        <v>0</v>
      </c>
      <c r="G69" s="171">
        <v>0</v>
      </c>
      <c r="H69" s="170">
        <v>0</v>
      </c>
    </row>
    <row r="70" spans="1:8" ht="15" hidden="1" customHeight="1" x14ac:dyDescent="0.2">
      <c r="A70" s="151" t="s">
        <v>128</v>
      </c>
      <c r="B70" s="151" t="s">
        <v>108</v>
      </c>
      <c r="C70" s="151" t="s">
        <v>109</v>
      </c>
      <c r="D70" s="152">
        <v>0</v>
      </c>
      <c r="E70" s="152">
        <v>540</v>
      </c>
      <c r="F70" s="152">
        <v>540</v>
      </c>
      <c r="G70" s="153">
        <f t="shared" ref="G70:G118" si="14">F70*100/E70</f>
        <v>100</v>
      </c>
      <c r="H70" s="152">
        <v>0</v>
      </c>
    </row>
    <row r="71" spans="1:8" ht="15" hidden="1" customHeight="1" x14ac:dyDescent="0.2">
      <c r="A71" s="151" t="s">
        <v>128</v>
      </c>
      <c r="B71" s="151" t="s">
        <v>110</v>
      </c>
      <c r="C71" s="151" t="s">
        <v>111</v>
      </c>
      <c r="D71" s="152">
        <v>425</v>
      </c>
      <c r="E71" s="152">
        <v>595</v>
      </c>
      <c r="F71" s="152">
        <v>595</v>
      </c>
      <c r="G71" s="153">
        <f t="shared" si="14"/>
        <v>100</v>
      </c>
      <c r="H71" s="152">
        <v>0</v>
      </c>
    </row>
    <row r="72" spans="1:8" ht="15" hidden="1" customHeight="1" x14ac:dyDescent="0.2">
      <c r="A72" s="151" t="s">
        <v>128</v>
      </c>
      <c r="B72" s="151" t="s">
        <v>184</v>
      </c>
      <c r="C72" s="151" t="s">
        <v>185</v>
      </c>
      <c r="D72" s="152">
        <v>0</v>
      </c>
      <c r="E72" s="152">
        <v>327</v>
      </c>
      <c r="F72" s="152">
        <v>327</v>
      </c>
      <c r="G72" s="153">
        <f t="shared" si="14"/>
        <v>100</v>
      </c>
      <c r="H72" s="152">
        <v>0</v>
      </c>
    </row>
    <row r="73" spans="1:8" ht="15" hidden="1" customHeight="1" x14ac:dyDescent="0.2">
      <c r="A73" s="151" t="s">
        <v>128</v>
      </c>
      <c r="B73" s="151" t="s">
        <v>177</v>
      </c>
      <c r="C73" s="151" t="s">
        <v>178</v>
      </c>
      <c r="D73" s="152">
        <v>255</v>
      </c>
      <c r="E73" s="152">
        <v>0</v>
      </c>
      <c r="F73" s="152">
        <v>0</v>
      </c>
      <c r="G73" s="153">
        <v>0</v>
      </c>
      <c r="H73" s="152">
        <v>0</v>
      </c>
    </row>
    <row r="74" spans="1:8" s="189" customFormat="1" ht="15" hidden="1" customHeight="1" x14ac:dyDescent="0.2">
      <c r="A74" s="169" t="s">
        <v>128</v>
      </c>
      <c r="B74" s="169" t="s">
        <v>129</v>
      </c>
      <c r="C74" s="169"/>
      <c r="D74" s="170">
        <f>SUM(D70:D73)</f>
        <v>680</v>
      </c>
      <c r="E74" s="170">
        <f t="shared" ref="E74:H74" si="15">SUM(E70:E73)</f>
        <v>1462</v>
      </c>
      <c r="F74" s="170">
        <f t="shared" si="15"/>
        <v>1462</v>
      </c>
      <c r="G74" s="171">
        <f t="shared" si="14"/>
        <v>100</v>
      </c>
      <c r="H74" s="170">
        <f t="shared" si="15"/>
        <v>0</v>
      </c>
    </row>
    <row r="75" spans="1:8" ht="15" hidden="1" customHeight="1" x14ac:dyDescent="0.2">
      <c r="A75" s="151" t="s">
        <v>201</v>
      </c>
      <c r="B75" s="151" t="s">
        <v>108</v>
      </c>
      <c r="C75" s="151" t="s">
        <v>109</v>
      </c>
      <c r="D75" s="152">
        <v>0</v>
      </c>
      <c r="E75" s="152">
        <v>135</v>
      </c>
      <c r="F75" s="152">
        <v>135</v>
      </c>
      <c r="G75" s="153">
        <f t="shared" si="14"/>
        <v>100</v>
      </c>
      <c r="H75" s="152">
        <v>0</v>
      </c>
    </row>
    <row r="76" spans="1:8" ht="15" hidden="1" customHeight="1" x14ac:dyDescent="0.2">
      <c r="A76" s="151" t="s">
        <v>201</v>
      </c>
      <c r="B76" s="151" t="s">
        <v>177</v>
      </c>
      <c r="C76" s="151" t="s">
        <v>178</v>
      </c>
      <c r="D76" s="152">
        <v>80</v>
      </c>
      <c r="E76" s="152">
        <v>0</v>
      </c>
      <c r="F76" s="152">
        <v>0</v>
      </c>
      <c r="G76" s="153">
        <v>0</v>
      </c>
      <c r="H76" s="152">
        <v>0</v>
      </c>
    </row>
    <row r="77" spans="1:8" s="189" customFormat="1" ht="15" hidden="1" customHeight="1" x14ac:dyDescent="0.2">
      <c r="A77" s="169" t="s">
        <v>201</v>
      </c>
      <c r="B77" s="169" t="s">
        <v>202</v>
      </c>
      <c r="C77" s="169"/>
      <c r="D77" s="170">
        <f>SUM(D75:D76)</f>
        <v>80</v>
      </c>
      <c r="E77" s="170">
        <f t="shared" ref="E77:H77" si="16">SUM(E75:E76)</f>
        <v>135</v>
      </c>
      <c r="F77" s="170">
        <f t="shared" si="16"/>
        <v>135</v>
      </c>
      <c r="G77" s="171">
        <f t="shared" si="14"/>
        <v>100</v>
      </c>
      <c r="H77" s="170">
        <f t="shared" si="16"/>
        <v>0</v>
      </c>
    </row>
    <row r="78" spans="1:8" ht="15" hidden="1" customHeight="1" x14ac:dyDescent="0.2">
      <c r="A78" s="151" t="s">
        <v>203</v>
      </c>
      <c r="B78" s="151" t="s">
        <v>108</v>
      </c>
      <c r="C78" s="151" t="s">
        <v>109</v>
      </c>
      <c r="D78" s="152">
        <v>0</v>
      </c>
      <c r="E78" s="152">
        <v>70</v>
      </c>
      <c r="F78" s="152">
        <v>70</v>
      </c>
      <c r="G78" s="153">
        <f t="shared" si="14"/>
        <v>100</v>
      </c>
      <c r="H78" s="152">
        <v>0</v>
      </c>
    </row>
    <row r="79" spans="1:8" ht="15" hidden="1" customHeight="1" x14ac:dyDescent="0.2">
      <c r="A79" s="151" t="s">
        <v>203</v>
      </c>
      <c r="B79" s="151" t="s">
        <v>110</v>
      </c>
      <c r="C79" s="151" t="s">
        <v>111</v>
      </c>
      <c r="D79" s="152">
        <v>80</v>
      </c>
      <c r="E79" s="152">
        <v>100</v>
      </c>
      <c r="F79" s="152">
        <v>100</v>
      </c>
      <c r="G79" s="153">
        <f t="shared" si="14"/>
        <v>100</v>
      </c>
      <c r="H79" s="152">
        <v>0</v>
      </c>
    </row>
    <row r="80" spans="1:8" s="189" customFormat="1" ht="15" hidden="1" customHeight="1" x14ac:dyDescent="0.2">
      <c r="A80" s="169" t="s">
        <v>203</v>
      </c>
      <c r="B80" s="169" t="s">
        <v>204</v>
      </c>
      <c r="C80" s="169"/>
      <c r="D80" s="170">
        <f>SUM(D78:D79)</f>
        <v>80</v>
      </c>
      <c r="E80" s="170">
        <f>SUM(E78:E79)</f>
        <v>170</v>
      </c>
      <c r="F80" s="170">
        <f>SUM(F78:F79)</f>
        <v>170</v>
      </c>
      <c r="G80" s="171">
        <f t="shared" si="14"/>
        <v>100</v>
      </c>
      <c r="H80" s="170">
        <f>SUM(H78:H79)</f>
        <v>0</v>
      </c>
    </row>
    <row r="81" spans="1:8" ht="15" hidden="1" customHeight="1" x14ac:dyDescent="0.2">
      <c r="A81" s="151" t="s">
        <v>205</v>
      </c>
      <c r="B81" s="151" t="s">
        <v>108</v>
      </c>
      <c r="C81" s="151" t="s">
        <v>109</v>
      </c>
      <c r="D81" s="152">
        <v>32</v>
      </c>
      <c r="E81" s="152">
        <v>774</v>
      </c>
      <c r="F81" s="152">
        <v>374</v>
      </c>
      <c r="G81" s="153">
        <f t="shared" si="14"/>
        <v>48.320413436692505</v>
      </c>
      <c r="H81" s="152">
        <v>0</v>
      </c>
    </row>
    <row r="82" spans="1:8" ht="15" hidden="1" customHeight="1" x14ac:dyDescent="0.2">
      <c r="A82" s="151" t="s">
        <v>205</v>
      </c>
      <c r="B82" s="151" t="s">
        <v>110</v>
      </c>
      <c r="C82" s="151" t="s">
        <v>111</v>
      </c>
      <c r="D82" s="152">
        <v>200</v>
      </c>
      <c r="E82" s="152">
        <v>490</v>
      </c>
      <c r="F82" s="152">
        <v>360</v>
      </c>
      <c r="G82" s="153">
        <f t="shared" si="14"/>
        <v>73.469387755102048</v>
      </c>
      <c r="H82" s="152">
        <v>0</v>
      </c>
    </row>
    <row r="83" spans="1:8" ht="15" hidden="1" customHeight="1" x14ac:dyDescent="0.2">
      <c r="A83" s="151" t="s">
        <v>205</v>
      </c>
      <c r="B83" s="151" t="s">
        <v>184</v>
      </c>
      <c r="C83" s="151" t="s">
        <v>185</v>
      </c>
      <c r="D83" s="152">
        <v>50</v>
      </c>
      <c r="E83" s="152">
        <v>25</v>
      </c>
      <c r="F83" s="152">
        <v>25</v>
      </c>
      <c r="G83" s="153">
        <f t="shared" si="14"/>
        <v>100</v>
      </c>
      <c r="H83" s="152">
        <v>0</v>
      </c>
    </row>
    <row r="84" spans="1:8" ht="15" hidden="1" customHeight="1" x14ac:dyDescent="0.2">
      <c r="A84" s="151" t="s">
        <v>205</v>
      </c>
      <c r="B84" s="151" t="s">
        <v>177</v>
      </c>
      <c r="C84" s="151" t="s">
        <v>178</v>
      </c>
      <c r="D84" s="152">
        <v>210</v>
      </c>
      <c r="E84" s="152">
        <v>0</v>
      </c>
      <c r="F84" s="152">
        <v>0</v>
      </c>
      <c r="G84" s="153">
        <v>0</v>
      </c>
      <c r="H84" s="152">
        <v>0</v>
      </c>
    </row>
    <row r="85" spans="1:8" s="189" customFormat="1" ht="15" hidden="1" customHeight="1" x14ac:dyDescent="0.2">
      <c r="A85" s="169" t="s">
        <v>205</v>
      </c>
      <c r="B85" s="169" t="s">
        <v>206</v>
      </c>
      <c r="C85" s="169"/>
      <c r="D85" s="170">
        <f>SUM(D81:D84)</f>
        <v>492</v>
      </c>
      <c r="E85" s="170">
        <f t="shared" ref="E85:H85" si="17">SUM(E81:E84)</f>
        <v>1289</v>
      </c>
      <c r="F85" s="170">
        <f t="shared" si="17"/>
        <v>759</v>
      </c>
      <c r="G85" s="171">
        <f t="shared" si="14"/>
        <v>58.882854926299458</v>
      </c>
      <c r="H85" s="170">
        <f t="shared" si="17"/>
        <v>0</v>
      </c>
    </row>
    <row r="86" spans="1:8" ht="15" hidden="1" customHeight="1" x14ac:dyDescent="0.2">
      <c r="A86" s="151" t="s">
        <v>207</v>
      </c>
      <c r="B86" s="151" t="s">
        <v>108</v>
      </c>
      <c r="C86" s="151" t="s">
        <v>109</v>
      </c>
      <c r="D86" s="152">
        <v>30</v>
      </c>
      <c r="E86" s="152">
        <v>75</v>
      </c>
      <c r="F86" s="152">
        <v>75</v>
      </c>
      <c r="G86" s="153">
        <f t="shared" si="14"/>
        <v>100</v>
      </c>
      <c r="H86" s="152">
        <v>0</v>
      </c>
    </row>
    <row r="87" spans="1:8" ht="15" hidden="1" customHeight="1" x14ac:dyDescent="0.2">
      <c r="A87" s="151" t="s">
        <v>207</v>
      </c>
      <c r="B87" s="151" t="s">
        <v>177</v>
      </c>
      <c r="C87" s="151" t="s">
        <v>178</v>
      </c>
      <c r="D87" s="152">
        <v>60</v>
      </c>
      <c r="E87" s="152">
        <v>0</v>
      </c>
      <c r="F87" s="152">
        <v>0</v>
      </c>
      <c r="G87" s="153">
        <v>0</v>
      </c>
      <c r="H87" s="152">
        <v>0</v>
      </c>
    </row>
    <row r="88" spans="1:8" s="189" customFormat="1" ht="15" hidden="1" customHeight="1" x14ac:dyDescent="0.2">
      <c r="A88" s="169" t="s">
        <v>207</v>
      </c>
      <c r="B88" s="169" t="s">
        <v>208</v>
      </c>
      <c r="C88" s="169"/>
      <c r="D88" s="170">
        <f>SUM(D86:D87)</f>
        <v>90</v>
      </c>
      <c r="E88" s="170">
        <f t="shared" ref="E88:H88" si="18">SUM(E86:E87)</f>
        <v>75</v>
      </c>
      <c r="F88" s="170">
        <f t="shared" si="18"/>
        <v>75</v>
      </c>
      <c r="G88" s="171">
        <f t="shared" si="14"/>
        <v>100</v>
      </c>
      <c r="H88" s="170">
        <f t="shared" si="18"/>
        <v>0</v>
      </c>
    </row>
    <row r="89" spans="1:8" ht="15" hidden="1" customHeight="1" x14ac:dyDescent="0.2">
      <c r="A89" s="151" t="s">
        <v>209</v>
      </c>
      <c r="B89" s="151" t="s">
        <v>182</v>
      </c>
      <c r="C89" s="151" t="s">
        <v>183</v>
      </c>
      <c r="D89" s="152">
        <v>30</v>
      </c>
      <c r="E89" s="152">
        <v>0</v>
      </c>
      <c r="F89" s="152">
        <v>0</v>
      </c>
      <c r="G89" s="153">
        <v>0</v>
      </c>
      <c r="H89" s="152">
        <v>0</v>
      </c>
    </row>
    <row r="90" spans="1:8" ht="15" hidden="1" customHeight="1" x14ac:dyDescent="0.2">
      <c r="A90" s="151" t="s">
        <v>209</v>
      </c>
      <c r="B90" s="151" t="s">
        <v>108</v>
      </c>
      <c r="C90" s="151" t="s">
        <v>109</v>
      </c>
      <c r="D90" s="152">
        <v>840</v>
      </c>
      <c r="E90" s="152">
        <v>425</v>
      </c>
      <c r="F90" s="152">
        <v>425</v>
      </c>
      <c r="G90" s="153">
        <f t="shared" si="14"/>
        <v>100</v>
      </c>
      <c r="H90" s="152">
        <v>0</v>
      </c>
    </row>
    <row r="91" spans="1:8" ht="15" hidden="1" customHeight="1" x14ac:dyDescent="0.2">
      <c r="A91" s="151" t="s">
        <v>209</v>
      </c>
      <c r="B91" s="151" t="s">
        <v>110</v>
      </c>
      <c r="C91" s="151" t="s">
        <v>111</v>
      </c>
      <c r="D91" s="152">
        <v>350</v>
      </c>
      <c r="E91" s="152">
        <v>546</v>
      </c>
      <c r="F91" s="152">
        <v>546</v>
      </c>
      <c r="G91" s="153">
        <f t="shared" si="14"/>
        <v>100</v>
      </c>
      <c r="H91" s="152">
        <v>0</v>
      </c>
    </row>
    <row r="92" spans="1:8" ht="15" hidden="1" customHeight="1" x14ac:dyDescent="0.2">
      <c r="A92" s="151" t="s">
        <v>209</v>
      </c>
      <c r="B92" s="151" t="s">
        <v>184</v>
      </c>
      <c r="C92" s="151" t="s">
        <v>185</v>
      </c>
      <c r="D92" s="152">
        <v>240</v>
      </c>
      <c r="E92" s="152">
        <v>0</v>
      </c>
      <c r="F92" s="152">
        <v>0</v>
      </c>
      <c r="G92" s="153">
        <v>0</v>
      </c>
      <c r="H92" s="152">
        <v>0</v>
      </c>
    </row>
    <row r="93" spans="1:8" ht="15" customHeight="1" x14ac:dyDescent="0.2">
      <c r="A93" s="151" t="s">
        <v>209</v>
      </c>
      <c r="B93" s="151" t="s">
        <v>177</v>
      </c>
      <c r="C93" s="151" t="s">
        <v>178</v>
      </c>
      <c r="D93" s="152">
        <v>0</v>
      </c>
      <c r="E93" s="152">
        <v>0</v>
      </c>
      <c r="F93" s="152">
        <v>0</v>
      </c>
      <c r="G93" s="153">
        <v>0</v>
      </c>
      <c r="H93" s="152">
        <v>10695</v>
      </c>
    </row>
    <row r="94" spans="1:8" ht="15" hidden="1" customHeight="1" x14ac:dyDescent="0.2">
      <c r="A94" s="151" t="s">
        <v>209</v>
      </c>
      <c r="B94" s="151" t="s">
        <v>177</v>
      </c>
      <c r="C94" s="151" t="s">
        <v>608</v>
      </c>
      <c r="D94" s="152">
        <v>193</v>
      </c>
      <c r="E94" s="152">
        <v>0</v>
      </c>
      <c r="F94" s="152">
        <v>0</v>
      </c>
      <c r="G94" s="153">
        <v>0</v>
      </c>
      <c r="H94" s="152">
        <v>0</v>
      </c>
    </row>
    <row r="95" spans="1:8" s="189" customFormat="1" ht="15" customHeight="1" x14ac:dyDescent="0.2">
      <c r="A95" s="169" t="s">
        <v>209</v>
      </c>
      <c r="B95" s="169" t="s">
        <v>210</v>
      </c>
      <c r="C95" s="169"/>
      <c r="D95" s="170">
        <f>SUM(D89:D94)</f>
        <v>1653</v>
      </c>
      <c r="E95" s="170">
        <f t="shared" ref="E95:H95" si="19">SUM(E89:E94)</f>
        <v>971</v>
      </c>
      <c r="F95" s="170">
        <f t="shared" si="19"/>
        <v>971</v>
      </c>
      <c r="G95" s="171">
        <f t="shared" si="14"/>
        <v>100</v>
      </c>
      <c r="H95" s="170">
        <f t="shared" si="19"/>
        <v>10695</v>
      </c>
    </row>
    <row r="96" spans="1:8" ht="15" hidden="1" customHeight="1" x14ac:dyDescent="0.2">
      <c r="A96" s="151" t="s">
        <v>211</v>
      </c>
      <c r="B96" s="151" t="s">
        <v>192</v>
      </c>
      <c r="C96" s="151" t="s">
        <v>193</v>
      </c>
      <c r="D96" s="152">
        <v>77</v>
      </c>
      <c r="E96" s="152">
        <v>90</v>
      </c>
      <c r="F96" s="152">
        <v>90</v>
      </c>
      <c r="G96" s="153">
        <f t="shared" si="14"/>
        <v>100</v>
      </c>
      <c r="H96" s="152">
        <v>0</v>
      </c>
    </row>
    <row r="97" spans="1:8" ht="15" hidden="1" customHeight="1" x14ac:dyDescent="0.2">
      <c r="A97" s="151" t="s">
        <v>211</v>
      </c>
      <c r="B97" s="151" t="s">
        <v>108</v>
      </c>
      <c r="C97" s="151" t="s">
        <v>109</v>
      </c>
      <c r="D97" s="152">
        <v>320</v>
      </c>
      <c r="E97" s="152">
        <v>1823</v>
      </c>
      <c r="F97" s="152">
        <v>1823</v>
      </c>
      <c r="G97" s="153">
        <f t="shared" si="14"/>
        <v>100</v>
      </c>
      <c r="H97" s="152">
        <v>0</v>
      </c>
    </row>
    <row r="98" spans="1:8" ht="15" hidden="1" customHeight="1" x14ac:dyDescent="0.2">
      <c r="A98" s="151" t="s">
        <v>211</v>
      </c>
      <c r="B98" s="151" t="s">
        <v>110</v>
      </c>
      <c r="C98" s="151" t="s">
        <v>111</v>
      </c>
      <c r="D98" s="152">
        <v>413</v>
      </c>
      <c r="E98" s="152">
        <v>402</v>
      </c>
      <c r="F98" s="152">
        <v>392</v>
      </c>
      <c r="G98" s="153">
        <f t="shared" si="14"/>
        <v>97.512437810945272</v>
      </c>
      <c r="H98" s="152">
        <v>0</v>
      </c>
    </row>
    <row r="99" spans="1:8" ht="15" hidden="1" customHeight="1" x14ac:dyDescent="0.2">
      <c r="A99" s="151" t="s">
        <v>211</v>
      </c>
      <c r="B99" s="151" t="s">
        <v>184</v>
      </c>
      <c r="C99" s="151" t="s">
        <v>185</v>
      </c>
      <c r="D99" s="152">
        <v>150</v>
      </c>
      <c r="E99" s="152">
        <v>259</v>
      </c>
      <c r="F99" s="152">
        <v>259</v>
      </c>
      <c r="G99" s="153">
        <f t="shared" si="14"/>
        <v>100</v>
      </c>
      <c r="H99" s="152">
        <v>0</v>
      </c>
    </row>
    <row r="100" spans="1:8" ht="15" hidden="1" customHeight="1" x14ac:dyDescent="0.2">
      <c r="A100" s="151" t="s">
        <v>211</v>
      </c>
      <c r="B100" s="151" t="s">
        <v>177</v>
      </c>
      <c r="C100" s="151" t="s">
        <v>178</v>
      </c>
      <c r="D100" s="152">
        <v>340</v>
      </c>
      <c r="E100" s="152">
        <v>0</v>
      </c>
      <c r="F100" s="152">
        <v>0</v>
      </c>
      <c r="G100" s="153">
        <v>0</v>
      </c>
      <c r="H100" s="152">
        <v>0</v>
      </c>
    </row>
    <row r="101" spans="1:8" ht="15" hidden="1" customHeight="1" x14ac:dyDescent="0.2">
      <c r="A101" s="151" t="s">
        <v>211</v>
      </c>
      <c r="B101" s="151" t="s">
        <v>150</v>
      </c>
      <c r="C101" s="151" t="s">
        <v>151</v>
      </c>
      <c r="D101" s="152">
        <v>400</v>
      </c>
      <c r="E101" s="152">
        <v>0</v>
      </c>
      <c r="F101" s="152">
        <v>0</v>
      </c>
      <c r="G101" s="153">
        <v>0</v>
      </c>
      <c r="H101" s="152">
        <v>0</v>
      </c>
    </row>
    <row r="102" spans="1:8" s="189" customFormat="1" ht="15" hidden="1" customHeight="1" x14ac:dyDescent="0.2">
      <c r="A102" s="169" t="s">
        <v>211</v>
      </c>
      <c r="B102" s="169" t="s">
        <v>212</v>
      </c>
      <c r="C102" s="169"/>
      <c r="D102" s="170">
        <f>SUM(D96:D101)</f>
        <v>1700</v>
      </c>
      <c r="E102" s="170">
        <f t="shared" ref="E102:H102" si="20">SUM(E96:E101)</f>
        <v>2574</v>
      </c>
      <c r="F102" s="170">
        <f t="shared" si="20"/>
        <v>2564</v>
      </c>
      <c r="G102" s="171">
        <f t="shared" si="14"/>
        <v>99.61149961149961</v>
      </c>
      <c r="H102" s="170">
        <f t="shared" si="20"/>
        <v>0</v>
      </c>
    </row>
    <row r="103" spans="1:8" ht="15" hidden="1" customHeight="1" x14ac:dyDescent="0.2">
      <c r="A103" s="151" t="s">
        <v>213</v>
      </c>
      <c r="B103" s="151" t="s">
        <v>184</v>
      </c>
      <c r="C103" s="151" t="s">
        <v>185</v>
      </c>
      <c r="D103" s="152">
        <v>20</v>
      </c>
      <c r="E103" s="152">
        <v>50</v>
      </c>
      <c r="F103" s="152">
        <v>50</v>
      </c>
      <c r="G103" s="153">
        <f t="shared" si="14"/>
        <v>100</v>
      </c>
      <c r="H103" s="152">
        <v>0</v>
      </c>
    </row>
    <row r="104" spans="1:8" s="189" customFormat="1" ht="15" hidden="1" customHeight="1" x14ac:dyDescent="0.2">
      <c r="A104" s="169" t="s">
        <v>213</v>
      </c>
      <c r="B104" s="169" t="s">
        <v>214</v>
      </c>
      <c r="C104" s="169"/>
      <c r="D104" s="170">
        <f>D103</f>
        <v>20</v>
      </c>
      <c r="E104" s="170">
        <f t="shared" ref="E104:H104" si="21">E103</f>
        <v>50</v>
      </c>
      <c r="F104" s="170">
        <f t="shared" si="21"/>
        <v>50</v>
      </c>
      <c r="G104" s="171">
        <f t="shared" si="14"/>
        <v>100</v>
      </c>
      <c r="H104" s="170">
        <f t="shared" si="21"/>
        <v>0</v>
      </c>
    </row>
    <row r="105" spans="1:8" ht="15" hidden="1" customHeight="1" x14ac:dyDescent="0.2">
      <c r="A105" s="151" t="s">
        <v>215</v>
      </c>
      <c r="B105" s="151" t="s">
        <v>110</v>
      </c>
      <c r="C105" s="151" t="s">
        <v>111</v>
      </c>
      <c r="D105" s="152">
        <v>80</v>
      </c>
      <c r="E105" s="152">
        <v>0</v>
      </c>
      <c r="F105" s="152">
        <v>0</v>
      </c>
      <c r="G105" s="153">
        <v>0</v>
      </c>
      <c r="H105" s="152">
        <v>0</v>
      </c>
    </row>
    <row r="106" spans="1:8" ht="15" hidden="1" customHeight="1" x14ac:dyDescent="0.2">
      <c r="A106" s="151" t="s">
        <v>215</v>
      </c>
      <c r="B106" s="151" t="s">
        <v>184</v>
      </c>
      <c r="C106" s="151" t="s">
        <v>185</v>
      </c>
      <c r="D106" s="152">
        <v>10</v>
      </c>
      <c r="E106" s="152">
        <v>110</v>
      </c>
      <c r="F106" s="152">
        <v>110</v>
      </c>
      <c r="G106" s="153">
        <f t="shared" si="14"/>
        <v>100</v>
      </c>
      <c r="H106" s="152">
        <v>0</v>
      </c>
    </row>
    <row r="107" spans="1:8" s="189" customFormat="1" ht="15" hidden="1" customHeight="1" x14ac:dyDescent="0.2">
      <c r="A107" s="169" t="s">
        <v>215</v>
      </c>
      <c r="B107" s="169" t="s">
        <v>216</v>
      </c>
      <c r="C107" s="169"/>
      <c r="D107" s="170">
        <f>SUM(D105:D106)</f>
        <v>90</v>
      </c>
      <c r="E107" s="170">
        <f t="shared" ref="E107:H107" si="22">SUM(E105:E106)</f>
        <v>110</v>
      </c>
      <c r="F107" s="170">
        <f t="shared" si="22"/>
        <v>110</v>
      </c>
      <c r="G107" s="171">
        <f t="shared" si="14"/>
        <v>100</v>
      </c>
      <c r="H107" s="170">
        <f t="shared" si="22"/>
        <v>0</v>
      </c>
    </row>
    <row r="108" spans="1:8" ht="15" hidden="1" customHeight="1" x14ac:dyDescent="0.2">
      <c r="A108" s="151" t="s">
        <v>217</v>
      </c>
      <c r="B108" s="151" t="s">
        <v>108</v>
      </c>
      <c r="C108" s="151" t="s">
        <v>109</v>
      </c>
      <c r="D108" s="152">
        <v>140</v>
      </c>
      <c r="E108" s="152">
        <v>200</v>
      </c>
      <c r="F108" s="152">
        <v>200</v>
      </c>
      <c r="G108" s="153">
        <f t="shared" si="14"/>
        <v>100</v>
      </c>
      <c r="H108" s="152">
        <v>0</v>
      </c>
    </row>
    <row r="109" spans="1:8" s="189" customFormat="1" ht="15" hidden="1" customHeight="1" x14ac:dyDescent="0.2">
      <c r="A109" s="169" t="s">
        <v>217</v>
      </c>
      <c r="B109" s="169" t="s">
        <v>218</v>
      </c>
      <c r="C109" s="169"/>
      <c r="D109" s="170">
        <f>SUM(D108)</f>
        <v>140</v>
      </c>
      <c r="E109" s="170">
        <f t="shared" ref="E109:H109" si="23">SUM(E108)</f>
        <v>200</v>
      </c>
      <c r="F109" s="170">
        <f t="shared" si="23"/>
        <v>200</v>
      </c>
      <c r="G109" s="171">
        <f t="shared" si="14"/>
        <v>100</v>
      </c>
      <c r="H109" s="170">
        <f t="shared" si="23"/>
        <v>0</v>
      </c>
    </row>
    <row r="110" spans="1:8" ht="15" hidden="1" customHeight="1" x14ac:dyDescent="0.2">
      <c r="A110" s="151" t="s">
        <v>130</v>
      </c>
      <c r="B110" s="151" t="s">
        <v>110</v>
      </c>
      <c r="C110" s="151" t="s">
        <v>111</v>
      </c>
      <c r="D110" s="152">
        <v>10</v>
      </c>
      <c r="E110" s="152">
        <v>0</v>
      </c>
      <c r="F110" s="152">
        <v>0</v>
      </c>
      <c r="G110" s="153">
        <v>0</v>
      </c>
      <c r="H110" s="152">
        <v>0</v>
      </c>
    </row>
    <row r="111" spans="1:8" ht="15" hidden="1" customHeight="1" x14ac:dyDescent="0.2">
      <c r="A111" s="151" t="s">
        <v>130</v>
      </c>
      <c r="B111" s="151" t="s">
        <v>184</v>
      </c>
      <c r="C111" s="151" t="s">
        <v>185</v>
      </c>
      <c r="D111" s="152">
        <v>100</v>
      </c>
      <c r="E111" s="152">
        <v>0</v>
      </c>
      <c r="F111" s="152">
        <v>0</v>
      </c>
      <c r="G111" s="153">
        <v>0</v>
      </c>
      <c r="H111" s="152">
        <v>0</v>
      </c>
    </row>
    <row r="112" spans="1:8" ht="15" hidden="1" customHeight="1" x14ac:dyDescent="0.2">
      <c r="A112" s="151" t="s">
        <v>130</v>
      </c>
      <c r="B112" s="151" t="s">
        <v>150</v>
      </c>
      <c r="C112" s="151" t="s">
        <v>151</v>
      </c>
      <c r="D112" s="152">
        <v>0</v>
      </c>
      <c r="E112" s="152">
        <v>700</v>
      </c>
      <c r="F112" s="152">
        <v>700</v>
      </c>
      <c r="G112" s="153">
        <f t="shared" si="14"/>
        <v>100</v>
      </c>
      <c r="H112" s="152">
        <v>0</v>
      </c>
    </row>
    <row r="113" spans="1:8" s="189" customFormat="1" ht="15" hidden="1" customHeight="1" x14ac:dyDescent="0.2">
      <c r="A113" s="169" t="s">
        <v>130</v>
      </c>
      <c r="B113" s="169" t="s">
        <v>131</v>
      </c>
      <c r="C113" s="169"/>
      <c r="D113" s="170">
        <f>SUM(D110:D112)</f>
        <v>110</v>
      </c>
      <c r="E113" s="170">
        <f t="shared" ref="E113:H113" si="24">SUM(E110:E112)</f>
        <v>700</v>
      </c>
      <c r="F113" s="170">
        <f t="shared" si="24"/>
        <v>700</v>
      </c>
      <c r="G113" s="171">
        <f t="shared" si="14"/>
        <v>100</v>
      </c>
      <c r="H113" s="170">
        <f t="shared" si="24"/>
        <v>0</v>
      </c>
    </row>
    <row r="114" spans="1:8" ht="15" hidden="1" customHeight="1" x14ac:dyDescent="0.2">
      <c r="A114" s="151" t="s">
        <v>132</v>
      </c>
      <c r="B114" s="151" t="s">
        <v>108</v>
      </c>
      <c r="C114" s="151" t="s">
        <v>109</v>
      </c>
      <c r="D114" s="152">
        <v>150</v>
      </c>
      <c r="E114" s="152">
        <v>320</v>
      </c>
      <c r="F114" s="152">
        <v>320</v>
      </c>
      <c r="G114" s="153">
        <f t="shared" si="14"/>
        <v>100</v>
      </c>
      <c r="H114" s="152">
        <v>0</v>
      </c>
    </row>
    <row r="115" spans="1:8" ht="15" hidden="1" customHeight="1" x14ac:dyDescent="0.2">
      <c r="A115" s="151" t="s">
        <v>132</v>
      </c>
      <c r="B115" s="151" t="s">
        <v>110</v>
      </c>
      <c r="C115" s="151" t="s">
        <v>111</v>
      </c>
      <c r="D115" s="152">
        <v>350</v>
      </c>
      <c r="E115" s="152">
        <v>948</v>
      </c>
      <c r="F115" s="152">
        <v>470</v>
      </c>
      <c r="G115" s="153">
        <f t="shared" si="14"/>
        <v>49.57805907172996</v>
      </c>
      <c r="H115" s="152">
        <v>0</v>
      </c>
    </row>
    <row r="116" spans="1:8" ht="15" hidden="1" customHeight="1" x14ac:dyDescent="0.2">
      <c r="A116" s="151" t="s">
        <v>132</v>
      </c>
      <c r="B116" s="151" t="s">
        <v>184</v>
      </c>
      <c r="C116" s="151" t="s">
        <v>185</v>
      </c>
      <c r="D116" s="152">
        <v>200</v>
      </c>
      <c r="E116" s="152">
        <v>400</v>
      </c>
      <c r="F116" s="152">
        <v>400</v>
      </c>
      <c r="G116" s="153">
        <f t="shared" si="14"/>
        <v>100</v>
      </c>
      <c r="H116" s="152">
        <v>0</v>
      </c>
    </row>
    <row r="117" spans="1:8" ht="15" hidden="1" customHeight="1" x14ac:dyDescent="0.2">
      <c r="A117" s="151" t="s">
        <v>132</v>
      </c>
      <c r="B117" s="151" t="s">
        <v>177</v>
      </c>
      <c r="C117" s="151" t="s">
        <v>178</v>
      </c>
      <c r="D117" s="152">
        <v>300</v>
      </c>
      <c r="E117" s="152">
        <v>0</v>
      </c>
      <c r="F117" s="152">
        <v>0</v>
      </c>
      <c r="G117" s="153">
        <v>0</v>
      </c>
      <c r="H117" s="152">
        <v>0</v>
      </c>
    </row>
    <row r="118" spans="1:8" s="189" customFormat="1" ht="15" hidden="1" customHeight="1" x14ac:dyDescent="0.2">
      <c r="A118" s="169" t="s">
        <v>132</v>
      </c>
      <c r="B118" s="169" t="s">
        <v>133</v>
      </c>
      <c r="C118" s="169"/>
      <c r="D118" s="170">
        <f>SUM(D114:D117)</f>
        <v>1000</v>
      </c>
      <c r="E118" s="170">
        <f t="shared" ref="E118:H118" si="25">SUM(E114:E117)</f>
        <v>1668</v>
      </c>
      <c r="F118" s="170">
        <f t="shared" si="25"/>
        <v>1190</v>
      </c>
      <c r="G118" s="171">
        <f t="shared" si="14"/>
        <v>71.342925659472428</v>
      </c>
      <c r="H118" s="170">
        <f t="shared" si="25"/>
        <v>0</v>
      </c>
    </row>
    <row r="121" spans="1:8" x14ac:dyDescent="0.2">
      <c r="A121" s="172" t="s">
        <v>290</v>
      </c>
      <c r="B121" s="172"/>
      <c r="C121" s="172"/>
      <c r="D121" s="173">
        <f>D15+D17+D19+D28+D37+D50+D57+D41+D60+D69+D74+D77+D80+D85+D88+D95+D102+D104+D107+D109+D113+D118+D63+D7</f>
        <v>34084</v>
      </c>
      <c r="E121" s="173">
        <f>E15+E17+E19+E28+E37+E50+E57+E41+E60+E69+E74+E77+E80+E85+E88+E95+E102+E104+E107+E109+E113+E118+E63+E7</f>
        <v>33335</v>
      </c>
      <c r="F121" s="173">
        <f>F15+F17+F19+F28+F37+F50+F57+F41+F60+F69+F74+F77+F80+F85+F88+F95+F102+F104+F107+F109+F113+F118+F63+F7</f>
        <v>30516</v>
      </c>
      <c r="G121" s="174">
        <f t="shared" ref="G121" si="26">F121*100/E121</f>
        <v>91.543422828858553</v>
      </c>
      <c r="H121" s="173">
        <f>H15+H17+H19+H28+H37+H50+H57+H41+H60+H69+H74+H77+H80+H85+H88+H95+H102+H104+H107+H109+H113+H118+H63</f>
        <v>29765</v>
      </c>
    </row>
    <row r="124" spans="1:8" hidden="1" x14ac:dyDescent="0.2">
      <c r="A124" s="196" t="s">
        <v>292</v>
      </c>
      <c r="B124" s="196"/>
      <c r="C124" s="196"/>
      <c r="D124" s="197">
        <f>D121</f>
        <v>34084</v>
      </c>
      <c r="E124" s="197">
        <f t="shared" ref="E124:H124" si="27">E121</f>
        <v>33335</v>
      </c>
      <c r="F124" s="197">
        <f t="shared" si="27"/>
        <v>30516</v>
      </c>
      <c r="G124" s="174">
        <f t="shared" ref="G124" si="28">F124*100/E124</f>
        <v>91.543422828858553</v>
      </c>
      <c r="H124" s="197">
        <f t="shared" si="27"/>
        <v>29765</v>
      </c>
    </row>
    <row r="127" spans="1:8" x14ac:dyDescent="0.2">
      <c r="D127" s="154"/>
      <c r="E127" s="154"/>
      <c r="F127" s="154"/>
    </row>
    <row r="128" spans="1:8" x14ac:dyDescent="0.2">
      <c r="D128" s="154"/>
      <c r="E128" s="154"/>
      <c r="F128" s="154"/>
    </row>
    <row r="133" spans="4:6" x14ac:dyDescent="0.2">
      <c r="D133" s="154"/>
      <c r="E133" s="154"/>
      <c r="F133" s="154"/>
    </row>
    <row r="159" spans="1:7" x14ac:dyDescent="0.2">
      <c r="A159" s="355" t="s">
        <v>428</v>
      </c>
      <c r="B159" s="355"/>
      <c r="C159" s="355"/>
      <c r="D159" s="355"/>
      <c r="E159" s="355"/>
      <c r="F159" s="355"/>
      <c r="G159" s="355"/>
    </row>
  </sheetData>
  <mergeCells count="2">
    <mergeCell ref="A159:G159"/>
    <mergeCell ref="A66:G66"/>
  </mergeCells>
  <pageMargins left="0.7" right="0.7" top="0.75" bottom="0.75" header="0.3" footer="0.3"/>
  <pageSetup paperSize="9" scale="95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75"/>
  <sheetViews>
    <sheetView view="pageLayout" topLeftCell="A34" zoomScaleNormal="100" workbookViewId="0">
      <selection activeCell="A62" sqref="A62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61.42578125" style="1" customWidth="1"/>
    <col min="4" max="4" width="12" style="101" hidden="1" customWidth="1"/>
    <col min="5" max="5" width="11.28515625" style="101" hidden="1" customWidth="1"/>
    <col min="6" max="6" width="12" style="101" hidden="1" customWidth="1"/>
    <col min="7" max="7" width="9" style="1" hidden="1" customWidth="1"/>
    <col min="8" max="8" width="12" style="101" customWidth="1"/>
    <col min="9" max="16384" width="9.140625" style="1"/>
  </cols>
  <sheetData>
    <row r="1" spans="1:8" ht="18" x14ac:dyDescent="0.2">
      <c r="A1" s="3" t="s">
        <v>307</v>
      </c>
      <c r="H1" s="114" t="s">
        <v>729</v>
      </c>
    </row>
    <row r="2" spans="1:8" x14ac:dyDescent="0.2">
      <c r="H2" s="131"/>
    </row>
    <row r="3" spans="1:8" x14ac:dyDescent="0.2">
      <c r="H3" s="114" t="s">
        <v>365</v>
      </c>
    </row>
    <row r="4" spans="1:8" s="24" customFormat="1" ht="27" customHeight="1" x14ac:dyDescent="0.2">
      <c r="A4" s="22" t="s">
        <v>0</v>
      </c>
      <c r="B4" s="22" t="s">
        <v>1</v>
      </c>
      <c r="C4" s="22" t="s">
        <v>2</v>
      </c>
      <c r="D4" s="111" t="s">
        <v>293</v>
      </c>
      <c r="E4" s="111" t="s">
        <v>294</v>
      </c>
      <c r="F4" s="112" t="s">
        <v>587</v>
      </c>
      <c r="G4" s="23" t="s">
        <v>295</v>
      </c>
      <c r="H4" s="126" t="s">
        <v>697</v>
      </c>
    </row>
    <row r="5" spans="1:8" ht="15" customHeight="1" x14ac:dyDescent="0.2">
      <c r="A5" s="6" t="s">
        <v>223</v>
      </c>
      <c r="B5" s="6" t="s">
        <v>10</v>
      </c>
      <c r="C5" s="6" t="s">
        <v>11</v>
      </c>
      <c r="D5" s="105">
        <v>150</v>
      </c>
      <c r="E5" s="105">
        <v>150</v>
      </c>
      <c r="F5" s="105">
        <v>1</v>
      </c>
      <c r="G5" s="153">
        <f t="shared" ref="G5:G21" si="0">F5*100/E5</f>
        <v>0.66666666666666663</v>
      </c>
      <c r="H5" s="105">
        <v>150</v>
      </c>
    </row>
    <row r="6" spans="1:8" s="17" customFormat="1" ht="15" customHeight="1" x14ac:dyDescent="0.2">
      <c r="A6" s="19" t="s">
        <v>223</v>
      </c>
      <c r="B6" s="19" t="s">
        <v>224</v>
      </c>
      <c r="C6" s="19"/>
      <c r="D6" s="156">
        <v>150</v>
      </c>
      <c r="E6" s="156">
        <v>150</v>
      </c>
      <c r="F6" s="156">
        <v>1.26</v>
      </c>
      <c r="G6" s="153">
        <f t="shared" si="0"/>
        <v>0.84</v>
      </c>
      <c r="H6" s="156">
        <v>150</v>
      </c>
    </row>
    <row r="7" spans="1:8" ht="15" customHeight="1" x14ac:dyDescent="0.2">
      <c r="A7" s="6" t="s">
        <v>219</v>
      </c>
      <c r="B7" s="6" t="s">
        <v>138</v>
      </c>
      <c r="C7" s="6" t="s">
        <v>483</v>
      </c>
      <c r="D7" s="105">
        <v>150</v>
      </c>
      <c r="E7" s="105">
        <v>150</v>
      </c>
      <c r="F7" s="105">
        <v>95</v>
      </c>
      <c r="G7" s="153">
        <f t="shared" si="0"/>
        <v>63.333333333333336</v>
      </c>
      <c r="H7" s="105">
        <v>150</v>
      </c>
    </row>
    <row r="8" spans="1:8" ht="15" customHeight="1" x14ac:dyDescent="0.2">
      <c r="A8" s="6" t="s">
        <v>219</v>
      </c>
      <c r="B8" s="6" t="s">
        <v>10</v>
      </c>
      <c r="C8" s="6" t="s">
        <v>11</v>
      </c>
      <c r="D8" s="105">
        <v>500</v>
      </c>
      <c r="E8" s="105">
        <v>500</v>
      </c>
      <c r="F8" s="105">
        <v>46</v>
      </c>
      <c r="G8" s="153">
        <f t="shared" si="0"/>
        <v>9.1999999999999993</v>
      </c>
      <c r="H8" s="105">
        <v>400</v>
      </c>
    </row>
    <row r="9" spans="1:8" ht="15" customHeight="1" x14ac:dyDescent="0.2">
      <c r="A9" s="6" t="s">
        <v>219</v>
      </c>
      <c r="B9" s="6" t="s">
        <v>10</v>
      </c>
      <c r="C9" s="6" t="s">
        <v>484</v>
      </c>
      <c r="D9" s="105">
        <v>50</v>
      </c>
      <c r="E9" s="105">
        <v>50</v>
      </c>
      <c r="F9" s="105">
        <v>20</v>
      </c>
      <c r="G9" s="153">
        <f t="shared" si="0"/>
        <v>40</v>
      </c>
      <c r="H9" s="105">
        <v>150</v>
      </c>
    </row>
    <row r="10" spans="1:8" ht="15" customHeight="1" x14ac:dyDescent="0.2">
      <c r="A10" s="6" t="s">
        <v>219</v>
      </c>
      <c r="B10" s="6" t="s">
        <v>24</v>
      </c>
      <c r="C10" s="6" t="s">
        <v>25</v>
      </c>
      <c r="D10" s="105">
        <v>250</v>
      </c>
      <c r="E10" s="105">
        <v>250</v>
      </c>
      <c r="F10" s="105">
        <v>0</v>
      </c>
      <c r="G10" s="153">
        <f t="shared" si="0"/>
        <v>0</v>
      </c>
      <c r="H10" s="105">
        <v>100</v>
      </c>
    </row>
    <row r="11" spans="1:8" ht="15" customHeight="1" x14ac:dyDescent="0.2">
      <c r="A11" s="6" t="s">
        <v>219</v>
      </c>
      <c r="B11" s="6" t="s">
        <v>24</v>
      </c>
      <c r="C11" s="6" t="s">
        <v>485</v>
      </c>
      <c r="D11" s="105">
        <v>900</v>
      </c>
      <c r="E11" s="105">
        <v>900</v>
      </c>
      <c r="F11" s="105">
        <v>187</v>
      </c>
      <c r="G11" s="153">
        <f t="shared" si="0"/>
        <v>20.777777777777779</v>
      </c>
      <c r="H11" s="105">
        <v>300</v>
      </c>
    </row>
    <row r="12" spans="1:8" s="162" customFormat="1" ht="15" customHeight="1" x14ac:dyDescent="0.2">
      <c r="A12" s="19" t="s">
        <v>219</v>
      </c>
      <c r="B12" s="19" t="s">
        <v>220</v>
      </c>
      <c r="C12" s="19"/>
      <c r="D12" s="156">
        <f>SUM(D7:D11)</f>
        <v>1850</v>
      </c>
      <c r="E12" s="156">
        <f t="shared" ref="E12:H12" si="1">SUM(E7:E11)</f>
        <v>1850</v>
      </c>
      <c r="F12" s="156">
        <f t="shared" si="1"/>
        <v>348</v>
      </c>
      <c r="G12" s="171">
        <f t="shared" si="0"/>
        <v>18.810810810810811</v>
      </c>
      <c r="H12" s="156">
        <f t="shared" si="1"/>
        <v>1100</v>
      </c>
    </row>
    <row r="13" spans="1:8" s="17" customFormat="1" ht="15" customHeight="1" x14ac:dyDescent="0.2">
      <c r="A13" s="15" t="s">
        <v>221</v>
      </c>
      <c r="B13" s="15" t="s">
        <v>4</v>
      </c>
      <c r="C13" s="15" t="s">
        <v>5</v>
      </c>
      <c r="D13" s="106">
        <v>0</v>
      </c>
      <c r="E13" s="106">
        <v>0</v>
      </c>
      <c r="F13" s="106">
        <v>0</v>
      </c>
      <c r="G13" s="153">
        <v>0</v>
      </c>
      <c r="H13" s="106">
        <v>50</v>
      </c>
    </row>
    <row r="14" spans="1:8" ht="15" customHeight="1" x14ac:dyDescent="0.2">
      <c r="A14" s="6" t="s">
        <v>221</v>
      </c>
      <c r="B14" s="6" t="s">
        <v>6</v>
      </c>
      <c r="C14" s="6" t="s">
        <v>7</v>
      </c>
      <c r="D14" s="105">
        <v>100</v>
      </c>
      <c r="E14" s="105">
        <v>100</v>
      </c>
      <c r="F14" s="105">
        <v>0</v>
      </c>
      <c r="G14" s="153">
        <f t="shared" si="0"/>
        <v>0</v>
      </c>
      <c r="H14" s="105">
        <v>100</v>
      </c>
    </row>
    <row r="15" spans="1:8" ht="15" hidden="1" customHeight="1" x14ac:dyDescent="0.2">
      <c r="A15" s="6" t="s">
        <v>221</v>
      </c>
      <c r="B15" s="6" t="s">
        <v>6</v>
      </c>
      <c r="C15" s="6" t="s">
        <v>486</v>
      </c>
      <c r="D15" s="105">
        <v>0</v>
      </c>
      <c r="E15" s="105">
        <v>570</v>
      </c>
      <c r="F15" s="105">
        <v>0</v>
      </c>
      <c r="G15" s="153">
        <f t="shared" si="0"/>
        <v>0</v>
      </c>
      <c r="H15" s="105">
        <v>0</v>
      </c>
    </row>
    <row r="16" spans="1:8" ht="15" customHeight="1" x14ac:dyDescent="0.2">
      <c r="A16" s="6" t="s">
        <v>221</v>
      </c>
      <c r="B16" s="6" t="s">
        <v>10</v>
      </c>
      <c r="C16" s="6" t="s">
        <v>11</v>
      </c>
      <c r="D16" s="105">
        <v>100</v>
      </c>
      <c r="E16" s="105">
        <v>100</v>
      </c>
      <c r="F16" s="105">
        <v>37</v>
      </c>
      <c r="G16" s="153">
        <f t="shared" si="0"/>
        <v>37</v>
      </c>
      <c r="H16" s="105">
        <v>100</v>
      </c>
    </row>
    <row r="17" spans="1:15" ht="15" hidden="1" customHeight="1" x14ac:dyDescent="0.2">
      <c r="A17" s="6" t="s">
        <v>221</v>
      </c>
      <c r="B17" s="6" t="s">
        <v>10</v>
      </c>
      <c r="C17" s="6" t="s">
        <v>487</v>
      </c>
      <c r="D17" s="105">
        <v>0</v>
      </c>
      <c r="E17" s="105">
        <v>1000</v>
      </c>
      <c r="F17" s="105">
        <v>0</v>
      </c>
      <c r="G17" s="153">
        <f t="shared" si="0"/>
        <v>0</v>
      </c>
      <c r="H17" s="105">
        <v>0</v>
      </c>
    </row>
    <row r="18" spans="1:15" ht="15" customHeight="1" x14ac:dyDescent="0.2">
      <c r="A18" s="6" t="s">
        <v>221</v>
      </c>
      <c r="B18" s="6" t="s">
        <v>24</v>
      </c>
      <c r="C18" s="6" t="s">
        <v>25</v>
      </c>
      <c r="D18" s="105">
        <v>250</v>
      </c>
      <c r="E18" s="105">
        <v>250</v>
      </c>
      <c r="F18" s="105">
        <v>0</v>
      </c>
      <c r="G18" s="153">
        <f t="shared" si="0"/>
        <v>0</v>
      </c>
      <c r="H18" s="105">
        <v>100</v>
      </c>
    </row>
    <row r="19" spans="1:15" ht="15" customHeight="1" x14ac:dyDescent="0.2">
      <c r="A19" s="6" t="s">
        <v>221</v>
      </c>
      <c r="B19" s="6" t="s">
        <v>177</v>
      </c>
      <c r="C19" s="6" t="s">
        <v>178</v>
      </c>
      <c r="D19" s="105">
        <v>100</v>
      </c>
      <c r="E19" s="105">
        <v>100</v>
      </c>
      <c r="F19" s="105">
        <v>100</v>
      </c>
      <c r="G19" s="153">
        <f t="shared" si="0"/>
        <v>100</v>
      </c>
      <c r="H19" s="105">
        <v>100</v>
      </c>
    </row>
    <row r="20" spans="1:15" s="162" customFormat="1" ht="15" customHeight="1" x14ac:dyDescent="0.2">
      <c r="A20" s="19" t="s">
        <v>221</v>
      </c>
      <c r="B20" s="19" t="s">
        <v>222</v>
      </c>
      <c r="C20" s="19"/>
      <c r="D20" s="156">
        <f>SUM(D13:D19)</f>
        <v>550</v>
      </c>
      <c r="E20" s="156">
        <f>SUM(E13:E19)</f>
        <v>2120</v>
      </c>
      <c r="F20" s="156">
        <f>SUM(F13:F19)</f>
        <v>137</v>
      </c>
      <c r="G20" s="171">
        <f t="shared" si="0"/>
        <v>6.4622641509433958</v>
      </c>
      <c r="H20" s="156">
        <f>SUM(H13:H19)</f>
        <v>450</v>
      </c>
    </row>
    <row r="21" spans="1:15" x14ac:dyDescent="0.2">
      <c r="A21" s="11" t="s">
        <v>290</v>
      </c>
      <c r="B21" s="25"/>
      <c r="C21" s="11"/>
      <c r="D21" s="107">
        <f>D12+D20+D6</f>
        <v>2550</v>
      </c>
      <c r="E21" s="107">
        <f>E12+E20+E6</f>
        <v>4120</v>
      </c>
      <c r="F21" s="107">
        <f>F12+F20+F6</f>
        <v>486.26</v>
      </c>
      <c r="G21" s="21">
        <f t="shared" si="0"/>
        <v>11.802427184466019</v>
      </c>
      <c r="H21" s="107">
        <f>H12+H20+H6</f>
        <v>1700</v>
      </c>
    </row>
    <row r="22" spans="1:15" x14ac:dyDescent="0.2">
      <c r="A22" s="4"/>
      <c r="B22" s="4"/>
      <c r="C22" s="4"/>
      <c r="D22" s="108"/>
      <c r="E22" s="108"/>
      <c r="F22" s="108"/>
      <c r="G22" s="18"/>
      <c r="H22" s="108"/>
    </row>
    <row r="23" spans="1:15" x14ac:dyDescent="0.2">
      <c r="O23" s="101"/>
    </row>
    <row r="24" spans="1:15" hidden="1" x14ac:dyDescent="0.2">
      <c r="A24" s="20" t="s">
        <v>292</v>
      </c>
      <c r="B24" s="20"/>
      <c r="C24" s="20"/>
      <c r="D24" s="113">
        <f>D21</f>
        <v>2550</v>
      </c>
      <c r="E24" s="113">
        <f t="shared" ref="E24:F24" si="2">E21</f>
        <v>4120</v>
      </c>
      <c r="F24" s="113">
        <f t="shared" si="2"/>
        <v>486.26</v>
      </c>
      <c r="G24" s="21">
        <f t="shared" ref="G24" si="3">F24*100/E24</f>
        <v>11.802427184466019</v>
      </c>
      <c r="H24" s="113">
        <f>H21</f>
        <v>1700</v>
      </c>
    </row>
    <row r="61" spans="1:7" x14ac:dyDescent="0.2">
      <c r="A61" s="355" t="s">
        <v>429</v>
      </c>
      <c r="B61" s="355"/>
      <c r="C61" s="355"/>
      <c r="D61" s="355"/>
      <c r="E61" s="355"/>
      <c r="F61" s="355"/>
      <c r="G61" s="355"/>
    </row>
    <row r="72" spans="4:8" x14ac:dyDescent="0.2">
      <c r="D72" s="1"/>
      <c r="E72" s="1"/>
      <c r="F72" s="1"/>
    </row>
    <row r="75" spans="4:8" x14ac:dyDescent="0.2">
      <c r="H75" s="1"/>
    </row>
  </sheetData>
  <mergeCells count="1">
    <mergeCell ref="A61:G61"/>
  </mergeCells>
  <pageMargins left="0.7" right="0.7" top="0.75" bottom="0.75" header="0.3" footer="0.3"/>
  <pageSetup paperSize="9" scale="95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70"/>
  <sheetViews>
    <sheetView view="pageLayout" topLeftCell="A12" zoomScaleNormal="100" workbookViewId="0">
      <selection activeCell="A71" sqref="A71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61.42578125" style="1" customWidth="1"/>
    <col min="4" max="4" width="12" style="101" hidden="1" customWidth="1"/>
    <col min="5" max="5" width="11.28515625" style="101" hidden="1" customWidth="1"/>
    <col min="6" max="6" width="12.28515625" style="101" hidden="1" customWidth="1"/>
    <col min="7" max="7" width="9.28515625" style="1" hidden="1" customWidth="1"/>
    <col min="8" max="8" width="12" style="101" customWidth="1"/>
    <col min="9" max="16384" width="9.140625" style="1"/>
  </cols>
  <sheetData>
    <row r="1" spans="1:8" ht="18" x14ac:dyDescent="0.2">
      <c r="A1" s="3" t="s">
        <v>308</v>
      </c>
      <c r="H1" s="114" t="s">
        <v>730</v>
      </c>
    </row>
    <row r="2" spans="1:8" x14ac:dyDescent="0.2">
      <c r="H2" s="131"/>
    </row>
    <row r="3" spans="1:8" x14ac:dyDescent="0.2">
      <c r="H3" s="114" t="s">
        <v>365</v>
      </c>
    </row>
    <row r="4" spans="1:8" s="24" customFormat="1" ht="27" customHeight="1" x14ac:dyDescent="0.2">
      <c r="A4" s="22" t="s">
        <v>0</v>
      </c>
      <c r="B4" s="22" t="s">
        <v>1</v>
      </c>
      <c r="C4" s="22" t="s">
        <v>2</v>
      </c>
      <c r="D4" s="111" t="s">
        <v>293</v>
      </c>
      <c r="E4" s="111" t="s">
        <v>294</v>
      </c>
      <c r="F4" s="112" t="s">
        <v>587</v>
      </c>
      <c r="G4" s="23" t="s">
        <v>295</v>
      </c>
      <c r="H4" s="126" t="s">
        <v>697</v>
      </c>
    </row>
    <row r="5" spans="1:8" ht="15" hidden="1" customHeight="1" x14ac:dyDescent="0.2">
      <c r="A5" s="6" t="s">
        <v>23</v>
      </c>
      <c r="B5" s="6" t="s">
        <v>39</v>
      </c>
      <c r="C5" s="6" t="s">
        <v>40</v>
      </c>
      <c r="D5" s="198">
        <v>0</v>
      </c>
      <c r="E5" s="198">
        <v>399</v>
      </c>
      <c r="F5" s="198">
        <v>398.59</v>
      </c>
      <c r="G5" s="153">
        <f t="shared" ref="G5:G30" si="0">F5*100/E5</f>
        <v>99.897243107769427</v>
      </c>
      <c r="H5" s="105">
        <v>0</v>
      </c>
    </row>
    <row r="6" spans="1:8" ht="15" hidden="1" customHeight="1" x14ac:dyDescent="0.2">
      <c r="A6" s="6" t="s">
        <v>23</v>
      </c>
      <c r="B6" s="6" t="s">
        <v>4</v>
      </c>
      <c r="C6" s="6" t="s">
        <v>5</v>
      </c>
      <c r="D6" s="198">
        <v>0</v>
      </c>
      <c r="E6" s="198">
        <v>8</v>
      </c>
      <c r="F6" s="198">
        <v>7.1</v>
      </c>
      <c r="G6" s="153">
        <f t="shared" si="0"/>
        <v>88.75</v>
      </c>
      <c r="H6" s="105">
        <v>0</v>
      </c>
    </row>
    <row r="7" spans="1:8" s="162" customFormat="1" ht="15" hidden="1" customHeight="1" x14ac:dyDescent="0.2">
      <c r="A7" s="19" t="s">
        <v>23</v>
      </c>
      <c r="B7" s="19" t="s">
        <v>26</v>
      </c>
      <c r="C7" s="19"/>
      <c r="D7" s="199">
        <f>SUM(D5:D6)</f>
        <v>0</v>
      </c>
      <c r="E7" s="199">
        <f t="shared" ref="E7:H7" si="1">SUM(E5:E6)</f>
        <v>407</v>
      </c>
      <c r="F7" s="199">
        <f t="shared" si="1"/>
        <v>405.69</v>
      </c>
      <c r="G7" s="171">
        <f t="shared" si="0"/>
        <v>99.678132678132684</v>
      </c>
      <c r="H7" s="156">
        <f t="shared" si="1"/>
        <v>0</v>
      </c>
    </row>
    <row r="8" spans="1:8" ht="15" customHeight="1" x14ac:dyDescent="0.2">
      <c r="A8" s="6" t="s">
        <v>231</v>
      </c>
      <c r="B8" s="6" t="s">
        <v>140</v>
      </c>
      <c r="C8" s="6" t="s">
        <v>141</v>
      </c>
      <c r="D8" s="198">
        <v>500</v>
      </c>
      <c r="E8" s="198">
        <v>4700</v>
      </c>
      <c r="F8" s="198">
        <v>4460</v>
      </c>
      <c r="G8" s="153">
        <f t="shared" si="0"/>
        <v>94.893617021276597</v>
      </c>
      <c r="H8" s="105">
        <v>500</v>
      </c>
    </row>
    <row r="9" spans="1:8" s="162" customFormat="1" ht="15" customHeight="1" x14ac:dyDescent="0.2">
      <c r="A9" s="19" t="s">
        <v>231</v>
      </c>
      <c r="B9" s="19" t="s">
        <v>232</v>
      </c>
      <c r="C9" s="19"/>
      <c r="D9" s="199">
        <f>SUM(D8)</f>
        <v>500</v>
      </c>
      <c r="E9" s="199">
        <f>SUM(E8)</f>
        <v>4700</v>
      </c>
      <c r="F9" s="199">
        <f>SUM(F8)</f>
        <v>4460</v>
      </c>
      <c r="G9" s="171">
        <f>F9*100/E9</f>
        <v>94.893617021276597</v>
      </c>
      <c r="H9" s="156">
        <f>SUM(H8)</f>
        <v>500</v>
      </c>
    </row>
    <row r="10" spans="1:8" ht="15" hidden="1" customHeight="1" x14ac:dyDescent="0.2">
      <c r="A10" s="6" t="s">
        <v>219</v>
      </c>
      <c r="B10" s="6" t="s">
        <v>6</v>
      </c>
      <c r="C10" s="127" t="s">
        <v>611</v>
      </c>
      <c r="D10" s="198">
        <v>0</v>
      </c>
      <c r="E10" s="198">
        <v>118</v>
      </c>
      <c r="F10" s="198">
        <v>0</v>
      </c>
      <c r="G10" s="153">
        <v>0</v>
      </c>
      <c r="H10" s="105">
        <v>0</v>
      </c>
    </row>
    <row r="11" spans="1:8" s="162" customFormat="1" ht="15" hidden="1" customHeight="1" x14ac:dyDescent="0.2">
      <c r="A11" s="19" t="s">
        <v>231</v>
      </c>
      <c r="B11" s="159" t="s">
        <v>220</v>
      </c>
      <c r="C11" s="19"/>
      <c r="D11" s="199">
        <f>SUM(D10)</f>
        <v>0</v>
      </c>
      <c r="E11" s="199">
        <f>SUM(E10)</f>
        <v>118</v>
      </c>
      <c r="F11" s="199">
        <f>SUM(F10)</f>
        <v>0</v>
      </c>
      <c r="G11" s="171">
        <f>F11*100/E11</f>
        <v>0</v>
      </c>
      <c r="H11" s="156">
        <f>SUM(H10)</f>
        <v>0</v>
      </c>
    </row>
    <row r="12" spans="1:8" ht="15" customHeight="1" x14ac:dyDescent="0.2">
      <c r="A12" s="6" t="s">
        <v>225</v>
      </c>
      <c r="B12" s="6" t="s">
        <v>24</v>
      </c>
      <c r="C12" s="6" t="s">
        <v>25</v>
      </c>
      <c r="D12" s="198">
        <v>5450</v>
      </c>
      <c r="E12" s="198">
        <v>5043</v>
      </c>
      <c r="F12" s="198">
        <v>40</v>
      </c>
      <c r="G12" s="153">
        <f t="shared" si="0"/>
        <v>0.79317866349395205</v>
      </c>
      <c r="H12" s="105">
        <v>3750</v>
      </c>
    </row>
    <row r="13" spans="1:8" s="17" customFormat="1" ht="15" customHeight="1" x14ac:dyDescent="0.2">
      <c r="A13" s="6" t="s">
        <v>225</v>
      </c>
      <c r="B13" s="6" t="s">
        <v>24</v>
      </c>
      <c r="C13" s="15" t="s">
        <v>488</v>
      </c>
      <c r="D13" s="200">
        <v>450</v>
      </c>
      <c r="E13" s="200">
        <v>43</v>
      </c>
      <c r="F13" s="200">
        <v>40</v>
      </c>
      <c r="G13" s="153">
        <f t="shared" si="0"/>
        <v>93.023255813953483</v>
      </c>
      <c r="H13" s="106">
        <v>450</v>
      </c>
    </row>
    <row r="14" spans="1:8" s="17" customFormat="1" ht="15" customHeight="1" x14ac:dyDescent="0.2">
      <c r="A14" s="6" t="s">
        <v>225</v>
      </c>
      <c r="B14" s="6" t="s">
        <v>24</v>
      </c>
      <c r="C14" s="15" t="s">
        <v>489</v>
      </c>
      <c r="D14" s="200">
        <v>5000</v>
      </c>
      <c r="E14" s="200">
        <v>5000</v>
      </c>
      <c r="F14" s="200">
        <v>0</v>
      </c>
      <c r="G14" s="153">
        <f t="shared" si="0"/>
        <v>0</v>
      </c>
      <c r="H14" s="130">
        <v>3300</v>
      </c>
    </row>
    <row r="15" spans="1:8" ht="15" customHeight="1" x14ac:dyDescent="0.2">
      <c r="A15" s="6" t="s">
        <v>225</v>
      </c>
      <c r="B15" s="6" t="s">
        <v>79</v>
      </c>
      <c r="C15" s="6" t="s">
        <v>567</v>
      </c>
      <c r="D15" s="198">
        <v>0</v>
      </c>
      <c r="E15" s="198">
        <v>0</v>
      </c>
      <c r="F15" s="198">
        <v>0</v>
      </c>
      <c r="G15" s="153">
        <v>0</v>
      </c>
      <c r="H15" s="128">
        <v>2500</v>
      </c>
    </row>
    <row r="16" spans="1:8" s="162" customFormat="1" ht="15" customHeight="1" x14ac:dyDescent="0.2">
      <c r="A16" s="19" t="s">
        <v>225</v>
      </c>
      <c r="B16" s="19" t="s">
        <v>226</v>
      </c>
      <c r="C16" s="19"/>
      <c r="D16" s="199">
        <f>D12+D15</f>
        <v>5450</v>
      </c>
      <c r="E16" s="199">
        <f>E12+E15</f>
        <v>5043</v>
      </c>
      <c r="F16" s="199">
        <f t="shared" ref="F16:H16" si="2">F12+F15</f>
        <v>40</v>
      </c>
      <c r="G16" s="171">
        <f t="shared" si="0"/>
        <v>0.79317866349395205</v>
      </c>
      <c r="H16" s="156">
        <f t="shared" si="2"/>
        <v>6250</v>
      </c>
    </row>
    <row r="17" spans="1:15" ht="15" hidden="1" customHeight="1" x14ac:dyDescent="0.2">
      <c r="A17" s="6" t="s">
        <v>227</v>
      </c>
      <c r="B17" s="6" t="s">
        <v>228</v>
      </c>
      <c r="C17" s="6" t="s">
        <v>229</v>
      </c>
      <c r="D17" s="198">
        <v>0</v>
      </c>
      <c r="E17" s="198">
        <v>0</v>
      </c>
      <c r="F17" s="198">
        <v>10</v>
      </c>
      <c r="G17" s="153">
        <v>0</v>
      </c>
      <c r="H17" s="105">
        <v>0</v>
      </c>
    </row>
    <row r="18" spans="1:15" s="162" customFormat="1" ht="15.75" hidden="1" customHeight="1" x14ac:dyDescent="0.2">
      <c r="A18" s="19" t="s">
        <v>227</v>
      </c>
      <c r="B18" s="19" t="s">
        <v>230</v>
      </c>
      <c r="C18" s="19"/>
      <c r="D18" s="199">
        <f>SUM(D17)</f>
        <v>0</v>
      </c>
      <c r="E18" s="199">
        <f t="shared" ref="E18:H18" si="3">SUM(E17)</f>
        <v>0</v>
      </c>
      <c r="F18" s="199">
        <f t="shared" si="3"/>
        <v>10</v>
      </c>
      <c r="G18" s="171">
        <v>0</v>
      </c>
      <c r="H18" s="156">
        <f t="shared" si="3"/>
        <v>0</v>
      </c>
    </row>
    <row r="19" spans="1:15" ht="15" customHeight="1" x14ac:dyDescent="0.2">
      <c r="A19" s="6" t="s">
        <v>22</v>
      </c>
      <c r="B19" s="6" t="s">
        <v>41</v>
      </c>
      <c r="C19" s="6" t="s">
        <v>42</v>
      </c>
      <c r="D19" s="198">
        <v>60</v>
      </c>
      <c r="E19" s="198">
        <v>60</v>
      </c>
      <c r="F19" s="198">
        <v>0</v>
      </c>
      <c r="G19" s="153">
        <f t="shared" si="0"/>
        <v>0</v>
      </c>
      <c r="H19" s="105">
        <v>60</v>
      </c>
    </row>
    <row r="20" spans="1:15" ht="15" customHeight="1" x14ac:dyDescent="0.2">
      <c r="A20" s="6" t="s">
        <v>22</v>
      </c>
      <c r="B20" s="6" t="s">
        <v>233</v>
      </c>
      <c r="C20" s="6" t="s">
        <v>234</v>
      </c>
      <c r="D20" s="198">
        <v>100</v>
      </c>
      <c r="E20" s="198">
        <v>100</v>
      </c>
      <c r="F20" s="198">
        <v>0</v>
      </c>
      <c r="G20" s="153">
        <f t="shared" si="0"/>
        <v>0</v>
      </c>
      <c r="H20" s="105">
        <v>100</v>
      </c>
    </row>
    <row r="21" spans="1:15" ht="15" customHeight="1" x14ac:dyDescent="0.2">
      <c r="A21" s="6" t="s">
        <v>22</v>
      </c>
      <c r="B21" s="6" t="s">
        <v>235</v>
      </c>
      <c r="C21" s="6" t="s">
        <v>236</v>
      </c>
      <c r="D21" s="198">
        <v>20</v>
      </c>
      <c r="E21" s="198">
        <v>20</v>
      </c>
      <c r="F21" s="198">
        <v>0</v>
      </c>
      <c r="G21" s="153">
        <f t="shared" si="0"/>
        <v>0</v>
      </c>
      <c r="H21" s="105">
        <v>20</v>
      </c>
    </row>
    <row r="22" spans="1:15" ht="15" customHeight="1" x14ac:dyDescent="0.2">
      <c r="A22" s="6" t="s">
        <v>22</v>
      </c>
      <c r="B22" s="6" t="s">
        <v>43</v>
      </c>
      <c r="C22" s="6" t="s">
        <v>44</v>
      </c>
      <c r="D22" s="198">
        <v>50</v>
      </c>
      <c r="E22" s="198">
        <v>50</v>
      </c>
      <c r="F22" s="198">
        <v>0</v>
      </c>
      <c r="G22" s="153">
        <f t="shared" si="0"/>
        <v>0</v>
      </c>
      <c r="H22" s="105">
        <v>50</v>
      </c>
    </row>
    <row r="23" spans="1:15" ht="15" customHeight="1" x14ac:dyDescent="0.2">
      <c r="A23" s="6" t="s">
        <v>22</v>
      </c>
      <c r="B23" s="6" t="s">
        <v>6</v>
      </c>
      <c r="C23" s="6" t="s">
        <v>490</v>
      </c>
      <c r="D23" s="198">
        <v>0</v>
      </c>
      <c r="E23" s="198">
        <v>0</v>
      </c>
      <c r="F23" s="198">
        <v>0</v>
      </c>
      <c r="G23" s="153">
        <v>0</v>
      </c>
      <c r="H23" s="105">
        <v>400</v>
      </c>
    </row>
    <row r="24" spans="1:15" ht="15" customHeight="1" x14ac:dyDescent="0.2">
      <c r="A24" s="6" t="s">
        <v>22</v>
      </c>
      <c r="B24" s="6" t="s">
        <v>10</v>
      </c>
      <c r="C24" s="6" t="s">
        <v>11</v>
      </c>
      <c r="D24" s="198">
        <v>150</v>
      </c>
      <c r="E24" s="198">
        <v>150</v>
      </c>
      <c r="F24" s="198">
        <v>51</v>
      </c>
      <c r="G24" s="153">
        <f t="shared" si="0"/>
        <v>34</v>
      </c>
      <c r="H24" s="105">
        <v>200</v>
      </c>
      <c r="O24" s="101"/>
    </row>
    <row r="25" spans="1:15" ht="15" customHeight="1" x14ac:dyDescent="0.2">
      <c r="A25" s="6" t="s">
        <v>22</v>
      </c>
      <c r="B25" s="6" t="s">
        <v>24</v>
      </c>
      <c r="C25" s="6" t="s">
        <v>25</v>
      </c>
      <c r="D25" s="198">
        <v>62</v>
      </c>
      <c r="E25" s="198">
        <v>62</v>
      </c>
      <c r="F25" s="198">
        <v>7</v>
      </c>
      <c r="G25" s="153">
        <f t="shared" si="0"/>
        <v>11.290322580645162</v>
      </c>
      <c r="H25" s="105">
        <v>60</v>
      </c>
    </row>
    <row r="26" spans="1:15" s="162" customFormat="1" ht="15" customHeight="1" x14ac:dyDescent="0.2">
      <c r="A26" s="19" t="s">
        <v>22</v>
      </c>
      <c r="B26" s="19" t="s">
        <v>21</v>
      </c>
      <c r="C26" s="19"/>
      <c r="D26" s="199">
        <f>SUM(D19:D25)</f>
        <v>442</v>
      </c>
      <c r="E26" s="199">
        <f>SUM(E19:E25)</f>
        <v>442</v>
      </c>
      <c r="F26" s="199">
        <f t="shared" ref="F26" si="4">SUM(F19:F25)</f>
        <v>58</v>
      </c>
      <c r="G26" s="171">
        <f t="shared" si="0"/>
        <v>13.122171945701357</v>
      </c>
      <c r="H26" s="156">
        <f>SUM(H19:H25)</f>
        <v>890</v>
      </c>
    </row>
    <row r="27" spans="1:15" ht="15" customHeight="1" x14ac:dyDescent="0.2">
      <c r="A27" s="6" t="s">
        <v>237</v>
      </c>
      <c r="B27" s="6" t="s">
        <v>168</v>
      </c>
      <c r="C27" s="6" t="s">
        <v>169</v>
      </c>
      <c r="D27" s="198">
        <v>4500</v>
      </c>
      <c r="E27" s="198">
        <v>4500</v>
      </c>
      <c r="F27" s="198">
        <v>3621</v>
      </c>
      <c r="G27" s="153">
        <f t="shared" si="0"/>
        <v>80.466666666666669</v>
      </c>
      <c r="H27" s="105">
        <v>4500</v>
      </c>
    </row>
    <row r="28" spans="1:15" s="162" customFormat="1" ht="15" customHeight="1" x14ac:dyDescent="0.2">
      <c r="A28" s="19" t="s">
        <v>237</v>
      </c>
      <c r="B28" s="19" t="s">
        <v>238</v>
      </c>
      <c r="C28" s="19"/>
      <c r="D28" s="199">
        <f>SUM(D27)</f>
        <v>4500</v>
      </c>
      <c r="E28" s="199">
        <f t="shared" ref="E28:H28" si="5">SUM(E27)</f>
        <v>4500</v>
      </c>
      <c r="F28" s="199">
        <f t="shared" si="5"/>
        <v>3621</v>
      </c>
      <c r="G28" s="171">
        <f t="shared" si="0"/>
        <v>80.466666666666669</v>
      </c>
      <c r="H28" s="156">
        <f t="shared" si="5"/>
        <v>4500</v>
      </c>
    </row>
    <row r="29" spans="1:15" ht="15" hidden="1" customHeight="1" x14ac:dyDescent="0.2">
      <c r="A29" s="6" t="s">
        <v>78</v>
      </c>
      <c r="B29" s="6" t="s">
        <v>79</v>
      </c>
      <c r="C29" s="127" t="s">
        <v>80</v>
      </c>
      <c r="D29" s="198">
        <v>0</v>
      </c>
      <c r="E29" s="198">
        <v>5232</v>
      </c>
      <c r="F29" s="198">
        <v>0</v>
      </c>
      <c r="G29" s="153">
        <v>0</v>
      </c>
      <c r="H29" s="105">
        <v>0</v>
      </c>
    </row>
    <row r="30" spans="1:15" s="10" customFormat="1" x14ac:dyDescent="0.2">
      <c r="A30" s="11" t="s">
        <v>290</v>
      </c>
      <c r="B30" s="11"/>
      <c r="C30" s="11"/>
      <c r="D30" s="201">
        <f>D7+D9+D16+D18+D26+D28+D29+D11</f>
        <v>10892</v>
      </c>
      <c r="E30" s="201">
        <f>E7+E9+E16+E18+E26+E28+E29+E11</f>
        <v>20442</v>
      </c>
      <c r="F30" s="201">
        <f>F7+F9+F16+F18+F26+F28+F29+F11</f>
        <v>8594.6899999999987</v>
      </c>
      <c r="G30" s="21">
        <f t="shared" si="0"/>
        <v>42.044271597691022</v>
      </c>
      <c r="H30" s="107">
        <f>H7+H9+H16+H18+H26+H28</f>
        <v>12140</v>
      </c>
    </row>
    <row r="33" spans="1:8" s="24" customFormat="1" ht="27" customHeight="1" x14ac:dyDescent="0.2">
      <c r="A33" s="22" t="s">
        <v>0</v>
      </c>
      <c r="B33" s="22" t="s">
        <v>1</v>
      </c>
      <c r="C33" s="22" t="s">
        <v>2</v>
      </c>
      <c r="D33" s="111" t="s">
        <v>293</v>
      </c>
      <c r="E33" s="111" t="s">
        <v>294</v>
      </c>
      <c r="F33" s="112" t="s">
        <v>587</v>
      </c>
      <c r="G33" s="23" t="s">
        <v>295</v>
      </c>
      <c r="H33" s="126" t="s">
        <v>697</v>
      </c>
    </row>
    <row r="34" spans="1:8" ht="15" hidden="1" customHeight="1" x14ac:dyDescent="0.2">
      <c r="A34" s="6" t="s">
        <v>248</v>
      </c>
      <c r="B34" s="6" t="s">
        <v>18</v>
      </c>
      <c r="C34" s="127" t="s">
        <v>612</v>
      </c>
      <c r="D34" s="105">
        <v>0</v>
      </c>
      <c r="E34" s="105">
        <v>107</v>
      </c>
      <c r="F34" s="105">
        <v>0</v>
      </c>
      <c r="G34" s="153">
        <f t="shared" ref="G34:G36" si="6">F34*100/E34</f>
        <v>0</v>
      </c>
      <c r="H34" s="105">
        <f t="shared" ref="E34:H36" si="7">SUM(H33)</f>
        <v>0</v>
      </c>
    </row>
    <row r="35" spans="1:8" ht="15" hidden="1" customHeight="1" x14ac:dyDescent="0.2">
      <c r="A35" s="6" t="s">
        <v>248</v>
      </c>
      <c r="B35" s="6" t="s">
        <v>18</v>
      </c>
      <c r="C35" s="6" t="s">
        <v>19</v>
      </c>
      <c r="D35" s="105">
        <f>SUM(D34)</f>
        <v>0</v>
      </c>
      <c r="E35" s="105">
        <f t="shared" si="7"/>
        <v>107</v>
      </c>
      <c r="F35" s="105">
        <f t="shared" si="7"/>
        <v>0</v>
      </c>
      <c r="G35" s="153">
        <f t="shared" si="6"/>
        <v>0</v>
      </c>
      <c r="H35" s="105">
        <f t="shared" si="7"/>
        <v>0</v>
      </c>
    </row>
    <row r="36" spans="1:8" s="17" customFormat="1" ht="15" hidden="1" customHeight="1" x14ac:dyDescent="0.2">
      <c r="A36" s="19" t="s">
        <v>248</v>
      </c>
      <c r="B36" s="19" t="s">
        <v>18</v>
      </c>
      <c r="C36" s="19" t="s">
        <v>249</v>
      </c>
      <c r="D36" s="156">
        <f>SUM(D35)</f>
        <v>0</v>
      </c>
      <c r="E36" s="156">
        <f t="shared" si="7"/>
        <v>107</v>
      </c>
      <c r="F36" s="156">
        <f t="shared" si="7"/>
        <v>0</v>
      </c>
      <c r="G36" s="153">
        <f t="shared" si="6"/>
        <v>0</v>
      </c>
      <c r="H36" s="156">
        <f t="shared" si="7"/>
        <v>0</v>
      </c>
    </row>
    <row r="37" spans="1:8" ht="15" hidden="1" customHeight="1" x14ac:dyDescent="0.2">
      <c r="A37" s="6" t="s">
        <v>23</v>
      </c>
      <c r="B37" s="6" t="s">
        <v>18</v>
      </c>
      <c r="C37" s="6" t="s">
        <v>613</v>
      </c>
      <c r="D37" s="105">
        <v>0</v>
      </c>
      <c r="E37" s="105">
        <v>27</v>
      </c>
      <c r="F37" s="105">
        <v>27</v>
      </c>
      <c r="G37" s="153">
        <f t="shared" ref="G37:G46" si="8">F37*100/E37</f>
        <v>100</v>
      </c>
      <c r="H37" s="105">
        <v>0</v>
      </c>
    </row>
    <row r="38" spans="1:8" ht="15" hidden="1" customHeight="1" x14ac:dyDescent="0.2">
      <c r="A38" s="6" t="s">
        <v>23</v>
      </c>
      <c r="B38" s="6" t="s">
        <v>18</v>
      </c>
      <c r="C38" s="6" t="s">
        <v>19</v>
      </c>
      <c r="D38" s="105">
        <v>0</v>
      </c>
      <c r="E38" s="105">
        <v>27</v>
      </c>
      <c r="F38" s="105">
        <v>27</v>
      </c>
      <c r="G38" s="153">
        <f t="shared" si="8"/>
        <v>100</v>
      </c>
      <c r="H38" s="105">
        <v>0</v>
      </c>
    </row>
    <row r="39" spans="1:8" s="17" customFormat="1" ht="15" hidden="1" customHeight="1" x14ac:dyDescent="0.2">
      <c r="A39" s="19" t="s">
        <v>23</v>
      </c>
      <c r="B39" s="19" t="s">
        <v>26</v>
      </c>
      <c r="C39" s="19"/>
      <c r="D39" s="156">
        <f>SUM(D38)</f>
        <v>0</v>
      </c>
      <c r="E39" s="156">
        <f t="shared" ref="E39:H39" si="9">SUM(E38)</f>
        <v>27</v>
      </c>
      <c r="F39" s="156">
        <f t="shared" si="9"/>
        <v>27</v>
      </c>
      <c r="G39" s="153">
        <f t="shared" si="8"/>
        <v>100</v>
      </c>
      <c r="H39" s="156">
        <f t="shared" si="9"/>
        <v>0</v>
      </c>
    </row>
    <row r="40" spans="1:8" ht="15" customHeight="1" x14ac:dyDescent="0.2">
      <c r="A40" s="6" t="s">
        <v>225</v>
      </c>
      <c r="B40" s="6" t="s">
        <v>18</v>
      </c>
      <c r="C40" s="6" t="s">
        <v>650</v>
      </c>
      <c r="D40" s="105">
        <v>5250</v>
      </c>
      <c r="E40" s="105">
        <v>4928</v>
      </c>
      <c r="F40" s="105">
        <v>49</v>
      </c>
      <c r="G40" s="153">
        <f t="shared" si="8"/>
        <v>0.99431818181818177</v>
      </c>
      <c r="H40" s="105">
        <v>200</v>
      </c>
    </row>
    <row r="41" spans="1:8" ht="15" customHeight="1" x14ac:dyDescent="0.2">
      <c r="A41" s="6" t="s">
        <v>225</v>
      </c>
      <c r="B41" s="6" t="s">
        <v>18</v>
      </c>
      <c r="C41" s="6" t="s">
        <v>19</v>
      </c>
      <c r="D41" s="105">
        <f>SUM(D40)</f>
        <v>5250</v>
      </c>
      <c r="E41" s="105">
        <f t="shared" ref="E41:F41" si="10">SUM(E40)</f>
        <v>4928</v>
      </c>
      <c r="F41" s="105">
        <f t="shared" si="10"/>
        <v>49</v>
      </c>
      <c r="G41" s="153">
        <f t="shared" si="8"/>
        <v>0.99431818181818177</v>
      </c>
      <c r="H41" s="105">
        <v>200</v>
      </c>
    </row>
    <row r="42" spans="1:8" s="17" customFormat="1" ht="15" customHeight="1" x14ac:dyDescent="0.2">
      <c r="A42" s="19" t="s">
        <v>225</v>
      </c>
      <c r="B42" s="19" t="s">
        <v>226</v>
      </c>
      <c r="C42" s="19"/>
      <c r="D42" s="156">
        <f>SUM(D41)</f>
        <v>5250</v>
      </c>
      <c r="E42" s="156">
        <f t="shared" ref="E42:F42" si="11">SUM(E41)</f>
        <v>4928</v>
      </c>
      <c r="F42" s="156">
        <f t="shared" si="11"/>
        <v>49</v>
      </c>
      <c r="G42" s="153">
        <f t="shared" si="8"/>
        <v>0.99431818181818177</v>
      </c>
      <c r="H42" s="156">
        <v>200</v>
      </c>
    </row>
    <row r="43" spans="1:8" ht="15" customHeight="1" x14ac:dyDescent="0.2">
      <c r="A43" s="6" t="s">
        <v>239</v>
      </c>
      <c r="B43" s="6" t="s">
        <v>18</v>
      </c>
      <c r="C43" s="6" t="s">
        <v>649</v>
      </c>
      <c r="D43" s="105">
        <v>250</v>
      </c>
      <c r="E43" s="105">
        <v>320</v>
      </c>
      <c r="F43" s="105">
        <v>319</v>
      </c>
      <c r="G43" s="153">
        <f t="shared" si="8"/>
        <v>99.6875</v>
      </c>
      <c r="H43" s="105">
        <v>160</v>
      </c>
    </row>
    <row r="44" spans="1:8" ht="15" customHeight="1" x14ac:dyDescent="0.2">
      <c r="A44" s="6" t="s">
        <v>239</v>
      </c>
      <c r="B44" s="6" t="s">
        <v>18</v>
      </c>
      <c r="C44" s="6" t="s">
        <v>19</v>
      </c>
      <c r="D44" s="105">
        <f>SUM(D43)</f>
        <v>250</v>
      </c>
      <c r="E44" s="105">
        <f t="shared" ref="E44:F44" si="12">SUM(E43)</f>
        <v>320</v>
      </c>
      <c r="F44" s="105">
        <f t="shared" si="12"/>
        <v>319</v>
      </c>
      <c r="G44" s="153">
        <f t="shared" si="8"/>
        <v>99.6875</v>
      </c>
      <c r="H44" s="105">
        <v>160</v>
      </c>
    </row>
    <row r="45" spans="1:8" s="17" customFormat="1" ht="15" customHeight="1" x14ac:dyDescent="0.2">
      <c r="A45" s="19" t="s">
        <v>239</v>
      </c>
      <c r="B45" s="19" t="s">
        <v>240</v>
      </c>
      <c r="C45" s="19"/>
      <c r="D45" s="156">
        <f>SUM(D44)</f>
        <v>250</v>
      </c>
      <c r="E45" s="156">
        <f t="shared" ref="E45:F45" si="13">SUM(E44)</f>
        <v>320</v>
      </c>
      <c r="F45" s="156">
        <f t="shared" si="13"/>
        <v>319</v>
      </c>
      <c r="G45" s="153">
        <f t="shared" si="8"/>
        <v>99.6875</v>
      </c>
      <c r="H45" s="156">
        <v>160</v>
      </c>
    </row>
    <row r="46" spans="1:8" x14ac:dyDescent="0.2">
      <c r="A46" s="11" t="s">
        <v>291</v>
      </c>
      <c r="B46" s="11"/>
      <c r="C46" s="11"/>
      <c r="D46" s="107">
        <f>D39+D42+D45+D36</f>
        <v>5500</v>
      </c>
      <c r="E46" s="107">
        <f t="shared" ref="E46:F46" si="14">E39+E42+E45+E36</f>
        <v>5382</v>
      </c>
      <c r="F46" s="107">
        <f t="shared" si="14"/>
        <v>395</v>
      </c>
      <c r="G46" s="21">
        <f t="shared" si="8"/>
        <v>7.339279078409513</v>
      </c>
      <c r="H46" s="107">
        <f t="shared" ref="H46" si="15">H39+H42+H45</f>
        <v>360</v>
      </c>
    </row>
    <row r="47" spans="1:8" ht="15" customHeight="1" x14ac:dyDescent="0.2">
      <c r="A47" s="4"/>
      <c r="B47" s="4"/>
      <c r="C47" s="4"/>
      <c r="D47" s="132"/>
      <c r="E47" s="132"/>
      <c r="F47" s="132"/>
      <c r="G47" s="133"/>
      <c r="H47" s="132"/>
    </row>
    <row r="49" spans="1:8" hidden="1" x14ac:dyDescent="0.2">
      <c r="A49" s="20" t="s">
        <v>292</v>
      </c>
      <c r="B49" s="20"/>
      <c r="C49" s="20"/>
      <c r="D49" s="113">
        <f>D30+D46</f>
        <v>16392</v>
      </c>
      <c r="E49" s="113">
        <f>E30+E46</f>
        <v>25824</v>
      </c>
      <c r="F49" s="113">
        <f>F30+F46</f>
        <v>8989.6899999999987</v>
      </c>
      <c r="G49" s="21">
        <f t="shared" ref="G49" si="16">F49*100/E49</f>
        <v>34.811377013630725</v>
      </c>
      <c r="H49" s="113">
        <f>H30+H46</f>
        <v>12500</v>
      </c>
    </row>
    <row r="60" spans="1:8" x14ac:dyDescent="0.2">
      <c r="H60" s="1"/>
    </row>
    <row r="70" spans="1:7" x14ac:dyDescent="0.2">
      <c r="A70" s="355" t="s">
        <v>430</v>
      </c>
      <c r="B70" s="355"/>
      <c r="C70" s="355"/>
      <c r="D70" s="355"/>
      <c r="E70" s="355"/>
      <c r="F70" s="355"/>
      <c r="G70" s="355"/>
    </row>
  </sheetData>
  <mergeCells count="1">
    <mergeCell ref="A70:G70"/>
  </mergeCells>
  <pageMargins left="0.7" right="0.7" top="0.75" bottom="0.75" header="0.3" footer="0.3"/>
  <pageSetup paperSize="9" scale="95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213"/>
  <sheetViews>
    <sheetView showWhiteSpace="0" view="pageLayout" topLeftCell="A115" zoomScaleNormal="100" workbookViewId="0">
      <selection activeCell="A191" sqref="A191"/>
    </sheetView>
  </sheetViews>
  <sheetFormatPr defaultColWidth="9.140625" defaultRowHeight="12.75" x14ac:dyDescent="0.2"/>
  <cols>
    <col min="1" max="1" width="9.28515625" style="154" customWidth="1"/>
    <col min="2" max="2" width="8.7109375" style="154" customWidth="1"/>
    <col min="3" max="3" width="61.42578125" style="154" customWidth="1"/>
    <col min="4" max="4" width="12" style="180" hidden="1" customWidth="1"/>
    <col min="5" max="5" width="11.28515625" style="180" hidden="1" customWidth="1"/>
    <col min="6" max="6" width="12" style="180" hidden="1" customWidth="1"/>
    <col min="7" max="7" width="8.85546875" style="154" hidden="1" customWidth="1"/>
    <col min="8" max="8" width="12" style="180" customWidth="1"/>
    <col min="9" max="16384" width="9.140625" style="154"/>
  </cols>
  <sheetData>
    <row r="1" spans="1:8" ht="18" x14ac:dyDescent="0.2">
      <c r="A1" s="179" t="s">
        <v>317</v>
      </c>
      <c r="H1" s="182" t="s">
        <v>731</v>
      </c>
    </row>
    <row r="2" spans="1:8" x14ac:dyDescent="0.2">
      <c r="H2" s="181"/>
    </row>
    <row r="3" spans="1:8" x14ac:dyDescent="0.2">
      <c r="H3" s="182" t="s">
        <v>365</v>
      </c>
    </row>
    <row r="4" spans="1:8" s="188" customFormat="1" ht="27" customHeight="1" x14ac:dyDescent="0.2">
      <c r="A4" s="183" t="s">
        <v>0</v>
      </c>
      <c r="B4" s="183" t="s">
        <v>1</v>
      </c>
      <c r="C4" s="183" t="s">
        <v>2</v>
      </c>
      <c r="D4" s="184" t="s">
        <v>293</v>
      </c>
      <c r="E4" s="184" t="s">
        <v>294</v>
      </c>
      <c r="F4" s="185" t="s">
        <v>588</v>
      </c>
      <c r="G4" s="186" t="s">
        <v>318</v>
      </c>
      <c r="H4" s="187" t="s">
        <v>697</v>
      </c>
    </row>
    <row r="5" spans="1:8" s="204" customFormat="1" ht="15" customHeight="1" x14ac:dyDescent="0.2">
      <c r="A5" s="202" t="s">
        <v>219</v>
      </c>
      <c r="B5" s="202" t="s">
        <v>41</v>
      </c>
      <c r="C5" s="202" t="s">
        <v>492</v>
      </c>
      <c r="D5" s="203">
        <v>70</v>
      </c>
      <c r="E5" s="203">
        <v>70</v>
      </c>
      <c r="F5" s="203">
        <v>0</v>
      </c>
      <c r="G5" s="153">
        <f t="shared" ref="G5:G66" si="0">F5*100/E5</f>
        <v>0</v>
      </c>
      <c r="H5" s="203">
        <v>70</v>
      </c>
    </row>
    <row r="6" spans="1:8" s="204" customFormat="1" ht="15" customHeight="1" x14ac:dyDescent="0.2">
      <c r="A6" s="202" t="s">
        <v>219</v>
      </c>
      <c r="B6" s="202" t="s">
        <v>235</v>
      </c>
      <c r="C6" s="202" t="s">
        <v>493</v>
      </c>
      <c r="D6" s="203">
        <v>100</v>
      </c>
      <c r="E6" s="203">
        <v>100</v>
      </c>
      <c r="F6" s="203">
        <v>0</v>
      </c>
      <c r="G6" s="153">
        <f t="shared" si="0"/>
        <v>0</v>
      </c>
      <c r="H6" s="203">
        <v>100</v>
      </c>
    </row>
    <row r="7" spans="1:8" s="204" customFormat="1" ht="15" customHeight="1" x14ac:dyDescent="0.2">
      <c r="A7" s="202" t="s">
        <v>219</v>
      </c>
      <c r="B7" s="202" t="s">
        <v>43</v>
      </c>
      <c r="C7" s="202" t="s">
        <v>494</v>
      </c>
      <c r="D7" s="203">
        <v>75</v>
      </c>
      <c r="E7" s="203">
        <v>75</v>
      </c>
      <c r="F7" s="203">
        <v>0</v>
      </c>
      <c r="G7" s="153">
        <f t="shared" si="0"/>
        <v>0</v>
      </c>
      <c r="H7" s="203">
        <v>75</v>
      </c>
    </row>
    <row r="8" spans="1:8" s="204" customFormat="1" ht="15" customHeight="1" x14ac:dyDescent="0.2">
      <c r="A8" s="202" t="s">
        <v>219</v>
      </c>
      <c r="B8" s="202" t="s">
        <v>168</v>
      </c>
      <c r="C8" s="202" t="s">
        <v>495</v>
      </c>
      <c r="D8" s="203">
        <v>100</v>
      </c>
      <c r="E8" s="203">
        <v>100</v>
      </c>
      <c r="F8" s="203">
        <v>0</v>
      </c>
      <c r="G8" s="153">
        <f t="shared" si="0"/>
        <v>0</v>
      </c>
      <c r="H8" s="203">
        <v>100</v>
      </c>
    </row>
    <row r="9" spans="1:8" s="204" customFormat="1" ht="15" customHeight="1" x14ac:dyDescent="0.2">
      <c r="A9" s="202" t="s">
        <v>219</v>
      </c>
      <c r="B9" s="202" t="s">
        <v>10</v>
      </c>
      <c r="C9" s="202" t="s">
        <v>484</v>
      </c>
      <c r="D9" s="203">
        <v>600</v>
      </c>
      <c r="E9" s="203">
        <v>900</v>
      </c>
      <c r="F9" s="203">
        <v>330</v>
      </c>
      <c r="G9" s="153">
        <f t="shared" si="0"/>
        <v>36.666666666666664</v>
      </c>
      <c r="H9" s="203">
        <v>500</v>
      </c>
    </row>
    <row r="10" spans="1:8" s="189" customFormat="1" ht="15" customHeight="1" x14ac:dyDescent="0.2">
      <c r="A10" s="205" t="s">
        <v>219</v>
      </c>
      <c r="B10" s="205" t="s">
        <v>220</v>
      </c>
      <c r="C10" s="205"/>
      <c r="D10" s="206">
        <f>SUM(D5:D9)</f>
        <v>945</v>
      </c>
      <c r="E10" s="206">
        <f t="shared" ref="E10:F10" si="1">SUM(E5:E9)</f>
        <v>1245</v>
      </c>
      <c r="F10" s="206">
        <f t="shared" si="1"/>
        <v>330</v>
      </c>
      <c r="G10" s="171">
        <f t="shared" si="0"/>
        <v>26.506024096385541</v>
      </c>
      <c r="H10" s="206">
        <f>SUM(H5:H9)</f>
        <v>845</v>
      </c>
    </row>
    <row r="11" spans="1:8" ht="15" customHeight="1" x14ac:dyDescent="0.2">
      <c r="A11" s="151" t="s">
        <v>248</v>
      </c>
      <c r="B11" s="151" t="s">
        <v>41</v>
      </c>
      <c r="C11" s="151" t="s">
        <v>42</v>
      </c>
      <c r="D11" s="152">
        <v>0</v>
      </c>
      <c r="E11" s="152">
        <v>0</v>
      </c>
      <c r="F11" s="152">
        <v>0</v>
      </c>
      <c r="G11" s="153">
        <v>0</v>
      </c>
      <c r="H11" s="152">
        <v>30</v>
      </c>
    </row>
    <row r="12" spans="1:8" ht="15" customHeight="1" x14ac:dyDescent="0.2">
      <c r="A12" s="151" t="s">
        <v>248</v>
      </c>
      <c r="B12" s="151" t="s">
        <v>233</v>
      </c>
      <c r="C12" s="151" t="s">
        <v>234</v>
      </c>
      <c r="D12" s="152">
        <v>0</v>
      </c>
      <c r="E12" s="152">
        <v>0</v>
      </c>
      <c r="F12" s="152">
        <v>0</v>
      </c>
      <c r="G12" s="153">
        <v>0</v>
      </c>
      <c r="H12" s="152">
        <v>200</v>
      </c>
    </row>
    <row r="13" spans="1:8" ht="15" customHeight="1" x14ac:dyDescent="0.2">
      <c r="A13" s="151" t="s">
        <v>248</v>
      </c>
      <c r="B13" s="151" t="s">
        <v>235</v>
      </c>
      <c r="C13" s="151" t="s">
        <v>236</v>
      </c>
      <c r="D13" s="152">
        <v>0</v>
      </c>
      <c r="E13" s="152">
        <v>0</v>
      </c>
      <c r="F13" s="152">
        <v>0</v>
      </c>
      <c r="G13" s="153">
        <v>0</v>
      </c>
      <c r="H13" s="152">
        <v>10</v>
      </c>
    </row>
    <row r="14" spans="1:8" ht="15" customHeight="1" x14ac:dyDescent="0.2">
      <c r="A14" s="151" t="s">
        <v>248</v>
      </c>
      <c r="B14" s="151" t="s">
        <v>43</v>
      </c>
      <c r="C14" s="151" t="s">
        <v>44</v>
      </c>
      <c r="D14" s="152">
        <v>0</v>
      </c>
      <c r="E14" s="152">
        <v>0</v>
      </c>
      <c r="F14" s="152">
        <v>0</v>
      </c>
      <c r="G14" s="153">
        <v>0</v>
      </c>
      <c r="H14" s="152">
        <v>80</v>
      </c>
    </row>
    <row r="15" spans="1:8" ht="15" customHeight="1" x14ac:dyDescent="0.2">
      <c r="A15" s="151" t="s">
        <v>248</v>
      </c>
      <c r="B15" s="151" t="s">
        <v>10</v>
      </c>
      <c r="C15" s="151" t="s">
        <v>11</v>
      </c>
      <c r="D15" s="152">
        <v>0</v>
      </c>
      <c r="E15" s="152">
        <v>0</v>
      </c>
      <c r="F15" s="152">
        <v>0</v>
      </c>
      <c r="G15" s="153">
        <v>0</v>
      </c>
      <c r="H15" s="152">
        <v>100</v>
      </c>
    </row>
    <row r="16" spans="1:8" s="189" customFormat="1" ht="15" customHeight="1" x14ac:dyDescent="0.2">
      <c r="A16" s="169" t="s">
        <v>248</v>
      </c>
      <c r="B16" s="169" t="s">
        <v>249</v>
      </c>
      <c r="C16" s="169"/>
      <c r="D16" s="170">
        <f>SUM(D11:D15)</f>
        <v>0</v>
      </c>
      <c r="E16" s="170">
        <f t="shared" ref="E16:F16" si="2">SUM(E11:E15)</f>
        <v>0</v>
      </c>
      <c r="F16" s="170">
        <f t="shared" si="2"/>
        <v>0</v>
      </c>
      <c r="G16" s="171">
        <v>0</v>
      </c>
      <c r="H16" s="170">
        <f>SUM(H11:H15)</f>
        <v>420</v>
      </c>
    </row>
    <row r="17" spans="1:8" s="204" customFormat="1" ht="15" customHeight="1" x14ac:dyDescent="0.2">
      <c r="A17" s="164" t="s">
        <v>155</v>
      </c>
      <c r="B17" s="164" t="s">
        <v>6</v>
      </c>
      <c r="C17" s="164" t="s">
        <v>7</v>
      </c>
      <c r="D17" s="168">
        <v>50</v>
      </c>
      <c r="E17" s="168">
        <v>70</v>
      </c>
      <c r="F17" s="168">
        <v>16</v>
      </c>
      <c r="G17" s="153">
        <f t="shared" si="0"/>
        <v>22.857142857142858</v>
      </c>
      <c r="H17" s="168">
        <v>100</v>
      </c>
    </row>
    <row r="18" spans="1:8" s="204" customFormat="1" ht="15" customHeight="1" x14ac:dyDescent="0.2">
      <c r="A18" s="164" t="s">
        <v>155</v>
      </c>
      <c r="B18" s="164" t="s">
        <v>10</v>
      </c>
      <c r="C18" s="164" t="s">
        <v>11</v>
      </c>
      <c r="D18" s="168">
        <v>250</v>
      </c>
      <c r="E18" s="168">
        <v>230</v>
      </c>
      <c r="F18" s="168">
        <v>12</v>
      </c>
      <c r="G18" s="153">
        <f t="shared" si="0"/>
        <v>5.2173913043478262</v>
      </c>
      <c r="H18" s="168">
        <v>200</v>
      </c>
    </row>
    <row r="19" spans="1:8" s="209" customFormat="1" ht="15" customHeight="1" x14ac:dyDescent="0.2">
      <c r="A19" s="207" t="s">
        <v>155</v>
      </c>
      <c r="B19" s="207" t="s">
        <v>158</v>
      </c>
      <c r="C19" s="207"/>
      <c r="D19" s="208">
        <f>SUM(D17:D18)</f>
        <v>300</v>
      </c>
      <c r="E19" s="208">
        <f t="shared" ref="E19:H19" si="3">SUM(E17:E18)</f>
        <v>300</v>
      </c>
      <c r="F19" s="208">
        <f t="shared" si="3"/>
        <v>28</v>
      </c>
      <c r="G19" s="171">
        <f t="shared" si="0"/>
        <v>9.3333333333333339</v>
      </c>
      <c r="H19" s="208">
        <f t="shared" si="3"/>
        <v>300</v>
      </c>
    </row>
    <row r="20" spans="1:8" s="204" customFormat="1" ht="15" customHeight="1" x14ac:dyDescent="0.2">
      <c r="A20" s="202" t="s">
        <v>23</v>
      </c>
      <c r="B20" s="202" t="s">
        <v>6</v>
      </c>
      <c r="C20" s="202" t="s">
        <v>7</v>
      </c>
      <c r="D20" s="203">
        <v>50</v>
      </c>
      <c r="E20" s="203">
        <v>50</v>
      </c>
      <c r="F20" s="203">
        <v>0</v>
      </c>
      <c r="G20" s="153">
        <f t="shared" si="0"/>
        <v>0</v>
      </c>
      <c r="H20" s="203">
        <v>50</v>
      </c>
    </row>
    <row r="21" spans="1:8" s="204" customFormat="1" ht="15" customHeight="1" x14ac:dyDescent="0.2">
      <c r="A21" s="202" t="s">
        <v>23</v>
      </c>
      <c r="B21" s="202" t="s">
        <v>10</v>
      </c>
      <c r="C21" s="202" t="s">
        <v>702</v>
      </c>
      <c r="D21" s="203">
        <v>590</v>
      </c>
      <c r="E21" s="203">
        <v>1090</v>
      </c>
      <c r="F21" s="203">
        <v>358</v>
      </c>
      <c r="G21" s="153">
        <f t="shared" si="0"/>
        <v>32.844036697247709</v>
      </c>
      <c r="H21" s="203">
        <v>100</v>
      </c>
    </row>
    <row r="22" spans="1:8" s="204" customFormat="1" ht="15" customHeight="1" x14ac:dyDescent="0.2">
      <c r="A22" s="202" t="s">
        <v>23</v>
      </c>
      <c r="B22" s="202" t="s">
        <v>24</v>
      </c>
      <c r="C22" s="202" t="s">
        <v>703</v>
      </c>
      <c r="D22" s="203">
        <v>5600</v>
      </c>
      <c r="E22" s="203">
        <v>5100</v>
      </c>
      <c r="F22" s="203">
        <v>1077</v>
      </c>
      <c r="G22" s="153">
        <f t="shared" si="0"/>
        <v>21.117647058823529</v>
      </c>
      <c r="H22" s="203">
        <v>100</v>
      </c>
    </row>
    <row r="23" spans="1:8" s="204" customFormat="1" ht="15" hidden="1" customHeight="1" x14ac:dyDescent="0.2">
      <c r="A23" s="202" t="s">
        <v>23</v>
      </c>
      <c r="B23" s="202" t="s">
        <v>138</v>
      </c>
      <c r="C23" s="202" t="s">
        <v>139</v>
      </c>
      <c r="D23" s="203">
        <v>0</v>
      </c>
      <c r="E23" s="203">
        <v>0</v>
      </c>
      <c r="F23" s="203">
        <v>0</v>
      </c>
      <c r="G23" s="153">
        <v>0</v>
      </c>
      <c r="H23" s="203">
        <v>0</v>
      </c>
    </row>
    <row r="24" spans="1:8" s="204" customFormat="1" ht="15" hidden="1" customHeight="1" x14ac:dyDescent="0.2">
      <c r="A24" s="202" t="s">
        <v>23</v>
      </c>
      <c r="B24" s="202" t="s">
        <v>241</v>
      </c>
      <c r="C24" s="202" t="s">
        <v>704</v>
      </c>
      <c r="D24" s="203">
        <v>7260</v>
      </c>
      <c r="E24" s="203">
        <v>7260</v>
      </c>
      <c r="F24" s="203">
        <v>4840</v>
      </c>
      <c r="G24" s="153">
        <f t="shared" si="0"/>
        <v>66.666666666666671</v>
      </c>
      <c r="H24" s="203">
        <v>0</v>
      </c>
    </row>
    <row r="25" spans="1:8" s="209" customFormat="1" ht="15" customHeight="1" x14ac:dyDescent="0.2">
      <c r="A25" s="205" t="s">
        <v>23</v>
      </c>
      <c r="B25" s="205" t="s">
        <v>26</v>
      </c>
      <c r="C25" s="205"/>
      <c r="D25" s="206">
        <f>SUM(D20:D24)</f>
        <v>13500</v>
      </c>
      <c r="E25" s="206">
        <f t="shared" ref="E25:H25" si="4">SUM(E20:E24)</f>
        <v>13500</v>
      </c>
      <c r="F25" s="206">
        <f t="shared" si="4"/>
        <v>6275</v>
      </c>
      <c r="G25" s="171">
        <f t="shared" si="0"/>
        <v>46.481481481481481</v>
      </c>
      <c r="H25" s="206">
        <f t="shared" si="4"/>
        <v>250</v>
      </c>
    </row>
    <row r="26" spans="1:8" s="204" customFormat="1" ht="15" customHeight="1" x14ac:dyDescent="0.2">
      <c r="A26" s="164" t="s">
        <v>116</v>
      </c>
      <c r="B26" s="164" t="s">
        <v>39</v>
      </c>
      <c r="C26" s="164" t="s">
        <v>40</v>
      </c>
      <c r="D26" s="168">
        <v>600</v>
      </c>
      <c r="E26" s="168">
        <v>600</v>
      </c>
      <c r="F26" s="168">
        <v>232</v>
      </c>
      <c r="G26" s="153">
        <f t="shared" si="0"/>
        <v>38.666666666666664</v>
      </c>
      <c r="H26" s="168">
        <v>300</v>
      </c>
    </row>
    <row r="27" spans="1:8" s="204" customFormat="1" ht="15" customHeight="1" x14ac:dyDescent="0.2">
      <c r="A27" s="164" t="s">
        <v>116</v>
      </c>
      <c r="B27" s="164" t="s">
        <v>10</v>
      </c>
      <c r="C27" s="164" t="s">
        <v>11</v>
      </c>
      <c r="D27" s="168">
        <v>100</v>
      </c>
      <c r="E27" s="168">
        <v>100</v>
      </c>
      <c r="F27" s="168">
        <v>0</v>
      </c>
      <c r="G27" s="153">
        <f t="shared" si="0"/>
        <v>0</v>
      </c>
      <c r="H27" s="168">
        <v>100</v>
      </c>
    </row>
    <row r="28" spans="1:8" s="209" customFormat="1" x14ac:dyDescent="0.2">
      <c r="A28" s="207" t="s">
        <v>116</v>
      </c>
      <c r="B28" s="207" t="s">
        <v>117</v>
      </c>
      <c r="C28" s="207"/>
      <c r="D28" s="208">
        <f>SUM(D26:D27)</f>
        <v>700</v>
      </c>
      <c r="E28" s="208">
        <f t="shared" ref="E28:H28" si="5">SUM(E26:E27)</f>
        <v>700</v>
      </c>
      <c r="F28" s="208">
        <f t="shared" si="5"/>
        <v>232</v>
      </c>
      <c r="G28" s="171">
        <f t="shared" si="0"/>
        <v>33.142857142857146</v>
      </c>
      <c r="H28" s="208">
        <f t="shared" si="5"/>
        <v>400</v>
      </c>
    </row>
    <row r="29" spans="1:8" s="204" customFormat="1" ht="15" customHeight="1" x14ac:dyDescent="0.2">
      <c r="A29" s="164" t="s">
        <v>225</v>
      </c>
      <c r="B29" s="164" t="s">
        <v>35</v>
      </c>
      <c r="C29" s="164" t="s">
        <v>36</v>
      </c>
      <c r="D29" s="168">
        <v>200</v>
      </c>
      <c r="E29" s="168">
        <v>200</v>
      </c>
      <c r="F29" s="168">
        <v>0</v>
      </c>
      <c r="G29" s="153">
        <f t="shared" si="0"/>
        <v>0</v>
      </c>
      <c r="H29" s="168">
        <v>200</v>
      </c>
    </row>
    <row r="30" spans="1:8" s="204" customFormat="1" ht="15" customHeight="1" x14ac:dyDescent="0.2">
      <c r="A30" s="164" t="s">
        <v>225</v>
      </c>
      <c r="B30" s="164" t="s">
        <v>6</v>
      </c>
      <c r="C30" s="164" t="s">
        <v>7</v>
      </c>
      <c r="D30" s="168">
        <v>50</v>
      </c>
      <c r="E30" s="168">
        <v>50</v>
      </c>
      <c r="F30" s="168">
        <v>0</v>
      </c>
      <c r="G30" s="153">
        <f t="shared" si="0"/>
        <v>0</v>
      </c>
      <c r="H30" s="168">
        <v>50</v>
      </c>
    </row>
    <row r="31" spans="1:8" s="204" customFormat="1" ht="15" customHeight="1" x14ac:dyDescent="0.2">
      <c r="A31" s="164" t="s">
        <v>225</v>
      </c>
      <c r="B31" s="164" t="s">
        <v>24</v>
      </c>
      <c r="C31" s="164" t="s">
        <v>25</v>
      </c>
      <c r="D31" s="168">
        <v>200</v>
      </c>
      <c r="E31" s="168">
        <v>200</v>
      </c>
      <c r="F31" s="168">
        <v>0</v>
      </c>
      <c r="G31" s="153">
        <f t="shared" si="0"/>
        <v>0</v>
      </c>
      <c r="H31" s="168">
        <v>100</v>
      </c>
    </row>
    <row r="32" spans="1:8" s="209" customFormat="1" ht="15" customHeight="1" x14ac:dyDescent="0.2">
      <c r="A32" s="207" t="s">
        <v>225</v>
      </c>
      <c r="B32" s="207" t="s">
        <v>226</v>
      </c>
      <c r="C32" s="207"/>
      <c r="D32" s="208">
        <f>SUM(D29:D31)</f>
        <v>450</v>
      </c>
      <c r="E32" s="208">
        <f t="shared" ref="E32:F32" si="6">SUM(E29:E31)</f>
        <v>450</v>
      </c>
      <c r="F32" s="208">
        <f t="shared" si="6"/>
        <v>0</v>
      </c>
      <c r="G32" s="171">
        <f t="shared" si="0"/>
        <v>0</v>
      </c>
      <c r="H32" s="208">
        <f>SUM(H29:H31)</f>
        <v>350</v>
      </c>
    </row>
    <row r="33" spans="1:8" s="204" customFormat="1" ht="15" customHeight="1" x14ac:dyDescent="0.2">
      <c r="A33" s="164" t="s">
        <v>22</v>
      </c>
      <c r="B33" s="164" t="s">
        <v>41</v>
      </c>
      <c r="C33" s="164" t="s">
        <v>42</v>
      </c>
      <c r="D33" s="168">
        <v>100</v>
      </c>
      <c r="E33" s="168">
        <v>100</v>
      </c>
      <c r="F33" s="168">
        <v>0</v>
      </c>
      <c r="G33" s="153">
        <f t="shared" si="0"/>
        <v>0</v>
      </c>
      <c r="H33" s="168">
        <v>60</v>
      </c>
    </row>
    <row r="34" spans="1:8" s="204" customFormat="1" ht="15" hidden="1" customHeight="1" x14ac:dyDescent="0.2">
      <c r="A34" s="164" t="s">
        <v>22</v>
      </c>
      <c r="B34" s="164" t="s">
        <v>235</v>
      </c>
      <c r="C34" s="164" t="s">
        <v>236</v>
      </c>
      <c r="D34" s="168">
        <v>60</v>
      </c>
      <c r="E34" s="168">
        <v>60</v>
      </c>
      <c r="F34" s="168">
        <v>0</v>
      </c>
      <c r="G34" s="153">
        <f t="shared" si="0"/>
        <v>0</v>
      </c>
      <c r="H34" s="168">
        <v>0</v>
      </c>
    </row>
    <row r="35" spans="1:8" s="204" customFormat="1" ht="15" customHeight="1" x14ac:dyDescent="0.2">
      <c r="A35" s="164" t="s">
        <v>22</v>
      </c>
      <c r="B35" s="164" t="s">
        <v>43</v>
      </c>
      <c r="C35" s="164" t="s">
        <v>44</v>
      </c>
      <c r="D35" s="168">
        <v>30</v>
      </c>
      <c r="E35" s="168">
        <v>350</v>
      </c>
      <c r="F35" s="168">
        <v>0</v>
      </c>
      <c r="G35" s="153">
        <f t="shared" si="0"/>
        <v>0</v>
      </c>
      <c r="H35" s="168">
        <v>50</v>
      </c>
    </row>
    <row r="36" spans="1:8" s="204" customFormat="1" ht="15" hidden="1" customHeight="1" x14ac:dyDescent="0.2">
      <c r="A36" s="164" t="s">
        <v>22</v>
      </c>
      <c r="B36" s="164" t="s">
        <v>138</v>
      </c>
      <c r="C36" s="164" t="s">
        <v>139</v>
      </c>
      <c r="D36" s="168">
        <v>0</v>
      </c>
      <c r="E36" s="168">
        <v>1256</v>
      </c>
      <c r="F36" s="168">
        <v>1256</v>
      </c>
      <c r="G36" s="153">
        <f t="shared" si="0"/>
        <v>100</v>
      </c>
      <c r="H36" s="168">
        <v>0</v>
      </c>
    </row>
    <row r="37" spans="1:8" s="204" customFormat="1" ht="15" customHeight="1" x14ac:dyDescent="0.2">
      <c r="A37" s="164" t="s">
        <v>22</v>
      </c>
      <c r="B37" s="164" t="s">
        <v>10</v>
      </c>
      <c r="C37" s="164" t="s">
        <v>11</v>
      </c>
      <c r="D37" s="168">
        <v>1600</v>
      </c>
      <c r="E37" s="168">
        <v>1280</v>
      </c>
      <c r="F37" s="168">
        <v>358.56540000000001</v>
      </c>
      <c r="G37" s="153">
        <f t="shared" si="0"/>
        <v>28.012921875</v>
      </c>
      <c r="H37" s="168">
        <v>100</v>
      </c>
    </row>
    <row r="38" spans="1:8" s="209" customFormat="1" ht="15" customHeight="1" x14ac:dyDescent="0.2">
      <c r="A38" s="207" t="s">
        <v>22</v>
      </c>
      <c r="B38" s="207" t="s">
        <v>21</v>
      </c>
      <c r="C38" s="207"/>
      <c r="D38" s="208">
        <f>SUM(D33:D37)</f>
        <v>1790</v>
      </c>
      <c r="E38" s="208">
        <f t="shared" ref="E38:F38" si="7">SUM(E33:E37)</f>
        <v>3046</v>
      </c>
      <c r="F38" s="208">
        <f t="shared" si="7"/>
        <v>1614.5654</v>
      </c>
      <c r="G38" s="171">
        <f t="shared" si="0"/>
        <v>53.006086671043995</v>
      </c>
      <c r="H38" s="208">
        <f t="shared" ref="H38" si="8">SUM(H33:H37)</f>
        <v>210</v>
      </c>
    </row>
    <row r="39" spans="1:8" s="204" customFormat="1" ht="15" customHeight="1" x14ac:dyDescent="0.2">
      <c r="A39" s="164" t="s">
        <v>181</v>
      </c>
      <c r="B39" s="164" t="s">
        <v>10</v>
      </c>
      <c r="C39" s="164" t="s">
        <v>11</v>
      </c>
      <c r="D39" s="168">
        <v>800</v>
      </c>
      <c r="E39" s="168">
        <v>800</v>
      </c>
      <c r="F39" s="168">
        <v>407</v>
      </c>
      <c r="G39" s="153">
        <f t="shared" si="0"/>
        <v>50.875</v>
      </c>
      <c r="H39" s="168">
        <v>400</v>
      </c>
    </row>
    <row r="40" spans="1:8" s="204" customFormat="1" ht="15" customHeight="1" x14ac:dyDescent="0.2">
      <c r="A40" s="164" t="s">
        <v>181</v>
      </c>
      <c r="B40" s="164" t="s">
        <v>192</v>
      </c>
      <c r="C40" s="164" t="s">
        <v>193</v>
      </c>
      <c r="D40" s="168">
        <v>300</v>
      </c>
      <c r="E40" s="168">
        <v>300</v>
      </c>
      <c r="F40" s="168">
        <v>0</v>
      </c>
      <c r="G40" s="153">
        <f t="shared" si="0"/>
        <v>0</v>
      </c>
      <c r="H40" s="168">
        <v>150</v>
      </c>
    </row>
    <row r="41" spans="1:8" s="204" customFormat="1" ht="15" customHeight="1" x14ac:dyDescent="0.2">
      <c r="A41" s="164" t="s">
        <v>181</v>
      </c>
      <c r="B41" s="164" t="s">
        <v>182</v>
      </c>
      <c r="C41" s="164" t="s">
        <v>183</v>
      </c>
      <c r="D41" s="168">
        <v>300</v>
      </c>
      <c r="E41" s="168">
        <v>300</v>
      </c>
      <c r="F41" s="168">
        <v>0</v>
      </c>
      <c r="G41" s="153">
        <f t="shared" si="0"/>
        <v>0</v>
      </c>
      <c r="H41" s="168">
        <v>150</v>
      </c>
    </row>
    <row r="42" spans="1:8" s="204" customFormat="1" ht="15" customHeight="1" x14ac:dyDescent="0.2">
      <c r="A42" s="164" t="s">
        <v>181</v>
      </c>
      <c r="B42" s="164" t="s">
        <v>186</v>
      </c>
      <c r="C42" s="164" t="s">
        <v>187</v>
      </c>
      <c r="D42" s="168">
        <v>600</v>
      </c>
      <c r="E42" s="168">
        <v>600</v>
      </c>
      <c r="F42" s="168">
        <v>102</v>
      </c>
      <c r="G42" s="153">
        <f t="shared" si="0"/>
        <v>17</v>
      </c>
      <c r="H42" s="168">
        <v>300</v>
      </c>
    </row>
    <row r="43" spans="1:8" s="209" customFormat="1" ht="15" customHeight="1" x14ac:dyDescent="0.2">
      <c r="A43" s="207" t="s">
        <v>181</v>
      </c>
      <c r="B43" s="207" t="s">
        <v>190</v>
      </c>
      <c r="C43" s="207"/>
      <c r="D43" s="208">
        <f>SUM(D39:D42)</f>
        <v>2000</v>
      </c>
      <c r="E43" s="208">
        <f t="shared" ref="E43:F43" si="9">SUM(E39:E42)</f>
        <v>2000</v>
      </c>
      <c r="F43" s="208">
        <f t="shared" si="9"/>
        <v>509</v>
      </c>
      <c r="G43" s="171">
        <f t="shared" si="0"/>
        <v>25.45</v>
      </c>
      <c r="H43" s="208">
        <f t="shared" ref="H43" si="10">SUM(H39:H42)</f>
        <v>1000</v>
      </c>
    </row>
    <row r="44" spans="1:8" s="210" customFormat="1" ht="15" customHeight="1" x14ac:dyDescent="0.2">
      <c r="A44" s="164" t="s">
        <v>120</v>
      </c>
      <c r="B44" s="164" t="s">
        <v>39</v>
      </c>
      <c r="C44" s="164" t="s">
        <v>40</v>
      </c>
      <c r="D44" s="168">
        <v>0</v>
      </c>
      <c r="E44" s="168">
        <v>105</v>
      </c>
      <c r="F44" s="168">
        <v>0</v>
      </c>
      <c r="G44" s="153">
        <f t="shared" si="0"/>
        <v>0</v>
      </c>
      <c r="H44" s="168">
        <v>105</v>
      </c>
    </row>
    <row r="45" spans="1:8" s="192" customFormat="1" ht="15" customHeight="1" x14ac:dyDescent="0.2">
      <c r="A45" s="151" t="s">
        <v>120</v>
      </c>
      <c r="B45" s="151" t="s">
        <v>41</v>
      </c>
      <c r="C45" s="151" t="s">
        <v>42</v>
      </c>
      <c r="D45" s="177">
        <v>0</v>
      </c>
      <c r="E45" s="177">
        <v>0</v>
      </c>
      <c r="F45" s="177">
        <v>0</v>
      </c>
      <c r="G45" s="153">
        <v>0</v>
      </c>
      <c r="H45" s="177">
        <v>20</v>
      </c>
    </row>
    <row r="46" spans="1:8" s="192" customFormat="1" ht="15" customHeight="1" x14ac:dyDescent="0.2">
      <c r="A46" s="151" t="s">
        <v>120</v>
      </c>
      <c r="B46" s="151" t="s">
        <v>233</v>
      </c>
      <c r="C46" s="151" t="s">
        <v>234</v>
      </c>
      <c r="D46" s="177">
        <v>0</v>
      </c>
      <c r="E46" s="177">
        <v>0</v>
      </c>
      <c r="F46" s="177">
        <v>0</v>
      </c>
      <c r="G46" s="153">
        <v>0</v>
      </c>
      <c r="H46" s="177">
        <v>100</v>
      </c>
    </row>
    <row r="47" spans="1:8" s="192" customFormat="1" ht="15" customHeight="1" x14ac:dyDescent="0.2">
      <c r="A47" s="151" t="s">
        <v>120</v>
      </c>
      <c r="B47" s="151" t="s">
        <v>43</v>
      </c>
      <c r="C47" s="151" t="s">
        <v>44</v>
      </c>
      <c r="D47" s="177">
        <v>0</v>
      </c>
      <c r="E47" s="177">
        <v>0</v>
      </c>
      <c r="F47" s="177">
        <v>0</v>
      </c>
      <c r="G47" s="153">
        <v>0</v>
      </c>
      <c r="H47" s="177">
        <v>50</v>
      </c>
    </row>
    <row r="48" spans="1:8" s="189" customFormat="1" ht="15" customHeight="1" x14ac:dyDescent="0.2">
      <c r="A48" s="169" t="s">
        <v>120</v>
      </c>
      <c r="B48" s="169" t="s">
        <v>121</v>
      </c>
      <c r="C48" s="169"/>
      <c r="D48" s="170">
        <f t="shared" ref="D48:F48" si="11">SUM(D44:D47)</f>
        <v>0</v>
      </c>
      <c r="E48" s="170">
        <f t="shared" si="11"/>
        <v>105</v>
      </c>
      <c r="F48" s="170">
        <f t="shared" si="11"/>
        <v>0</v>
      </c>
      <c r="G48" s="171">
        <f t="shared" si="0"/>
        <v>0</v>
      </c>
      <c r="H48" s="170">
        <f>SUM(H44:H47)</f>
        <v>275</v>
      </c>
    </row>
    <row r="49" spans="1:8" ht="15" customHeight="1" x14ac:dyDescent="0.2">
      <c r="A49" s="151" t="s">
        <v>491</v>
      </c>
      <c r="B49" s="151" t="s">
        <v>24</v>
      </c>
      <c r="C49" s="151" t="s">
        <v>25</v>
      </c>
      <c r="D49" s="152">
        <v>0</v>
      </c>
      <c r="E49" s="152">
        <v>0</v>
      </c>
      <c r="F49" s="152">
        <v>0</v>
      </c>
      <c r="G49" s="153">
        <v>0</v>
      </c>
      <c r="H49" s="152">
        <v>2000</v>
      </c>
    </row>
    <row r="50" spans="1:8" s="189" customFormat="1" ht="15" customHeight="1" x14ac:dyDescent="0.2">
      <c r="A50" s="169" t="s">
        <v>491</v>
      </c>
      <c r="B50" s="169" t="s">
        <v>499</v>
      </c>
      <c r="C50" s="169"/>
      <c r="D50" s="170">
        <f>SUM(D49)</f>
        <v>0</v>
      </c>
      <c r="E50" s="170">
        <f t="shared" ref="E50:H50" si="12">SUM(E49)</f>
        <v>0</v>
      </c>
      <c r="F50" s="170">
        <f t="shared" si="12"/>
        <v>0</v>
      </c>
      <c r="G50" s="171">
        <v>0</v>
      </c>
      <c r="H50" s="170">
        <f t="shared" si="12"/>
        <v>2000</v>
      </c>
    </row>
    <row r="51" spans="1:8" s="204" customFormat="1" ht="15" customHeight="1" x14ac:dyDescent="0.2">
      <c r="A51" s="164" t="s">
        <v>209</v>
      </c>
      <c r="B51" s="164" t="s">
        <v>10</v>
      </c>
      <c r="C51" s="164" t="s">
        <v>11</v>
      </c>
      <c r="D51" s="168">
        <v>300</v>
      </c>
      <c r="E51" s="168">
        <v>300</v>
      </c>
      <c r="F51" s="168">
        <v>149</v>
      </c>
      <c r="G51" s="153">
        <f t="shared" si="0"/>
        <v>49.666666666666664</v>
      </c>
      <c r="H51" s="168">
        <v>100</v>
      </c>
    </row>
    <row r="52" spans="1:8" s="209" customFormat="1" ht="15" customHeight="1" x14ac:dyDescent="0.2">
      <c r="A52" s="207" t="s">
        <v>209</v>
      </c>
      <c r="B52" s="207" t="s">
        <v>210</v>
      </c>
      <c r="C52" s="207"/>
      <c r="D52" s="208">
        <f>SUM(D51)</f>
        <v>300</v>
      </c>
      <c r="E52" s="208">
        <f t="shared" ref="E52:H54" si="13">SUM(E51)</f>
        <v>300</v>
      </c>
      <c r="F52" s="208">
        <f t="shared" si="13"/>
        <v>149</v>
      </c>
      <c r="G52" s="171">
        <f t="shared" si="0"/>
        <v>49.666666666666664</v>
      </c>
      <c r="H52" s="208">
        <f t="shared" si="13"/>
        <v>100</v>
      </c>
    </row>
    <row r="53" spans="1:8" s="204" customFormat="1" ht="15" hidden="1" customHeight="1" x14ac:dyDescent="0.2">
      <c r="A53" s="164" t="s">
        <v>215</v>
      </c>
      <c r="B53" s="164" t="s">
        <v>39</v>
      </c>
      <c r="C53" s="164" t="s">
        <v>40</v>
      </c>
      <c r="D53" s="168">
        <v>0</v>
      </c>
      <c r="E53" s="168">
        <v>705</v>
      </c>
      <c r="F53" s="168">
        <v>321</v>
      </c>
      <c r="G53" s="153">
        <f t="shared" si="0"/>
        <v>45.531914893617021</v>
      </c>
      <c r="H53" s="168">
        <v>0</v>
      </c>
    </row>
    <row r="54" spans="1:8" s="209" customFormat="1" ht="15" hidden="1" customHeight="1" x14ac:dyDescent="0.2">
      <c r="A54" s="207" t="s">
        <v>215</v>
      </c>
      <c r="B54" s="207" t="s">
        <v>216</v>
      </c>
      <c r="C54" s="207"/>
      <c r="D54" s="208">
        <f>SUM(D53)</f>
        <v>0</v>
      </c>
      <c r="E54" s="208">
        <f t="shared" ref="E54:F54" si="14">SUM(E53)</f>
        <v>705</v>
      </c>
      <c r="F54" s="208">
        <f t="shared" si="14"/>
        <v>321</v>
      </c>
      <c r="G54" s="171">
        <f t="shared" si="0"/>
        <v>45.531914893617021</v>
      </c>
      <c r="H54" s="208">
        <f t="shared" si="13"/>
        <v>0</v>
      </c>
    </row>
    <row r="55" spans="1:8" s="209" customFormat="1" ht="15" customHeight="1" x14ac:dyDescent="0.2">
      <c r="A55" s="307"/>
      <c r="B55" s="307"/>
      <c r="C55" s="307"/>
      <c r="D55" s="308"/>
      <c r="E55" s="308"/>
      <c r="F55" s="308"/>
      <c r="G55" s="309"/>
      <c r="H55" s="308"/>
    </row>
    <row r="56" spans="1:8" s="209" customFormat="1" ht="15" customHeight="1" x14ac:dyDescent="0.2">
      <c r="A56" s="307"/>
      <c r="B56" s="307"/>
      <c r="C56" s="307"/>
      <c r="D56" s="308"/>
      <c r="E56" s="308"/>
      <c r="F56" s="308"/>
      <c r="G56" s="309"/>
      <c r="H56" s="308"/>
    </row>
    <row r="57" spans="1:8" x14ac:dyDescent="0.2">
      <c r="A57" s="204"/>
      <c r="D57" s="154"/>
      <c r="E57" s="154"/>
      <c r="F57" s="154"/>
      <c r="H57" s="154"/>
    </row>
    <row r="58" spans="1:8" x14ac:dyDescent="0.2">
      <c r="A58" s="204"/>
      <c r="D58" s="154"/>
      <c r="E58" s="154"/>
      <c r="F58" s="154"/>
      <c r="H58" s="154"/>
    </row>
    <row r="59" spans="1:8" x14ac:dyDescent="0.2">
      <c r="A59" s="355" t="s">
        <v>431</v>
      </c>
      <c r="B59" s="355"/>
      <c r="C59" s="355"/>
      <c r="D59" s="355"/>
      <c r="E59" s="355"/>
      <c r="F59" s="355"/>
      <c r="G59" s="355"/>
      <c r="H59" s="154"/>
    </row>
    <row r="60" spans="1:8" s="188" customFormat="1" ht="27" customHeight="1" x14ac:dyDescent="0.2">
      <c r="A60" s="183" t="s">
        <v>0</v>
      </c>
      <c r="B60" s="183" t="s">
        <v>1</v>
      </c>
      <c r="C60" s="183" t="s">
        <v>2</v>
      </c>
      <c r="D60" s="184" t="s">
        <v>293</v>
      </c>
      <c r="E60" s="184" t="s">
        <v>294</v>
      </c>
      <c r="F60" s="185" t="s">
        <v>588</v>
      </c>
      <c r="G60" s="186" t="s">
        <v>295</v>
      </c>
      <c r="H60" s="187" t="s">
        <v>697</v>
      </c>
    </row>
    <row r="61" spans="1:8" s="204" customFormat="1" ht="15" customHeight="1" x14ac:dyDescent="0.2">
      <c r="A61" s="164" t="s">
        <v>242</v>
      </c>
      <c r="B61" s="164" t="s">
        <v>6</v>
      </c>
      <c r="C61" s="164" t="s">
        <v>7</v>
      </c>
      <c r="D61" s="168">
        <v>0</v>
      </c>
      <c r="E61" s="168">
        <v>715</v>
      </c>
      <c r="F61" s="168">
        <v>112</v>
      </c>
      <c r="G61" s="153">
        <f t="shared" si="0"/>
        <v>15.664335664335665</v>
      </c>
      <c r="H61" s="168">
        <v>500</v>
      </c>
    </row>
    <row r="62" spans="1:8" s="204" customFormat="1" ht="15" customHeight="1" x14ac:dyDescent="0.2">
      <c r="A62" s="164" t="s">
        <v>242</v>
      </c>
      <c r="B62" s="164" t="s">
        <v>10</v>
      </c>
      <c r="C62" s="164" t="s">
        <v>11</v>
      </c>
      <c r="D62" s="168">
        <v>1000</v>
      </c>
      <c r="E62" s="168">
        <v>159</v>
      </c>
      <c r="F62" s="168">
        <v>45</v>
      </c>
      <c r="G62" s="153">
        <f t="shared" si="0"/>
        <v>28.30188679245283</v>
      </c>
      <c r="H62" s="168">
        <v>500</v>
      </c>
    </row>
    <row r="63" spans="1:8" s="204" customFormat="1" ht="15" customHeight="1" x14ac:dyDescent="0.2">
      <c r="A63" s="164" t="s">
        <v>242</v>
      </c>
      <c r="B63" s="164" t="s">
        <v>24</v>
      </c>
      <c r="C63" s="164" t="s">
        <v>25</v>
      </c>
      <c r="D63" s="168">
        <v>0</v>
      </c>
      <c r="E63" s="168">
        <v>1380</v>
      </c>
      <c r="F63" s="168">
        <v>1376</v>
      </c>
      <c r="G63" s="153">
        <f t="shared" si="0"/>
        <v>99.710144927536234</v>
      </c>
      <c r="H63" s="168">
        <v>200</v>
      </c>
    </row>
    <row r="64" spans="1:8" s="204" customFormat="1" ht="15" customHeight="1" x14ac:dyDescent="0.2">
      <c r="A64" s="164" t="s">
        <v>242</v>
      </c>
      <c r="B64" s="164" t="s">
        <v>30</v>
      </c>
      <c r="C64" s="164" t="s">
        <v>31</v>
      </c>
      <c r="D64" s="168">
        <v>0</v>
      </c>
      <c r="E64" s="168">
        <v>96</v>
      </c>
      <c r="F64" s="168">
        <v>75</v>
      </c>
      <c r="G64" s="153">
        <f t="shared" si="0"/>
        <v>78.125</v>
      </c>
      <c r="H64" s="168">
        <v>50</v>
      </c>
    </row>
    <row r="65" spans="1:8" s="209" customFormat="1" ht="15" customHeight="1" x14ac:dyDescent="0.2">
      <c r="A65" s="207" t="s">
        <v>242</v>
      </c>
      <c r="B65" s="207" t="s">
        <v>243</v>
      </c>
      <c r="C65" s="207"/>
      <c r="D65" s="208">
        <f>SUM(D61:D64)</f>
        <v>1000</v>
      </c>
      <c r="E65" s="208">
        <f t="shared" ref="E65:H65" si="15">SUM(E61:E64)</f>
        <v>2350</v>
      </c>
      <c r="F65" s="208">
        <f t="shared" si="15"/>
        <v>1608</v>
      </c>
      <c r="G65" s="171">
        <f t="shared" si="0"/>
        <v>68.425531914893611</v>
      </c>
      <c r="H65" s="208">
        <f t="shared" si="15"/>
        <v>1250</v>
      </c>
    </row>
    <row r="66" spans="1:8" x14ac:dyDescent="0.2">
      <c r="A66" s="172" t="s">
        <v>290</v>
      </c>
      <c r="B66" s="172"/>
      <c r="C66" s="172"/>
      <c r="D66" s="173">
        <f>D10+D16+D19+D25+D28+D32+D38+D43+D48+D50+D52+D54+D65</f>
        <v>20985</v>
      </c>
      <c r="E66" s="173">
        <f>E10+E16+E19+E25+E28+E32+E38+E43+E48+E50+E52+E54+E65</f>
        <v>24701</v>
      </c>
      <c r="F66" s="173">
        <f>F10+F16+F19+F25+F28+F32+F38+F43+F48+F50+F52+F54+F65</f>
        <v>11066.565399999999</v>
      </c>
      <c r="G66" s="174">
        <f t="shared" si="0"/>
        <v>44.802094652038377</v>
      </c>
      <c r="H66" s="173">
        <f>H10+H16+H19+H25+H28+H32+H38+H43+H48+H50+H52+H54+H65</f>
        <v>7400</v>
      </c>
    </row>
    <row r="67" spans="1:8" x14ac:dyDescent="0.2">
      <c r="D67" s="154"/>
      <c r="E67" s="154"/>
      <c r="F67" s="154"/>
      <c r="H67" s="154"/>
    </row>
    <row r="68" spans="1:8" x14ac:dyDescent="0.2">
      <c r="A68" s="204"/>
      <c r="D68" s="154"/>
      <c r="E68" s="154"/>
      <c r="F68" s="154"/>
      <c r="H68" s="154"/>
    </row>
    <row r="69" spans="1:8" x14ac:dyDescent="0.2">
      <c r="D69" s="154"/>
      <c r="E69" s="154"/>
      <c r="F69" s="154"/>
      <c r="H69" s="154"/>
    </row>
    <row r="70" spans="1:8" hidden="1" x14ac:dyDescent="0.2">
      <c r="D70" s="154"/>
      <c r="E70" s="154"/>
      <c r="F70" s="154"/>
      <c r="H70" s="154"/>
    </row>
    <row r="71" spans="1:8" hidden="1" x14ac:dyDescent="0.2">
      <c r="D71" s="154"/>
      <c r="E71" s="154"/>
      <c r="F71" s="154"/>
      <c r="H71" s="154"/>
    </row>
    <row r="72" spans="1:8" hidden="1" x14ac:dyDescent="0.2">
      <c r="H72" s="154"/>
    </row>
    <row r="73" spans="1:8" hidden="1" x14ac:dyDescent="0.2">
      <c r="D73" s="154"/>
      <c r="E73" s="154"/>
      <c r="F73" s="154"/>
      <c r="H73" s="154"/>
    </row>
    <row r="74" spans="1:8" s="188" customFormat="1" ht="27" customHeight="1" x14ac:dyDescent="0.2">
      <c r="A74" s="183" t="s">
        <v>0</v>
      </c>
      <c r="B74" s="183" t="s">
        <v>1</v>
      </c>
      <c r="C74" s="183" t="s">
        <v>2</v>
      </c>
      <c r="D74" s="184" t="s">
        <v>293</v>
      </c>
      <c r="E74" s="184" t="s">
        <v>294</v>
      </c>
      <c r="F74" s="185" t="s">
        <v>588</v>
      </c>
      <c r="G74" s="186" t="s">
        <v>295</v>
      </c>
      <c r="H74" s="187" t="s">
        <v>697</v>
      </c>
    </row>
    <row r="75" spans="1:8" ht="15" hidden="1" customHeight="1" x14ac:dyDescent="0.2">
      <c r="A75" s="151" t="s">
        <v>225</v>
      </c>
      <c r="B75" s="151" t="s">
        <v>18</v>
      </c>
      <c r="C75" s="151" t="s">
        <v>309</v>
      </c>
      <c r="D75" s="152">
        <v>1</v>
      </c>
      <c r="E75" s="152">
        <v>1</v>
      </c>
      <c r="F75" s="152">
        <v>0</v>
      </c>
      <c r="G75" s="153">
        <f t="shared" ref="G75:G126" si="16">F75*100/E75</f>
        <v>0</v>
      </c>
      <c r="H75" s="152">
        <v>0</v>
      </c>
    </row>
    <row r="76" spans="1:8" ht="15" customHeight="1" x14ac:dyDescent="0.2">
      <c r="A76" s="151" t="s">
        <v>225</v>
      </c>
      <c r="B76" s="151" t="s">
        <v>18</v>
      </c>
      <c r="C76" s="151" t="s">
        <v>651</v>
      </c>
      <c r="D76" s="152">
        <v>1100</v>
      </c>
      <c r="E76" s="152">
        <v>950</v>
      </c>
      <c r="F76" s="152">
        <v>496</v>
      </c>
      <c r="G76" s="153">
        <f t="shared" si="16"/>
        <v>52.210526315789473</v>
      </c>
      <c r="H76" s="152">
        <v>500</v>
      </c>
    </row>
    <row r="77" spans="1:8" ht="15" customHeight="1" x14ac:dyDescent="0.2">
      <c r="A77" s="151" t="s">
        <v>225</v>
      </c>
      <c r="B77" s="151" t="s">
        <v>18</v>
      </c>
      <c r="C77" s="151" t="s">
        <v>652</v>
      </c>
      <c r="D77" s="152">
        <v>500</v>
      </c>
      <c r="E77" s="152">
        <v>500</v>
      </c>
      <c r="F77" s="152">
        <v>0</v>
      </c>
      <c r="G77" s="153">
        <f t="shared" si="16"/>
        <v>0</v>
      </c>
      <c r="H77" s="152">
        <v>500</v>
      </c>
    </row>
    <row r="78" spans="1:8" ht="15" hidden="1" customHeight="1" x14ac:dyDescent="0.2">
      <c r="A78" s="151" t="s">
        <v>225</v>
      </c>
      <c r="B78" s="151" t="s">
        <v>18</v>
      </c>
      <c r="C78" s="151" t="s">
        <v>547</v>
      </c>
      <c r="D78" s="152">
        <v>1</v>
      </c>
      <c r="E78" s="152">
        <v>1</v>
      </c>
      <c r="F78" s="152">
        <v>0</v>
      </c>
      <c r="G78" s="153">
        <f t="shared" si="16"/>
        <v>0</v>
      </c>
      <c r="H78" s="152">
        <v>0</v>
      </c>
    </row>
    <row r="79" spans="1:8" ht="15" customHeight="1" x14ac:dyDescent="0.2">
      <c r="A79" s="151" t="s">
        <v>225</v>
      </c>
      <c r="B79" s="151" t="s">
        <v>18</v>
      </c>
      <c r="C79" s="151" t="s">
        <v>706</v>
      </c>
      <c r="D79" s="152">
        <v>100</v>
      </c>
      <c r="E79" s="152">
        <v>250</v>
      </c>
      <c r="F79" s="152">
        <v>0</v>
      </c>
      <c r="G79" s="153">
        <f t="shared" si="16"/>
        <v>0</v>
      </c>
      <c r="H79" s="152">
        <v>400</v>
      </c>
    </row>
    <row r="80" spans="1:8" ht="15" customHeight="1" x14ac:dyDescent="0.2">
      <c r="A80" s="151" t="s">
        <v>225</v>
      </c>
      <c r="B80" s="151" t="s">
        <v>18</v>
      </c>
      <c r="C80" s="151" t="s">
        <v>653</v>
      </c>
      <c r="D80" s="152">
        <v>750</v>
      </c>
      <c r="E80" s="152">
        <v>750</v>
      </c>
      <c r="F80" s="152">
        <v>0</v>
      </c>
      <c r="G80" s="153">
        <f t="shared" si="16"/>
        <v>0</v>
      </c>
      <c r="H80" s="152">
        <v>100</v>
      </c>
    </row>
    <row r="81" spans="1:8" ht="15" customHeight="1" x14ac:dyDescent="0.2">
      <c r="A81" s="151" t="s">
        <v>225</v>
      </c>
      <c r="B81" s="151" t="s">
        <v>18</v>
      </c>
      <c r="C81" s="151" t="s">
        <v>654</v>
      </c>
      <c r="D81" s="152">
        <v>100</v>
      </c>
      <c r="E81" s="152">
        <v>100</v>
      </c>
      <c r="F81" s="152">
        <v>0</v>
      </c>
      <c r="G81" s="153">
        <f t="shared" si="16"/>
        <v>0</v>
      </c>
      <c r="H81" s="152">
        <v>50</v>
      </c>
    </row>
    <row r="82" spans="1:8" ht="15" customHeight="1" x14ac:dyDescent="0.2">
      <c r="A82" s="151" t="s">
        <v>225</v>
      </c>
      <c r="B82" s="151" t="s">
        <v>18</v>
      </c>
      <c r="C82" s="151" t="s">
        <v>655</v>
      </c>
      <c r="D82" s="152">
        <v>50</v>
      </c>
      <c r="E82" s="152">
        <v>50</v>
      </c>
      <c r="F82" s="152">
        <v>0</v>
      </c>
      <c r="G82" s="153">
        <f t="shared" si="16"/>
        <v>0</v>
      </c>
      <c r="H82" s="152">
        <v>50</v>
      </c>
    </row>
    <row r="83" spans="1:8" ht="15" customHeight="1" x14ac:dyDescent="0.2">
      <c r="A83" s="151" t="s">
        <v>225</v>
      </c>
      <c r="B83" s="151" t="s">
        <v>18</v>
      </c>
      <c r="C83" s="151" t="s">
        <v>656</v>
      </c>
      <c r="D83" s="152">
        <v>500</v>
      </c>
      <c r="E83" s="152">
        <v>500</v>
      </c>
      <c r="F83" s="152">
        <v>0</v>
      </c>
      <c r="G83" s="153">
        <f t="shared" si="16"/>
        <v>0</v>
      </c>
      <c r="H83" s="152">
        <v>500</v>
      </c>
    </row>
    <row r="84" spans="1:8" ht="15" customHeight="1" x14ac:dyDescent="0.2">
      <c r="A84" s="151" t="s">
        <v>225</v>
      </c>
      <c r="B84" s="151" t="s">
        <v>18</v>
      </c>
      <c r="C84" s="151" t="s">
        <v>19</v>
      </c>
      <c r="D84" s="152">
        <f>SUM(D75:D83)</f>
        <v>3102</v>
      </c>
      <c r="E84" s="152">
        <f t="shared" ref="E84:H84" si="17">SUM(E75:E83)</f>
        <v>3102</v>
      </c>
      <c r="F84" s="152">
        <f t="shared" si="17"/>
        <v>496</v>
      </c>
      <c r="G84" s="153">
        <f t="shared" si="16"/>
        <v>15.989684074790457</v>
      </c>
      <c r="H84" s="152">
        <f t="shared" si="17"/>
        <v>2100</v>
      </c>
    </row>
    <row r="85" spans="1:8" s="209" customFormat="1" ht="15" customHeight="1" x14ac:dyDescent="0.2">
      <c r="A85" s="207" t="s">
        <v>225</v>
      </c>
      <c r="B85" s="207" t="s">
        <v>226</v>
      </c>
      <c r="C85" s="207"/>
      <c r="D85" s="208">
        <f>D84</f>
        <v>3102</v>
      </c>
      <c r="E85" s="208">
        <f t="shared" ref="E85:H85" si="18">E84</f>
        <v>3102</v>
      </c>
      <c r="F85" s="208">
        <f t="shared" si="18"/>
        <v>496</v>
      </c>
      <c r="G85" s="171">
        <f t="shared" si="16"/>
        <v>15.989684074790457</v>
      </c>
      <c r="H85" s="208">
        <f t="shared" si="18"/>
        <v>2100</v>
      </c>
    </row>
    <row r="86" spans="1:8" ht="15" hidden="1" customHeight="1" x14ac:dyDescent="0.2">
      <c r="A86" s="151" t="s">
        <v>227</v>
      </c>
      <c r="B86" s="151" t="s">
        <v>244</v>
      </c>
      <c r="C86" s="151" t="s">
        <v>548</v>
      </c>
      <c r="D86" s="152">
        <v>1</v>
      </c>
      <c r="E86" s="152">
        <v>1</v>
      </c>
      <c r="F86" s="152">
        <v>0</v>
      </c>
      <c r="G86" s="153">
        <f t="shared" si="16"/>
        <v>0</v>
      </c>
      <c r="H86" s="152">
        <v>0</v>
      </c>
    </row>
    <row r="87" spans="1:8" ht="15" hidden="1" customHeight="1" x14ac:dyDescent="0.2">
      <c r="A87" s="151" t="s">
        <v>227</v>
      </c>
      <c r="B87" s="151" t="s">
        <v>244</v>
      </c>
      <c r="C87" s="151" t="s">
        <v>310</v>
      </c>
      <c r="D87" s="152">
        <v>1</v>
      </c>
      <c r="E87" s="152">
        <v>1</v>
      </c>
      <c r="F87" s="152">
        <v>0</v>
      </c>
      <c r="G87" s="153">
        <f t="shared" si="16"/>
        <v>0</v>
      </c>
      <c r="H87" s="152">
        <v>0</v>
      </c>
    </row>
    <row r="88" spans="1:8" ht="15" hidden="1" customHeight="1" x14ac:dyDescent="0.2">
      <c r="A88" s="151" t="s">
        <v>227</v>
      </c>
      <c r="B88" s="151" t="s">
        <v>244</v>
      </c>
      <c r="C88" s="151" t="s">
        <v>311</v>
      </c>
      <c r="D88" s="152">
        <v>1</v>
      </c>
      <c r="E88" s="152">
        <v>1</v>
      </c>
      <c r="F88" s="152">
        <v>0</v>
      </c>
      <c r="G88" s="153">
        <f t="shared" si="16"/>
        <v>0</v>
      </c>
      <c r="H88" s="152">
        <v>0</v>
      </c>
    </row>
    <row r="89" spans="1:8" ht="15" hidden="1" customHeight="1" x14ac:dyDescent="0.2">
      <c r="A89" s="151" t="s">
        <v>227</v>
      </c>
      <c r="B89" s="151" t="s">
        <v>244</v>
      </c>
      <c r="C89" s="151" t="s">
        <v>312</v>
      </c>
      <c r="D89" s="152">
        <v>1</v>
      </c>
      <c r="E89" s="152">
        <v>1</v>
      </c>
      <c r="F89" s="152">
        <v>0</v>
      </c>
      <c r="G89" s="153">
        <f t="shared" si="16"/>
        <v>0</v>
      </c>
      <c r="H89" s="152">
        <v>0</v>
      </c>
    </row>
    <row r="90" spans="1:8" ht="15" hidden="1" customHeight="1" x14ac:dyDescent="0.2">
      <c r="A90" s="151" t="s">
        <v>227</v>
      </c>
      <c r="B90" s="151" t="s">
        <v>244</v>
      </c>
      <c r="C90" s="151" t="s">
        <v>549</v>
      </c>
      <c r="D90" s="152">
        <v>1</v>
      </c>
      <c r="E90" s="152">
        <v>1</v>
      </c>
      <c r="F90" s="152">
        <v>0</v>
      </c>
      <c r="G90" s="153">
        <f t="shared" si="16"/>
        <v>0</v>
      </c>
      <c r="H90" s="152">
        <v>0</v>
      </c>
    </row>
    <row r="91" spans="1:8" ht="15" hidden="1" customHeight="1" x14ac:dyDescent="0.2">
      <c r="A91" s="151" t="s">
        <v>227</v>
      </c>
      <c r="B91" s="151" t="s">
        <v>244</v>
      </c>
      <c r="C91" s="151" t="s">
        <v>550</v>
      </c>
      <c r="D91" s="152">
        <v>1</v>
      </c>
      <c r="E91" s="152">
        <v>1</v>
      </c>
      <c r="F91" s="152">
        <v>0</v>
      </c>
      <c r="G91" s="153">
        <f t="shared" si="16"/>
        <v>0</v>
      </c>
      <c r="H91" s="152">
        <v>0</v>
      </c>
    </row>
    <row r="92" spans="1:8" ht="15" hidden="1" customHeight="1" x14ac:dyDescent="0.2">
      <c r="A92" s="151" t="s">
        <v>227</v>
      </c>
      <c r="B92" s="151" t="s">
        <v>244</v>
      </c>
      <c r="C92" s="151" t="s">
        <v>551</v>
      </c>
      <c r="D92" s="152">
        <v>1</v>
      </c>
      <c r="E92" s="152">
        <v>1</v>
      </c>
      <c r="F92" s="152">
        <v>0</v>
      </c>
      <c r="G92" s="153">
        <f t="shared" si="16"/>
        <v>0</v>
      </c>
      <c r="H92" s="152">
        <v>0</v>
      </c>
    </row>
    <row r="93" spans="1:8" ht="15" hidden="1" customHeight="1" x14ac:dyDescent="0.2">
      <c r="A93" s="151" t="s">
        <v>227</v>
      </c>
      <c r="B93" s="151" t="s">
        <v>244</v>
      </c>
      <c r="C93" s="151" t="s">
        <v>552</v>
      </c>
      <c r="D93" s="152">
        <v>1</v>
      </c>
      <c r="E93" s="152">
        <v>1</v>
      </c>
      <c r="F93" s="152">
        <v>0</v>
      </c>
      <c r="G93" s="153">
        <f t="shared" si="16"/>
        <v>0</v>
      </c>
      <c r="H93" s="152">
        <v>0</v>
      </c>
    </row>
    <row r="94" spans="1:8" ht="15" customHeight="1" x14ac:dyDescent="0.2">
      <c r="A94" s="151" t="s">
        <v>227</v>
      </c>
      <c r="B94" s="151" t="s">
        <v>244</v>
      </c>
      <c r="C94" s="151" t="s">
        <v>657</v>
      </c>
      <c r="D94" s="152">
        <v>100</v>
      </c>
      <c r="E94" s="152">
        <v>195</v>
      </c>
      <c r="F94" s="152">
        <v>95</v>
      </c>
      <c r="G94" s="153">
        <f t="shared" si="16"/>
        <v>48.717948717948715</v>
      </c>
      <c r="H94" s="152">
        <v>200</v>
      </c>
    </row>
    <row r="95" spans="1:8" ht="15" hidden="1" customHeight="1" x14ac:dyDescent="0.2">
      <c r="A95" s="151" t="s">
        <v>227</v>
      </c>
      <c r="B95" s="151" t="s">
        <v>244</v>
      </c>
      <c r="C95" s="151" t="s">
        <v>313</v>
      </c>
      <c r="D95" s="152">
        <v>1</v>
      </c>
      <c r="E95" s="152">
        <v>1</v>
      </c>
      <c r="F95" s="152">
        <v>0</v>
      </c>
      <c r="G95" s="153">
        <f t="shared" si="16"/>
        <v>0</v>
      </c>
      <c r="H95" s="152">
        <v>0</v>
      </c>
    </row>
    <row r="96" spans="1:8" ht="15" hidden="1" customHeight="1" x14ac:dyDescent="0.2">
      <c r="A96" s="151" t="s">
        <v>227</v>
      </c>
      <c r="B96" s="151" t="s">
        <v>244</v>
      </c>
      <c r="C96" s="151" t="s">
        <v>314</v>
      </c>
      <c r="D96" s="152">
        <v>1</v>
      </c>
      <c r="E96" s="152">
        <v>1</v>
      </c>
      <c r="F96" s="152">
        <v>0</v>
      </c>
      <c r="G96" s="153">
        <f t="shared" si="16"/>
        <v>0</v>
      </c>
      <c r="H96" s="152">
        <v>0</v>
      </c>
    </row>
    <row r="97" spans="1:8" ht="15" customHeight="1" x14ac:dyDescent="0.2">
      <c r="A97" s="151" t="s">
        <v>227</v>
      </c>
      <c r="B97" s="151" t="s">
        <v>244</v>
      </c>
      <c r="C97" s="151" t="s">
        <v>245</v>
      </c>
      <c r="D97" s="152">
        <f>SUM(D86:D96)</f>
        <v>110</v>
      </c>
      <c r="E97" s="152">
        <f t="shared" ref="E97:F97" si="19">SUM(E86:E96)</f>
        <v>205</v>
      </c>
      <c r="F97" s="152">
        <f t="shared" si="19"/>
        <v>95</v>
      </c>
      <c r="G97" s="153">
        <f t="shared" si="16"/>
        <v>46.341463414634148</v>
      </c>
      <c r="H97" s="152">
        <f t="shared" ref="H97" si="20">SUM(H86:H96)</f>
        <v>200</v>
      </c>
    </row>
    <row r="98" spans="1:8" s="209" customFormat="1" ht="15" customHeight="1" x14ac:dyDescent="0.2">
      <c r="A98" s="207" t="s">
        <v>227</v>
      </c>
      <c r="B98" s="207" t="s">
        <v>614</v>
      </c>
      <c r="C98" s="207"/>
      <c r="D98" s="208">
        <f>D97</f>
        <v>110</v>
      </c>
      <c r="E98" s="208">
        <f t="shared" ref="E98:H98" si="21">E97</f>
        <v>205</v>
      </c>
      <c r="F98" s="208">
        <f t="shared" si="21"/>
        <v>95</v>
      </c>
      <c r="G98" s="171">
        <f t="shared" si="16"/>
        <v>46.341463414634148</v>
      </c>
      <c r="H98" s="208">
        <f t="shared" si="21"/>
        <v>200</v>
      </c>
    </row>
    <row r="99" spans="1:8" ht="15" hidden="1" customHeight="1" x14ac:dyDescent="0.2">
      <c r="A99" s="151" t="s">
        <v>23</v>
      </c>
      <c r="B99" s="151" t="s">
        <v>18</v>
      </c>
      <c r="C99" s="151" t="s">
        <v>315</v>
      </c>
      <c r="D99" s="152">
        <v>1500</v>
      </c>
      <c r="E99" s="152">
        <v>1500</v>
      </c>
      <c r="F99" s="152">
        <v>132</v>
      </c>
      <c r="G99" s="153">
        <f t="shared" si="16"/>
        <v>8.8000000000000007</v>
      </c>
      <c r="H99" s="152">
        <v>0</v>
      </c>
    </row>
    <row r="100" spans="1:8" ht="15" customHeight="1" x14ac:dyDescent="0.2">
      <c r="A100" s="151" t="s">
        <v>23</v>
      </c>
      <c r="B100" s="151" t="s">
        <v>18</v>
      </c>
      <c r="C100" s="151" t="s">
        <v>658</v>
      </c>
      <c r="D100" s="152">
        <v>50</v>
      </c>
      <c r="E100" s="152">
        <v>50</v>
      </c>
      <c r="F100" s="152">
        <v>0</v>
      </c>
      <c r="G100" s="153">
        <f t="shared" si="16"/>
        <v>0</v>
      </c>
      <c r="H100" s="152">
        <v>100</v>
      </c>
    </row>
    <row r="101" spans="1:8" ht="15" hidden="1" customHeight="1" x14ac:dyDescent="0.2">
      <c r="A101" s="151" t="s">
        <v>23</v>
      </c>
      <c r="B101" s="151" t="s">
        <v>18</v>
      </c>
      <c r="C101" s="151" t="s">
        <v>316</v>
      </c>
      <c r="D101" s="152">
        <v>0</v>
      </c>
      <c r="E101" s="152">
        <v>245</v>
      </c>
      <c r="F101" s="152">
        <v>0</v>
      </c>
      <c r="G101" s="153">
        <f t="shared" si="16"/>
        <v>0</v>
      </c>
      <c r="H101" s="152">
        <v>0</v>
      </c>
    </row>
    <row r="102" spans="1:8" ht="15" customHeight="1" x14ac:dyDescent="0.2">
      <c r="A102" s="151" t="s">
        <v>23</v>
      </c>
      <c r="B102" s="151" t="s">
        <v>18</v>
      </c>
      <c r="C102" s="151" t="s">
        <v>19</v>
      </c>
      <c r="D102" s="152">
        <f>SUM(D99:D101)</f>
        <v>1550</v>
      </c>
      <c r="E102" s="152">
        <f t="shared" ref="E102:H102" si="22">SUM(E99:E101)</f>
        <v>1795</v>
      </c>
      <c r="F102" s="152">
        <f t="shared" si="22"/>
        <v>132</v>
      </c>
      <c r="G102" s="153">
        <f t="shared" si="16"/>
        <v>7.3537604456824512</v>
      </c>
      <c r="H102" s="152">
        <f t="shared" si="22"/>
        <v>100</v>
      </c>
    </row>
    <row r="103" spans="1:8" s="209" customFormat="1" ht="15" customHeight="1" x14ac:dyDescent="0.2">
      <c r="A103" s="207" t="s">
        <v>23</v>
      </c>
      <c r="B103" s="207" t="s">
        <v>26</v>
      </c>
      <c r="C103" s="207"/>
      <c r="D103" s="208">
        <f>D102</f>
        <v>1550</v>
      </c>
      <c r="E103" s="208">
        <f t="shared" ref="E103:H103" si="23">E102</f>
        <v>1795</v>
      </c>
      <c r="F103" s="208">
        <f t="shared" si="23"/>
        <v>132</v>
      </c>
      <c r="G103" s="171">
        <f t="shared" si="16"/>
        <v>7.3537604456824512</v>
      </c>
      <c r="H103" s="208">
        <f t="shared" si="23"/>
        <v>100</v>
      </c>
    </row>
    <row r="104" spans="1:8" ht="15" customHeight="1" x14ac:dyDescent="0.2">
      <c r="A104" s="151" t="s">
        <v>105</v>
      </c>
      <c r="B104" s="151" t="s">
        <v>18</v>
      </c>
      <c r="C104" s="151" t="s">
        <v>659</v>
      </c>
      <c r="D104" s="152">
        <v>6200</v>
      </c>
      <c r="E104" s="152">
        <v>3200</v>
      </c>
      <c r="F104" s="152">
        <v>339.56215999999995</v>
      </c>
      <c r="G104" s="153">
        <f t="shared" si="16"/>
        <v>10.611317499999998</v>
      </c>
      <c r="H104" s="152">
        <v>1000</v>
      </c>
    </row>
    <row r="105" spans="1:8" s="192" customFormat="1" ht="15" customHeight="1" x14ac:dyDescent="0.2">
      <c r="A105" s="151" t="s">
        <v>105</v>
      </c>
      <c r="B105" s="151" t="s">
        <v>18</v>
      </c>
      <c r="C105" s="151" t="s">
        <v>19</v>
      </c>
      <c r="D105" s="152">
        <f>D104</f>
        <v>6200</v>
      </c>
      <c r="E105" s="152">
        <f t="shared" ref="E105:H106" si="24">E104</f>
        <v>3200</v>
      </c>
      <c r="F105" s="152">
        <f t="shared" si="24"/>
        <v>339.56215999999995</v>
      </c>
      <c r="G105" s="153">
        <f t="shared" si="16"/>
        <v>10.611317499999998</v>
      </c>
      <c r="H105" s="152">
        <f t="shared" si="24"/>
        <v>1000</v>
      </c>
    </row>
    <row r="106" spans="1:8" s="209" customFormat="1" ht="15" customHeight="1" x14ac:dyDescent="0.2">
      <c r="A106" s="207" t="s">
        <v>105</v>
      </c>
      <c r="B106" s="207" t="s">
        <v>106</v>
      </c>
      <c r="C106" s="207"/>
      <c r="D106" s="208">
        <f>D105</f>
        <v>6200</v>
      </c>
      <c r="E106" s="208">
        <f t="shared" si="24"/>
        <v>3200</v>
      </c>
      <c r="F106" s="208">
        <f t="shared" si="24"/>
        <v>339.56215999999995</v>
      </c>
      <c r="G106" s="171">
        <f t="shared" si="16"/>
        <v>10.611317499999998</v>
      </c>
      <c r="H106" s="208">
        <f t="shared" si="24"/>
        <v>1000</v>
      </c>
    </row>
    <row r="107" spans="1:8" ht="15" customHeight="1" x14ac:dyDescent="0.2">
      <c r="A107" s="151" t="s">
        <v>116</v>
      </c>
      <c r="B107" s="151" t="s">
        <v>18</v>
      </c>
      <c r="C107" s="151" t="s">
        <v>660</v>
      </c>
      <c r="D107" s="152">
        <v>50</v>
      </c>
      <c r="E107" s="152">
        <v>50</v>
      </c>
      <c r="F107" s="152">
        <v>0</v>
      </c>
      <c r="G107" s="153">
        <f t="shared" si="16"/>
        <v>0</v>
      </c>
      <c r="H107" s="152">
        <v>600</v>
      </c>
    </row>
    <row r="108" spans="1:8" ht="15" customHeight="1" x14ac:dyDescent="0.2">
      <c r="A108" s="151" t="s">
        <v>116</v>
      </c>
      <c r="B108" s="151" t="s">
        <v>18</v>
      </c>
      <c r="C108" s="151" t="s">
        <v>661</v>
      </c>
      <c r="D108" s="152">
        <v>125000</v>
      </c>
      <c r="E108" s="152">
        <v>119100</v>
      </c>
      <c r="F108" s="152">
        <v>75661</v>
      </c>
      <c r="G108" s="153">
        <f t="shared" si="16"/>
        <v>63.527287993282954</v>
      </c>
      <c r="H108" s="152">
        <v>115000</v>
      </c>
    </row>
    <row r="109" spans="1:8" ht="15" customHeight="1" x14ac:dyDescent="0.2">
      <c r="A109" s="151" t="s">
        <v>116</v>
      </c>
      <c r="B109" s="151" t="s">
        <v>18</v>
      </c>
      <c r="C109" s="151" t="s">
        <v>19</v>
      </c>
      <c r="D109" s="152">
        <f>SUM(D107:D108)</f>
        <v>125050</v>
      </c>
      <c r="E109" s="152">
        <f t="shared" ref="E109:F109" si="25">SUM(E107:E108)</f>
        <v>119150</v>
      </c>
      <c r="F109" s="152">
        <f t="shared" si="25"/>
        <v>75661</v>
      </c>
      <c r="G109" s="153">
        <f t="shared" si="16"/>
        <v>63.50062945866555</v>
      </c>
      <c r="H109" s="152">
        <f>SUM(H107:H108)</f>
        <v>115600</v>
      </c>
    </row>
    <row r="110" spans="1:8" ht="15" customHeight="1" x14ac:dyDescent="0.2">
      <c r="A110" s="151" t="s">
        <v>116</v>
      </c>
      <c r="B110" s="151" t="s">
        <v>246</v>
      </c>
      <c r="C110" s="151" t="s">
        <v>661</v>
      </c>
      <c r="D110" s="152">
        <v>0</v>
      </c>
      <c r="E110" s="152">
        <v>2500</v>
      </c>
      <c r="F110" s="152">
        <v>995</v>
      </c>
      <c r="G110" s="153">
        <f t="shared" si="16"/>
        <v>39.799999999999997</v>
      </c>
      <c r="H110" s="152">
        <v>1200</v>
      </c>
    </row>
    <row r="111" spans="1:8" ht="15" customHeight="1" x14ac:dyDescent="0.2">
      <c r="A111" s="151" t="s">
        <v>116</v>
      </c>
      <c r="B111" s="151" t="s">
        <v>246</v>
      </c>
      <c r="C111" s="151" t="s">
        <v>247</v>
      </c>
      <c r="D111" s="152">
        <f>D110</f>
        <v>0</v>
      </c>
      <c r="E111" s="152">
        <f t="shared" ref="E111:H111" si="26">E110</f>
        <v>2500</v>
      </c>
      <c r="F111" s="152">
        <f t="shared" si="26"/>
        <v>995</v>
      </c>
      <c r="G111" s="153">
        <f t="shared" si="16"/>
        <v>39.799999999999997</v>
      </c>
      <c r="H111" s="152">
        <f t="shared" si="26"/>
        <v>1200</v>
      </c>
    </row>
    <row r="112" spans="1:8" s="209" customFormat="1" ht="15" customHeight="1" x14ac:dyDescent="0.2">
      <c r="A112" s="207" t="s">
        <v>116</v>
      </c>
      <c r="B112" s="207" t="s">
        <v>117</v>
      </c>
      <c r="C112" s="207"/>
      <c r="D112" s="208">
        <f>D109+D111</f>
        <v>125050</v>
      </c>
      <c r="E112" s="208">
        <f t="shared" ref="E112:H112" si="27">E109+E111</f>
        <v>121650</v>
      </c>
      <c r="F112" s="208">
        <f t="shared" si="27"/>
        <v>76656</v>
      </c>
      <c r="G112" s="171">
        <f t="shared" si="16"/>
        <v>63.013563501849568</v>
      </c>
      <c r="H112" s="208">
        <f t="shared" si="27"/>
        <v>116800</v>
      </c>
    </row>
    <row r="113" spans="1:8" ht="15" customHeight="1" x14ac:dyDescent="0.2">
      <c r="A113" s="151" t="s">
        <v>120</v>
      </c>
      <c r="B113" s="151" t="s">
        <v>18</v>
      </c>
      <c r="C113" s="151" t="s">
        <v>662</v>
      </c>
      <c r="D113" s="152">
        <v>10000</v>
      </c>
      <c r="E113" s="152">
        <v>16800</v>
      </c>
      <c r="F113" s="152">
        <v>6330</v>
      </c>
      <c r="G113" s="153">
        <f t="shared" si="16"/>
        <v>37.678571428571431</v>
      </c>
      <c r="H113" s="152">
        <v>3500</v>
      </c>
    </row>
    <row r="114" spans="1:8" s="192" customFormat="1" ht="15" customHeight="1" x14ac:dyDescent="0.2">
      <c r="A114" s="151" t="s">
        <v>120</v>
      </c>
      <c r="B114" s="151" t="s">
        <v>18</v>
      </c>
      <c r="C114" s="151" t="s">
        <v>19</v>
      </c>
      <c r="D114" s="152">
        <f>D113</f>
        <v>10000</v>
      </c>
      <c r="E114" s="152">
        <f t="shared" ref="E114:F115" si="28">E113</f>
        <v>16800</v>
      </c>
      <c r="F114" s="152">
        <f t="shared" si="28"/>
        <v>6330</v>
      </c>
      <c r="G114" s="153">
        <f t="shared" si="16"/>
        <v>37.678571428571431</v>
      </c>
      <c r="H114" s="152">
        <v>3500</v>
      </c>
    </row>
    <row r="115" spans="1:8" s="189" customFormat="1" ht="15" customHeight="1" x14ac:dyDescent="0.2">
      <c r="A115" s="207" t="s">
        <v>120</v>
      </c>
      <c r="B115" s="169" t="s">
        <v>121</v>
      </c>
      <c r="C115" s="169"/>
      <c r="D115" s="170">
        <f>D114</f>
        <v>10000</v>
      </c>
      <c r="E115" s="170">
        <f t="shared" si="28"/>
        <v>16800</v>
      </c>
      <c r="F115" s="170">
        <f t="shared" si="28"/>
        <v>6330</v>
      </c>
      <c r="G115" s="171">
        <f t="shared" si="16"/>
        <v>37.678571428571431</v>
      </c>
      <c r="H115" s="170">
        <f t="shared" ref="H115" si="29">H114</f>
        <v>3500</v>
      </c>
    </row>
    <row r="116" spans="1:8" ht="15" customHeight="1" x14ac:dyDescent="0.2">
      <c r="A116" s="151" t="s">
        <v>215</v>
      </c>
      <c r="B116" s="151" t="s">
        <v>18</v>
      </c>
      <c r="C116" s="151" t="s">
        <v>707</v>
      </c>
      <c r="D116" s="152">
        <v>50000</v>
      </c>
      <c r="E116" s="152">
        <v>54310</v>
      </c>
      <c r="F116" s="152">
        <v>37865</v>
      </c>
      <c r="G116" s="153">
        <f t="shared" si="16"/>
        <v>69.720125207144179</v>
      </c>
      <c r="H116" s="152">
        <v>12000</v>
      </c>
    </row>
    <row r="117" spans="1:8" s="192" customFormat="1" ht="15" customHeight="1" x14ac:dyDescent="0.2">
      <c r="A117" s="151" t="s">
        <v>215</v>
      </c>
      <c r="B117" s="151" t="s">
        <v>18</v>
      </c>
      <c r="C117" s="151" t="s">
        <v>19</v>
      </c>
      <c r="D117" s="152">
        <f>D116</f>
        <v>50000</v>
      </c>
      <c r="E117" s="152">
        <f t="shared" ref="E117:H117" si="30">E116</f>
        <v>54310</v>
      </c>
      <c r="F117" s="152">
        <f t="shared" si="30"/>
        <v>37865</v>
      </c>
      <c r="G117" s="153">
        <f t="shared" si="16"/>
        <v>69.720125207144179</v>
      </c>
      <c r="H117" s="152">
        <f t="shared" si="30"/>
        <v>12000</v>
      </c>
    </row>
    <row r="118" spans="1:8" ht="15" hidden="1" customHeight="1" x14ac:dyDescent="0.2">
      <c r="A118" s="151" t="s">
        <v>215</v>
      </c>
      <c r="B118" s="151" t="s">
        <v>246</v>
      </c>
      <c r="C118" s="151" t="s">
        <v>553</v>
      </c>
      <c r="D118" s="152">
        <v>0</v>
      </c>
      <c r="E118" s="152">
        <v>485</v>
      </c>
      <c r="F118" s="152">
        <v>260</v>
      </c>
      <c r="G118" s="153">
        <f t="shared" si="16"/>
        <v>53.608247422680414</v>
      </c>
      <c r="H118" s="152">
        <v>0</v>
      </c>
    </row>
    <row r="119" spans="1:8" s="192" customFormat="1" ht="15" hidden="1" customHeight="1" x14ac:dyDescent="0.2">
      <c r="A119" s="151" t="s">
        <v>215</v>
      </c>
      <c r="B119" s="151" t="s">
        <v>246</v>
      </c>
      <c r="C119" s="151" t="s">
        <v>247</v>
      </c>
      <c r="D119" s="152">
        <f>D118</f>
        <v>0</v>
      </c>
      <c r="E119" s="152">
        <f t="shared" ref="E119:H119" si="31">E118</f>
        <v>485</v>
      </c>
      <c r="F119" s="152">
        <f t="shared" si="31"/>
        <v>260</v>
      </c>
      <c r="G119" s="153">
        <f t="shared" si="16"/>
        <v>53.608247422680414</v>
      </c>
      <c r="H119" s="152">
        <f t="shared" si="31"/>
        <v>0</v>
      </c>
    </row>
    <row r="120" spans="1:8" s="189" customFormat="1" ht="15" customHeight="1" x14ac:dyDescent="0.2">
      <c r="A120" s="169" t="s">
        <v>215</v>
      </c>
      <c r="B120" s="169" t="s">
        <v>616</v>
      </c>
      <c r="C120" s="169"/>
      <c r="D120" s="170">
        <f>D117+D119</f>
        <v>50000</v>
      </c>
      <c r="E120" s="170">
        <f t="shared" ref="E120:H120" si="32">E117+E119</f>
        <v>54795</v>
      </c>
      <c r="F120" s="170">
        <f>F117+F119</f>
        <v>38125</v>
      </c>
      <c r="G120" s="171">
        <f t="shared" si="16"/>
        <v>69.577516196733285</v>
      </c>
      <c r="H120" s="170">
        <f t="shared" si="32"/>
        <v>12000</v>
      </c>
    </row>
    <row r="121" spans="1:8" ht="15" customHeight="1" x14ac:dyDescent="0.2">
      <c r="A121" s="151" t="s">
        <v>132</v>
      </c>
      <c r="B121" s="151" t="s">
        <v>18</v>
      </c>
      <c r="C121" s="151" t="s">
        <v>663</v>
      </c>
      <c r="D121" s="152">
        <v>50</v>
      </c>
      <c r="E121" s="152">
        <v>50</v>
      </c>
      <c r="F121" s="152">
        <v>0</v>
      </c>
      <c r="G121" s="153">
        <f t="shared" si="16"/>
        <v>0</v>
      </c>
      <c r="H121" s="152">
        <v>50</v>
      </c>
    </row>
    <row r="122" spans="1:8" s="192" customFormat="1" ht="15" customHeight="1" x14ac:dyDescent="0.2">
      <c r="A122" s="151" t="s">
        <v>132</v>
      </c>
      <c r="B122" s="151" t="s">
        <v>18</v>
      </c>
      <c r="C122" s="151" t="s">
        <v>19</v>
      </c>
      <c r="D122" s="152">
        <f>D121</f>
        <v>50</v>
      </c>
      <c r="E122" s="152">
        <f t="shared" ref="E122:H123" si="33">E121</f>
        <v>50</v>
      </c>
      <c r="F122" s="152">
        <f t="shared" si="33"/>
        <v>0</v>
      </c>
      <c r="G122" s="153">
        <f t="shared" si="16"/>
        <v>0</v>
      </c>
      <c r="H122" s="152">
        <f t="shared" si="33"/>
        <v>50</v>
      </c>
    </row>
    <row r="123" spans="1:8" s="189" customFormat="1" ht="15" customHeight="1" x14ac:dyDescent="0.2">
      <c r="A123" s="169" t="s">
        <v>132</v>
      </c>
      <c r="B123" s="169" t="s">
        <v>133</v>
      </c>
      <c r="C123" s="169"/>
      <c r="D123" s="170">
        <f>D122</f>
        <v>50</v>
      </c>
      <c r="E123" s="170">
        <f t="shared" si="33"/>
        <v>50</v>
      </c>
      <c r="F123" s="170">
        <f t="shared" si="33"/>
        <v>0</v>
      </c>
      <c r="G123" s="153">
        <f t="shared" si="16"/>
        <v>0</v>
      </c>
      <c r="H123" s="170">
        <f t="shared" si="33"/>
        <v>50</v>
      </c>
    </row>
    <row r="124" spans="1:8" ht="15" customHeight="1" x14ac:dyDescent="0.2">
      <c r="A124" s="151" t="s">
        <v>219</v>
      </c>
      <c r="B124" s="151" t="s">
        <v>18</v>
      </c>
      <c r="C124" s="151" t="s">
        <v>664</v>
      </c>
      <c r="D124" s="152">
        <v>1150</v>
      </c>
      <c r="E124" s="152">
        <v>1150</v>
      </c>
      <c r="F124" s="152">
        <v>72</v>
      </c>
      <c r="G124" s="153">
        <f t="shared" si="16"/>
        <v>6.2608695652173916</v>
      </c>
      <c r="H124" s="152">
        <v>5000</v>
      </c>
    </row>
    <row r="125" spans="1:8" s="192" customFormat="1" ht="15" customHeight="1" x14ac:dyDescent="0.2">
      <c r="A125" s="151" t="s">
        <v>219</v>
      </c>
      <c r="B125" s="151" t="s">
        <v>18</v>
      </c>
      <c r="C125" s="151" t="s">
        <v>19</v>
      </c>
      <c r="D125" s="152">
        <f>D124</f>
        <v>1150</v>
      </c>
      <c r="E125" s="152">
        <f t="shared" ref="E125:H125" si="34">E124</f>
        <v>1150</v>
      </c>
      <c r="F125" s="152">
        <f t="shared" si="34"/>
        <v>72</v>
      </c>
      <c r="G125" s="153">
        <f t="shared" si="16"/>
        <v>6.2608695652173916</v>
      </c>
      <c r="H125" s="152">
        <f t="shared" si="34"/>
        <v>5000</v>
      </c>
    </row>
    <row r="126" spans="1:8" s="189" customFormat="1" ht="15" customHeight="1" x14ac:dyDescent="0.2">
      <c r="A126" s="169" t="s">
        <v>219</v>
      </c>
      <c r="B126" s="169" t="s">
        <v>220</v>
      </c>
      <c r="C126" s="169"/>
      <c r="D126" s="170">
        <f>D125</f>
        <v>1150</v>
      </c>
      <c r="E126" s="170">
        <f t="shared" ref="E126:H126" si="35">E125</f>
        <v>1150</v>
      </c>
      <c r="F126" s="170">
        <f t="shared" si="35"/>
        <v>72</v>
      </c>
      <c r="G126" s="171">
        <f t="shared" si="16"/>
        <v>6.2608695652173916</v>
      </c>
      <c r="H126" s="170">
        <f t="shared" si="35"/>
        <v>5000</v>
      </c>
    </row>
    <row r="127" spans="1:8" ht="15" hidden="1" customHeight="1" x14ac:dyDescent="0.2">
      <c r="A127" s="151" t="s">
        <v>248</v>
      </c>
      <c r="B127" s="151" t="s">
        <v>18</v>
      </c>
      <c r="C127" s="151" t="s">
        <v>554</v>
      </c>
      <c r="D127" s="152">
        <v>600</v>
      </c>
      <c r="E127" s="152">
        <v>548</v>
      </c>
      <c r="F127" s="152">
        <v>322.68038000000001</v>
      </c>
      <c r="G127" s="153">
        <f t="shared" ref="G127:G136" si="36">F127*100/E127</f>
        <v>58.883281021897808</v>
      </c>
      <c r="H127" s="152">
        <v>0</v>
      </c>
    </row>
    <row r="128" spans="1:8" ht="15" customHeight="1" x14ac:dyDescent="0.2">
      <c r="A128" s="151" t="s">
        <v>248</v>
      </c>
      <c r="B128" s="151" t="s">
        <v>18</v>
      </c>
      <c r="C128" s="151" t="s">
        <v>708</v>
      </c>
      <c r="D128" s="152">
        <v>0</v>
      </c>
      <c r="E128" s="152">
        <v>3000</v>
      </c>
      <c r="F128" s="152">
        <v>77.44</v>
      </c>
      <c r="G128" s="153">
        <f t="shared" si="36"/>
        <v>2.5813333333333333</v>
      </c>
      <c r="H128" s="152">
        <v>500</v>
      </c>
    </row>
    <row r="129" spans="1:8" ht="15" customHeight="1" x14ac:dyDescent="0.2">
      <c r="A129" s="151" t="s">
        <v>248</v>
      </c>
      <c r="B129" s="151" t="s">
        <v>18</v>
      </c>
      <c r="C129" s="151" t="s">
        <v>665</v>
      </c>
      <c r="D129" s="152">
        <v>1000</v>
      </c>
      <c r="E129" s="152">
        <v>1000</v>
      </c>
      <c r="F129" s="152">
        <v>0</v>
      </c>
      <c r="G129" s="153">
        <f t="shared" si="36"/>
        <v>0</v>
      </c>
      <c r="H129" s="152">
        <v>1000</v>
      </c>
    </row>
    <row r="130" spans="1:8" ht="15" customHeight="1" x14ac:dyDescent="0.2">
      <c r="A130" s="151" t="s">
        <v>248</v>
      </c>
      <c r="B130" s="151" t="s">
        <v>18</v>
      </c>
      <c r="C130" s="151" t="s">
        <v>666</v>
      </c>
      <c r="D130" s="152">
        <v>2000</v>
      </c>
      <c r="E130" s="152">
        <v>2000</v>
      </c>
      <c r="F130" s="152">
        <v>829.09199999999998</v>
      </c>
      <c r="G130" s="153">
        <f t="shared" si="36"/>
        <v>41.454599999999999</v>
      </c>
      <c r="H130" s="152">
        <v>500</v>
      </c>
    </row>
    <row r="131" spans="1:8" ht="15" customHeight="1" x14ac:dyDescent="0.2">
      <c r="A131" s="151" t="s">
        <v>248</v>
      </c>
      <c r="B131" s="151" t="s">
        <v>18</v>
      </c>
      <c r="C131" s="151" t="s">
        <v>19</v>
      </c>
      <c r="D131" s="152">
        <f>SUM(D127:D130)</f>
        <v>3600</v>
      </c>
      <c r="E131" s="152">
        <f t="shared" ref="E131:H131" si="37">SUM(E127:E130)</f>
        <v>6548</v>
      </c>
      <c r="F131" s="152">
        <f t="shared" si="37"/>
        <v>1229.2123799999999</v>
      </c>
      <c r="G131" s="153">
        <f t="shared" si="36"/>
        <v>18.772333231521074</v>
      </c>
      <c r="H131" s="152">
        <f t="shared" si="37"/>
        <v>2000</v>
      </c>
    </row>
    <row r="132" spans="1:8" ht="15" hidden="1" customHeight="1" x14ac:dyDescent="0.2">
      <c r="A132" s="151" t="s">
        <v>248</v>
      </c>
      <c r="B132" s="151" t="s">
        <v>246</v>
      </c>
      <c r="C132" s="151" t="s">
        <v>554</v>
      </c>
      <c r="D132" s="152">
        <v>0</v>
      </c>
      <c r="E132" s="152">
        <v>52</v>
      </c>
      <c r="F132" s="152">
        <v>51.158799999999999</v>
      </c>
      <c r="G132" s="153">
        <f t="shared" si="36"/>
        <v>98.382307692307691</v>
      </c>
      <c r="H132" s="152">
        <v>0</v>
      </c>
    </row>
    <row r="133" spans="1:8" ht="15" hidden="1" customHeight="1" x14ac:dyDescent="0.2">
      <c r="A133" s="151" t="s">
        <v>248</v>
      </c>
      <c r="B133" s="151" t="s">
        <v>246</v>
      </c>
      <c r="C133" s="151" t="s">
        <v>247</v>
      </c>
      <c r="D133" s="152">
        <v>0</v>
      </c>
      <c r="E133" s="152">
        <v>52</v>
      </c>
      <c r="F133" s="152">
        <v>51.158799999999999</v>
      </c>
      <c r="G133" s="153">
        <f t="shared" si="36"/>
        <v>98.382307692307691</v>
      </c>
      <c r="H133" s="311">
        <v>0</v>
      </c>
    </row>
    <row r="134" spans="1:8" ht="15" customHeight="1" x14ac:dyDescent="0.2">
      <c r="A134" s="355" t="s">
        <v>609</v>
      </c>
      <c r="B134" s="355"/>
      <c r="C134" s="355"/>
      <c r="D134" s="355"/>
      <c r="E134" s="355"/>
      <c r="F134" s="355"/>
      <c r="G134" s="355"/>
      <c r="H134" s="310"/>
    </row>
    <row r="135" spans="1:8" s="188" customFormat="1" ht="27" customHeight="1" x14ac:dyDescent="0.2">
      <c r="A135" s="183" t="s">
        <v>0</v>
      </c>
      <c r="B135" s="183" t="s">
        <v>1</v>
      </c>
      <c r="C135" s="183" t="s">
        <v>2</v>
      </c>
      <c r="D135" s="184" t="s">
        <v>293</v>
      </c>
      <c r="E135" s="184" t="s">
        <v>294</v>
      </c>
      <c r="F135" s="185" t="s">
        <v>588</v>
      </c>
      <c r="G135" s="186" t="s">
        <v>295</v>
      </c>
      <c r="H135" s="187" t="s">
        <v>697</v>
      </c>
    </row>
    <row r="136" spans="1:8" s="189" customFormat="1" ht="15" customHeight="1" x14ac:dyDescent="0.2">
      <c r="A136" s="169" t="s">
        <v>248</v>
      </c>
      <c r="B136" s="169" t="s">
        <v>249</v>
      </c>
      <c r="C136" s="169"/>
      <c r="D136" s="170">
        <f>D131+D133</f>
        <v>3600</v>
      </c>
      <c r="E136" s="170">
        <f>E131+E133</f>
        <v>6600</v>
      </c>
      <c r="F136" s="170">
        <f>F131+F133</f>
        <v>1280.3711799999999</v>
      </c>
      <c r="G136" s="171">
        <f t="shared" si="36"/>
        <v>19.399563333333333</v>
      </c>
      <c r="H136" s="312">
        <f>H131+H133</f>
        <v>2000</v>
      </c>
    </row>
    <row r="137" spans="1:8" s="192" customFormat="1" ht="15" hidden="1" customHeight="1" x14ac:dyDescent="0.2"/>
    <row r="138" spans="1:8" s="192" customFormat="1" ht="15" hidden="1" customHeight="1" x14ac:dyDescent="0.2"/>
    <row r="139" spans="1:8" s="192" customFormat="1" ht="15" hidden="1" customHeight="1" x14ac:dyDescent="0.2"/>
    <row r="140" spans="1:8" s="188" customFormat="1" ht="27" hidden="1" customHeight="1" x14ac:dyDescent="0.2">
      <c r="A140" s="183" t="s">
        <v>0</v>
      </c>
      <c r="B140" s="183" t="s">
        <v>1</v>
      </c>
      <c r="C140" s="183" t="s">
        <v>2</v>
      </c>
      <c r="D140" s="184" t="s">
        <v>293</v>
      </c>
      <c r="E140" s="184" t="s">
        <v>294</v>
      </c>
      <c r="F140" s="185" t="s">
        <v>588</v>
      </c>
      <c r="G140" s="186" t="s">
        <v>295</v>
      </c>
      <c r="H140" s="187" t="s">
        <v>697</v>
      </c>
    </row>
    <row r="141" spans="1:8" ht="15" customHeight="1" x14ac:dyDescent="0.2">
      <c r="A141" s="151" t="s">
        <v>155</v>
      </c>
      <c r="B141" s="151" t="s">
        <v>18</v>
      </c>
      <c r="C141" s="151" t="s">
        <v>667</v>
      </c>
      <c r="D141" s="152">
        <v>50</v>
      </c>
      <c r="E141" s="152">
        <v>50</v>
      </c>
      <c r="F141" s="152">
        <v>0</v>
      </c>
      <c r="G141" s="153">
        <f t="shared" ref="G141:G149" si="38">F141*100/E141</f>
        <v>0</v>
      </c>
      <c r="H141" s="152">
        <v>50</v>
      </c>
    </row>
    <row r="142" spans="1:8" ht="15" customHeight="1" x14ac:dyDescent="0.2">
      <c r="A142" s="151" t="s">
        <v>155</v>
      </c>
      <c r="B142" s="151" t="s">
        <v>18</v>
      </c>
      <c r="C142" s="151" t="s">
        <v>19</v>
      </c>
      <c r="D142" s="152">
        <f>D141</f>
        <v>50</v>
      </c>
      <c r="E142" s="152">
        <f t="shared" ref="E142:F143" si="39">E141</f>
        <v>50</v>
      </c>
      <c r="F142" s="152">
        <f t="shared" si="39"/>
        <v>0</v>
      </c>
      <c r="G142" s="153">
        <f t="shared" si="38"/>
        <v>0</v>
      </c>
      <c r="H142" s="152">
        <v>50</v>
      </c>
    </row>
    <row r="143" spans="1:8" s="189" customFormat="1" ht="15" customHeight="1" x14ac:dyDescent="0.2">
      <c r="A143" s="169" t="s">
        <v>155</v>
      </c>
      <c r="B143" s="169" t="s">
        <v>615</v>
      </c>
      <c r="C143" s="169"/>
      <c r="D143" s="170">
        <f>D142</f>
        <v>50</v>
      </c>
      <c r="E143" s="170">
        <f t="shared" si="39"/>
        <v>50</v>
      </c>
      <c r="F143" s="170">
        <f t="shared" si="39"/>
        <v>0</v>
      </c>
      <c r="G143" s="171">
        <f t="shared" si="38"/>
        <v>0</v>
      </c>
      <c r="H143" s="170">
        <f t="shared" ref="H143" si="40">H142</f>
        <v>50</v>
      </c>
    </row>
    <row r="144" spans="1:8" ht="15" customHeight="1" x14ac:dyDescent="0.2">
      <c r="A144" s="151" t="s">
        <v>242</v>
      </c>
      <c r="B144" s="151" t="s">
        <v>18</v>
      </c>
      <c r="C144" s="151" t="s">
        <v>668</v>
      </c>
      <c r="D144" s="152">
        <v>50000</v>
      </c>
      <c r="E144" s="152">
        <v>54500</v>
      </c>
      <c r="F144" s="152">
        <v>37549</v>
      </c>
      <c r="G144" s="153">
        <f t="shared" si="38"/>
        <v>68.897247706422021</v>
      </c>
      <c r="H144" s="152">
        <v>500</v>
      </c>
    </row>
    <row r="145" spans="1:8" ht="15" customHeight="1" x14ac:dyDescent="0.2">
      <c r="A145" s="151" t="s">
        <v>242</v>
      </c>
      <c r="B145" s="151" t="s">
        <v>18</v>
      </c>
      <c r="C145" s="151" t="s">
        <v>709</v>
      </c>
      <c r="D145" s="152">
        <v>0</v>
      </c>
      <c r="E145" s="152">
        <v>0</v>
      </c>
      <c r="F145" s="152">
        <v>0</v>
      </c>
      <c r="G145" s="153">
        <v>0</v>
      </c>
      <c r="H145" s="152">
        <v>20000</v>
      </c>
    </row>
    <row r="146" spans="1:8" ht="15" customHeight="1" x14ac:dyDescent="0.2">
      <c r="A146" s="151" t="s">
        <v>242</v>
      </c>
      <c r="B146" s="151" t="s">
        <v>18</v>
      </c>
      <c r="C146" s="151" t="s">
        <v>669</v>
      </c>
      <c r="D146" s="152">
        <v>50</v>
      </c>
      <c r="E146" s="152">
        <v>50</v>
      </c>
      <c r="F146" s="152">
        <v>0</v>
      </c>
      <c r="G146" s="153">
        <f t="shared" si="38"/>
        <v>0</v>
      </c>
      <c r="H146" s="152">
        <v>50</v>
      </c>
    </row>
    <row r="147" spans="1:8" ht="15" customHeight="1" x14ac:dyDescent="0.2">
      <c r="A147" s="151" t="s">
        <v>242</v>
      </c>
      <c r="B147" s="151" t="s">
        <v>18</v>
      </c>
      <c r="C147" s="151" t="s">
        <v>19</v>
      </c>
      <c r="D147" s="152">
        <f>SUM(D144:D146)</f>
        <v>50050</v>
      </c>
      <c r="E147" s="152">
        <f t="shared" ref="E147:H147" si="41">SUM(E144:E146)</f>
        <v>54550</v>
      </c>
      <c r="F147" s="152">
        <f t="shared" si="41"/>
        <v>37549</v>
      </c>
      <c r="G147" s="153">
        <f t="shared" si="38"/>
        <v>68.834097158570117</v>
      </c>
      <c r="H147" s="152">
        <f t="shared" si="41"/>
        <v>20550</v>
      </c>
    </row>
    <row r="148" spans="1:8" s="189" customFormat="1" ht="15" customHeight="1" x14ac:dyDescent="0.2">
      <c r="A148" s="169" t="s">
        <v>242</v>
      </c>
      <c r="B148" s="169" t="s">
        <v>243</v>
      </c>
      <c r="C148" s="169"/>
      <c r="D148" s="170">
        <f>D147</f>
        <v>50050</v>
      </c>
      <c r="E148" s="170">
        <f t="shared" ref="E148:F148" si="42">E147</f>
        <v>54550</v>
      </c>
      <c r="F148" s="170">
        <f t="shared" si="42"/>
        <v>37549</v>
      </c>
      <c r="G148" s="171">
        <f t="shared" si="38"/>
        <v>68.834097158570117</v>
      </c>
      <c r="H148" s="170">
        <f t="shared" ref="H148" si="43">H147</f>
        <v>20550</v>
      </c>
    </row>
    <row r="149" spans="1:8" x14ac:dyDescent="0.2">
      <c r="A149" s="172" t="s">
        <v>291</v>
      </c>
      <c r="B149" s="172"/>
      <c r="C149" s="172"/>
      <c r="D149" s="173">
        <f>D85+D98+D103+D106+D112+D115+D120+D123+D126+D136+D143+D148</f>
        <v>250912</v>
      </c>
      <c r="E149" s="173">
        <f>E85+E98+E103+E106+E112+E115+E120+E123+E126+E136+E143+E148</f>
        <v>263947</v>
      </c>
      <c r="F149" s="173">
        <f>F85+F98+F103+F106+F112+F115+F120+F123+F126+F136+F143+F148</f>
        <v>161074.93333999999</v>
      </c>
      <c r="G149" s="174">
        <f t="shared" si="38"/>
        <v>61.025483653915366</v>
      </c>
      <c r="H149" s="173">
        <f>H85+H98+H103+H106+H112+H115+H120+H123+H126+H136+H143+H148</f>
        <v>163350</v>
      </c>
    </row>
    <row r="150" spans="1:8" ht="15" customHeight="1" x14ac:dyDescent="0.2">
      <c r="A150" s="211"/>
      <c r="B150" s="212"/>
      <c r="C150" s="211"/>
      <c r="D150" s="213"/>
      <c r="E150" s="213"/>
      <c r="F150" s="213"/>
      <c r="G150" s="214"/>
      <c r="H150" s="213"/>
    </row>
    <row r="151" spans="1:8" ht="15" customHeight="1" x14ac:dyDescent="0.2">
      <c r="A151" s="192" t="s">
        <v>705</v>
      </c>
      <c r="B151" s="212"/>
      <c r="C151" s="211"/>
      <c r="D151" s="213"/>
      <c r="E151" s="213"/>
      <c r="F151" s="213"/>
      <c r="G151" s="214"/>
      <c r="H151" s="213"/>
    </row>
    <row r="152" spans="1:8" ht="15" customHeight="1" x14ac:dyDescent="0.2">
      <c r="A152" s="211"/>
      <c r="B152" s="212"/>
      <c r="C152" s="211"/>
      <c r="D152" s="213"/>
      <c r="E152" s="213"/>
      <c r="F152" s="213"/>
      <c r="G152" s="214"/>
      <c r="H152" s="213"/>
    </row>
    <row r="153" spans="1:8" ht="15" customHeight="1" x14ac:dyDescent="0.2">
      <c r="A153" s="211"/>
      <c r="B153" s="212"/>
      <c r="C153" s="211"/>
      <c r="D153" s="213"/>
      <c r="E153" s="213"/>
      <c r="F153" s="213"/>
      <c r="G153" s="214"/>
      <c r="H153" s="213"/>
    </row>
    <row r="154" spans="1:8" ht="15" customHeight="1" x14ac:dyDescent="0.2">
      <c r="A154" s="211"/>
      <c r="B154" s="212"/>
      <c r="C154" s="211"/>
      <c r="D154" s="213"/>
      <c r="E154" s="213"/>
      <c r="F154" s="213"/>
      <c r="G154" s="214"/>
      <c r="H154" s="213"/>
    </row>
    <row r="155" spans="1:8" ht="15" customHeight="1" x14ac:dyDescent="0.2">
      <c r="A155" s="211"/>
      <c r="B155" s="212"/>
      <c r="C155" s="211"/>
      <c r="D155" s="213"/>
      <c r="E155" s="213"/>
      <c r="F155" s="213"/>
      <c r="G155" s="214"/>
      <c r="H155" s="213"/>
    </row>
    <row r="156" spans="1:8" ht="15" customHeight="1" x14ac:dyDescent="0.2">
      <c r="A156" s="211"/>
      <c r="B156" s="212"/>
      <c r="C156" s="211"/>
      <c r="D156" s="213"/>
      <c r="E156" s="213"/>
      <c r="F156" s="213"/>
      <c r="G156" s="214"/>
      <c r="H156" s="213"/>
    </row>
    <row r="157" spans="1:8" ht="15" customHeight="1" x14ac:dyDescent="0.2">
      <c r="A157" s="211"/>
      <c r="B157" s="212"/>
      <c r="C157" s="211"/>
      <c r="D157" s="213"/>
      <c r="E157" s="213"/>
      <c r="F157" s="213"/>
      <c r="G157" s="214"/>
      <c r="H157" s="213"/>
    </row>
    <row r="158" spans="1:8" ht="15" customHeight="1" x14ac:dyDescent="0.2">
      <c r="A158" s="211"/>
      <c r="B158" s="212"/>
      <c r="C158" s="211"/>
      <c r="D158" s="213"/>
      <c r="E158" s="213"/>
      <c r="F158" s="213"/>
      <c r="G158" s="214"/>
      <c r="H158" s="213"/>
    </row>
    <row r="159" spans="1:8" ht="15" customHeight="1" x14ac:dyDescent="0.2">
      <c r="A159" s="211"/>
      <c r="B159" s="212"/>
      <c r="C159" s="211"/>
      <c r="D159" s="213"/>
      <c r="E159" s="213"/>
      <c r="F159" s="213"/>
      <c r="G159" s="214"/>
      <c r="H159" s="213"/>
    </row>
    <row r="160" spans="1:8" ht="15" customHeight="1" x14ac:dyDescent="0.2">
      <c r="D160" s="154"/>
      <c r="E160" s="154"/>
      <c r="F160" s="154"/>
      <c r="H160" s="213"/>
    </row>
    <row r="161" spans="1:8" ht="15" customHeight="1" x14ac:dyDescent="0.2">
      <c r="A161" s="211"/>
      <c r="B161" s="212"/>
      <c r="C161" s="211"/>
      <c r="D161" s="213"/>
      <c r="E161" s="213"/>
      <c r="F161" s="213"/>
      <c r="G161" s="214"/>
      <c r="H161" s="213"/>
    </row>
    <row r="162" spans="1:8" ht="15" customHeight="1" x14ac:dyDescent="0.2">
      <c r="A162" s="211"/>
      <c r="B162" s="212"/>
      <c r="C162" s="211"/>
      <c r="D162" s="213"/>
      <c r="E162" s="213"/>
      <c r="F162" s="213"/>
      <c r="G162" s="214"/>
      <c r="H162" s="213"/>
    </row>
    <row r="163" spans="1:8" ht="15" customHeight="1" x14ac:dyDescent="0.2">
      <c r="A163" s="211"/>
      <c r="B163" s="212"/>
      <c r="C163" s="211"/>
      <c r="D163" s="213"/>
      <c r="E163" s="213"/>
      <c r="F163" s="213"/>
      <c r="G163" s="214"/>
      <c r="H163" s="213"/>
    </row>
    <row r="164" spans="1:8" ht="15" customHeight="1" x14ac:dyDescent="0.2">
      <c r="A164" s="211"/>
      <c r="B164" s="212"/>
      <c r="C164" s="211"/>
      <c r="D164" s="213"/>
      <c r="E164" s="213"/>
      <c r="F164" s="213"/>
      <c r="G164" s="214"/>
      <c r="H164" s="213"/>
    </row>
    <row r="165" spans="1:8" ht="15" customHeight="1" x14ac:dyDescent="0.2">
      <c r="D165" s="154"/>
      <c r="E165" s="154"/>
      <c r="F165" s="154"/>
      <c r="H165" s="213"/>
    </row>
    <row r="166" spans="1:8" ht="15" customHeight="1" x14ac:dyDescent="0.2">
      <c r="A166" s="211"/>
      <c r="B166" s="212"/>
      <c r="C166" s="211"/>
      <c r="D166" s="213"/>
      <c r="E166" s="213"/>
      <c r="F166" s="213"/>
      <c r="G166" s="214"/>
      <c r="H166" s="213"/>
    </row>
    <row r="167" spans="1:8" ht="15" customHeight="1" x14ac:dyDescent="0.2">
      <c r="A167" s="211"/>
      <c r="B167" s="212"/>
      <c r="C167" s="211"/>
      <c r="D167" s="213"/>
      <c r="E167" s="213"/>
      <c r="F167" s="213"/>
      <c r="G167" s="214"/>
      <c r="H167" s="213"/>
    </row>
    <row r="168" spans="1:8" ht="15" customHeight="1" x14ac:dyDescent="0.2">
      <c r="A168" s="211"/>
      <c r="B168" s="212"/>
      <c r="C168" s="211"/>
      <c r="D168" s="213"/>
      <c r="E168" s="213"/>
      <c r="F168" s="213"/>
      <c r="G168" s="214"/>
      <c r="H168" s="213"/>
    </row>
    <row r="169" spans="1:8" ht="15" customHeight="1" x14ac:dyDescent="0.2">
      <c r="A169" s="211"/>
      <c r="B169" s="212"/>
      <c r="C169" s="211"/>
      <c r="D169" s="213"/>
      <c r="E169" s="213"/>
      <c r="F169" s="213"/>
      <c r="G169" s="214"/>
      <c r="H169" s="213"/>
    </row>
    <row r="170" spans="1:8" ht="15" customHeight="1" x14ac:dyDescent="0.2">
      <c r="A170" s="211"/>
      <c r="B170" s="212"/>
      <c r="C170" s="211"/>
      <c r="D170" s="213"/>
      <c r="E170" s="213"/>
      <c r="F170" s="213"/>
      <c r="G170" s="214"/>
      <c r="H170" s="213"/>
    </row>
    <row r="171" spans="1:8" ht="15" customHeight="1" x14ac:dyDescent="0.2">
      <c r="A171" s="211"/>
      <c r="B171" s="212"/>
      <c r="C171" s="211"/>
      <c r="D171" s="213"/>
      <c r="E171" s="213"/>
      <c r="F171" s="213"/>
      <c r="G171" s="214"/>
      <c r="H171" s="213"/>
    </row>
    <row r="172" spans="1:8" ht="15" customHeight="1" x14ac:dyDescent="0.2">
      <c r="A172" s="211"/>
      <c r="B172" s="212"/>
      <c r="C172" s="211"/>
      <c r="D172" s="213"/>
      <c r="E172" s="213"/>
      <c r="F172" s="213"/>
      <c r="G172" s="214"/>
      <c r="H172" s="213"/>
    </row>
    <row r="173" spans="1:8" ht="15" customHeight="1" x14ac:dyDescent="0.2">
      <c r="A173" s="211"/>
      <c r="B173" s="212"/>
      <c r="C173" s="211"/>
      <c r="D173" s="213"/>
      <c r="E173" s="213"/>
      <c r="F173" s="213"/>
      <c r="G173" s="214"/>
      <c r="H173" s="213"/>
    </row>
    <row r="174" spans="1:8" ht="15" customHeight="1" x14ac:dyDescent="0.2">
      <c r="A174" s="211"/>
      <c r="B174" s="212"/>
      <c r="C174" s="211"/>
      <c r="D174" s="213"/>
      <c r="E174" s="213"/>
      <c r="F174" s="213"/>
      <c r="G174" s="214"/>
      <c r="H174" s="213"/>
    </row>
    <row r="175" spans="1:8" ht="15" customHeight="1" x14ac:dyDescent="0.2">
      <c r="A175" s="211"/>
      <c r="B175" s="212"/>
      <c r="C175" s="211"/>
      <c r="D175" s="213"/>
      <c r="E175" s="213"/>
      <c r="F175" s="213"/>
      <c r="G175" s="214"/>
      <c r="H175" s="213"/>
    </row>
    <row r="176" spans="1:8" ht="15" customHeight="1" x14ac:dyDescent="0.2">
      <c r="A176" s="211"/>
      <c r="B176" s="212"/>
      <c r="C176" s="211"/>
      <c r="D176" s="213"/>
      <c r="E176" s="213"/>
      <c r="F176" s="213"/>
      <c r="G176" s="214"/>
      <c r="H176" s="213"/>
    </row>
    <row r="177" spans="1:8" ht="15" customHeight="1" x14ac:dyDescent="0.2">
      <c r="A177" s="211"/>
      <c r="B177" s="212"/>
      <c r="C177" s="211"/>
      <c r="D177" s="213"/>
      <c r="E177" s="213"/>
      <c r="F177" s="213"/>
      <c r="G177" s="214"/>
      <c r="H177" s="213"/>
    </row>
    <row r="178" spans="1:8" ht="15" customHeight="1" x14ac:dyDescent="0.2">
      <c r="A178" s="211"/>
      <c r="B178" s="212"/>
      <c r="C178" s="211"/>
      <c r="D178" s="213"/>
      <c r="E178" s="213"/>
      <c r="F178" s="213"/>
      <c r="G178" s="214"/>
      <c r="H178" s="213"/>
    </row>
    <row r="179" spans="1:8" ht="15" customHeight="1" x14ac:dyDescent="0.2">
      <c r="A179" s="211"/>
      <c r="B179" s="212"/>
      <c r="C179" s="211"/>
      <c r="D179" s="213"/>
      <c r="E179" s="213"/>
      <c r="F179" s="213"/>
      <c r="G179" s="214"/>
      <c r="H179" s="213"/>
    </row>
    <row r="180" spans="1:8" ht="15" customHeight="1" x14ac:dyDescent="0.2">
      <c r="A180" s="211"/>
      <c r="B180" s="212"/>
      <c r="C180" s="211"/>
      <c r="D180" s="213"/>
      <c r="E180" s="213"/>
      <c r="F180" s="213"/>
      <c r="G180" s="214"/>
      <c r="H180" s="213"/>
    </row>
    <row r="181" spans="1:8" ht="15" customHeight="1" x14ac:dyDescent="0.2">
      <c r="A181" s="211"/>
      <c r="B181" s="212"/>
      <c r="C181" s="211"/>
      <c r="D181" s="213"/>
      <c r="E181" s="213"/>
      <c r="F181" s="213"/>
      <c r="G181" s="214"/>
      <c r="H181" s="213"/>
    </row>
    <row r="182" spans="1:8" ht="15" customHeight="1" x14ac:dyDescent="0.2">
      <c r="A182" s="211"/>
      <c r="B182" s="212"/>
      <c r="C182" s="211"/>
      <c r="D182" s="213"/>
      <c r="E182" s="213"/>
      <c r="F182" s="213"/>
      <c r="G182" s="214"/>
      <c r="H182" s="213"/>
    </row>
    <row r="183" spans="1:8" ht="15" customHeight="1" x14ac:dyDescent="0.2">
      <c r="A183" s="211"/>
      <c r="B183" s="212"/>
      <c r="C183" s="211"/>
      <c r="D183" s="213"/>
      <c r="E183" s="213"/>
      <c r="F183" s="213"/>
      <c r="G183" s="214"/>
      <c r="H183" s="213"/>
    </row>
    <row r="184" spans="1:8" ht="15" customHeight="1" x14ac:dyDescent="0.2">
      <c r="A184" s="211"/>
      <c r="B184" s="212"/>
      <c r="C184" s="211"/>
      <c r="D184" s="213"/>
      <c r="E184" s="213"/>
      <c r="F184" s="213"/>
      <c r="G184" s="214"/>
      <c r="H184" s="213"/>
    </row>
    <row r="185" spans="1:8" ht="15" customHeight="1" x14ac:dyDescent="0.2">
      <c r="A185" s="211"/>
      <c r="B185" s="212"/>
      <c r="C185" s="211"/>
      <c r="D185" s="213"/>
      <c r="E185" s="213"/>
      <c r="F185" s="213"/>
      <c r="G185" s="214"/>
      <c r="H185" s="213"/>
    </row>
    <row r="186" spans="1:8" ht="15" customHeight="1" x14ac:dyDescent="0.2">
      <c r="A186" s="211"/>
      <c r="B186" s="212"/>
      <c r="C186" s="211"/>
      <c r="D186" s="213"/>
      <c r="E186" s="213"/>
      <c r="F186" s="213"/>
      <c r="G186" s="214"/>
      <c r="H186" s="213"/>
    </row>
    <row r="187" spans="1:8" ht="15" customHeight="1" x14ac:dyDescent="0.2">
      <c r="A187" s="211"/>
      <c r="B187" s="212"/>
      <c r="C187" s="211"/>
      <c r="D187" s="213"/>
      <c r="E187" s="213"/>
      <c r="F187" s="213"/>
      <c r="G187" s="214"/>
      <c r="H187" s="213"/>
    </row>
    <row r="188" spans="1:8" ht="15" customHeight="1" x14ac:dyDescent="0.2">
      <c r="A188" s="211"/>
      <c r="B188" s="212"/>
      <c r="C188" s="211"/>
      <c r="D188" s="213"/>
      <c r="E188" s="213"/>
      <c r="F188" s="213"/>
      <c r="G188" s="214"/>
      <c r="H188" s="213"/>
    </row>
    <row r="189" spans="1:8" ht="15" customHeight="1" x14ac:dyDescent="0.2">
      <c r="A189" s="211"/>
      <c r="B189" s="212"/>
      <c r="C189" s="211"/>
      <c r="D189" s="213"/>
      <c r="E189" s="213"/>
      <c r="F189" s="213"/>
      <c r="G189" s="214"/>
      <c r="H189" s="213"/>
    </row>
    <row r="190" spans="1:8" ht="15" customHeight="1" x14ac:dyDescent="0.2">
      <c r="A190" s="355" t="s">
        <v>432</v>
      </c>
      <c r="B190" s="355"/>
      <c r="C190" s="355"/>
      <c r="D190" s="355"/>
      <c r="E190" s="355"/>
      <c r="F190" s="355"/>
      <c r="G190" s="355"/>
      <c r="H190" s="213"/>
    </row>
    <row r="191" spans="1:8" ht="15" customHeight="1" x14ac:dyDescent="0.2">
      <c r="A191" s="211"/>
      <c r="B191" s="212"/>
      <c r="C191" s="211"/>
      <c r="D191" s="213"/>
      <c r="E191" s="213"/>
      <c r="F191" s="213"/>
      <c r="G191" s="214"/>
      <c r="H191" s="213"/>
    </row>
    <row r="192" spans="1:8" ht="15" customHeight="1" x14ac:dyDescent="0.2">
      <c r="D192" s="154"/>
      <c r="E192" s="154"/>
      <c r="F192" s="154"/>
      <c r="H192" s="213"/>
    </row>
    <row r="193" spans="1:8" ht="15" customHeight="1" x14ac:dyDescent="0.2">
      <c r="A193" s="211"/>
      <c r="B193" s="212"/>
      <c r="C193" s="211"/>
      <c r="D193" s="213"/>
      <c r="E193" s="213"/>
      <c r="F193" s="213"/>
      <c r="G193" s="214"/>
      <c r="H193" s="213"/>
    </row>
    <row r="194" spans="1:8" ht="15" customHeight="1" x14ac:dyDescent="0.2">
      <c r="A194" s="211"/>
      <c r="B194" s="212"/>
      <c r="C194" s="211"/>
      <c r="D194" s="213"/>
      <c r="E194" s="213"/>
      <c r="F194" s="213"/>
      <c r="G194" s="214"/>
      <c r="H194" s="213"/>
    </row>
    <row r="195" spans="1:8" ht="15" customHeight="1" x14ac:dyDescent="0.2">
      <c r="D195" s="154"/>
      <c r="E195" s="154"/>
      <c r="F195" s="154"/>
      <c r="H195" s="213"/>
    </row>
    <row r="196" spans="1:8" ht="15" customHeight="1" x14ac:dyDescent="0.2">
      <c r="A196" s="211"/>
      <c r="B196" s="212"/>
      <c r="C196" s="211"/>
      <c r="D196" s="213"/>
      <c r="E196" s="213"/>
      <c r="F196" s="213"/>
      <c r="G196" s="214"/>
      <c r="H196" s="213"/>
    </row>
    <row r="197" spans="1:8" ht="15" customHeight="1" x14ac:dyDescent="0.2">
      <c r="A197" s="211"/>
      <c r="B197" s="212"/>
      <c r="C197" s="211"/>
      <c r="D197" s="213"/>
      <c r="E197" s="213"/>
      <c r="F197" s="213"/>
      <c r="G197" s="214"/>
      <c r="H197" s="213"/>
    </row>
    <row r="198" spans="1:8" ht="15" customHeight="1" x14ac:dyDescent="0.2">
      <c r="A198" s="211"/>
      <c r="B198" s="212"/>
      <c r="C198" s="211"/>
      <c r="D198" s="213"/>
      <c r="E198" s="213"/>
      <c r="F198" s="213"/>
      <c r="G198" s="214"/>
      <c r="H198" s="213"/>
    </row>
    <row r="199" spans="1:8" ht="15" customHeight="1" x14ac:dyDescent="0.2">
      <c r="A199" s="211"/>
      <c r="B199" s="212"/>
      <c r="C199" s="211"/>
      <c r="D199" s="213"/>
      <c r="E199" s="213"/>
      <c r="F199" s="213"/>
      <c r="G199" s="214"/>
      <c r="H199" s="213"/>
    </row>
    <row r="200" spans="1:8" ht="15" customHeight="1" x14ac:dyDescent="0.2">
      <c r="A200" s="211"/>
      <c r="B200" s="212"/>
      <c r="C200" s="211"/>
      <c r="D200" s="213"/>
      <c r="E200" s="213"/>
      <c r="F200" s="213"/>
      <c r="G200" s="214"/>
      <c r="H200" s="213"/>
    </row>
    <row r="201" spans="1:8" ht="15" customHeight="1" x14ac:dyDescent="0.2">
      <c r="D201" s="154"/>
      <c r="E201" s="154"/>
      <c r="F201" s="154"/>
      <c r="H201" s="154"/>
    </row>
    <row r="202" spans="1:8" ht="15" customHeight="1" x14ac:dyDescent="0.2">
      <c r="A202" s="211"/>
      <c r="B202" s="212"/>
      <c r="C202" s="211"/>
      <c r="D202" s="213"/>
      <c r="E202" s="213"/>
      <c r="F202" s="213"/>
      <c r="G202" s="214"/>
      <c r="H202" s="213"/>
    </row>
    <row r="203" spans="1:8" ht="15" customHeight="1" x14ac:dyDescent="0.2">
      <c r="A203" s="211"/>
      <c r="B203" s="212"/>
      <c r="C203" s="211"/>
      <c r="D203" s="213"/>
      <c r="E203" s="213"/>
      <c r="F203" s="213"/>
      <c r="G203" s="214"/>
      <c r="H203" s="213"/>
    </row>
    <row r="204" spans="1:8" ht="15" customHeight="1" x14ac:dyDescent="0.2">
      <c r="A204" s="211"/>
      <c r="B204" s="212"/>
      <c r="C204" s="211"/>
      <c r="D204" s="213"/>
      <c r="E204" s="213"/>
      <c r="F204" s="213"/>
      <c r="G204" s="214"/>
      <c r="H204" s="213"/>
    </row>
    <row r="205" spans="1:8" ht="15" customHeight="1" x14ac:dyDescent="0.2">
      <c r="A205" s="211"/>
      <c r="B205" s="212"/>
      <c r="C205" s="211"/>
      <c r="D205" s="213"/>
      <c r="E205" s="213"/>
      <c r="F205" s="213"/>
      <c r="G205" s="214"/>
      <c r="H205" s="213"/>
    </row>
    <row r="206" spans="1:8" ht="15" customHeight="1" x14ac:dyDescent="0.2">
      <c r="A206" s="211"/>
      <c r="B206" s="212"/>
      <c r="C206" s="211"/>
      <c r="D206" s="213"/>
      <c r="E206" s="213"/>
      <c r="F206" s="213"/>
      <c r="G206" s="214"/>
      <c r="H206" s="213"/>
    </row>
    <row r="207" spans="1:8" ht="15" customHeight="1" x14ac:dyDescent="0.2">
      <c r="A207" s="211"/>
      <c r="B207" s="212"/>
      <c r="C207" s="211"/>
      <c r="D207" s="213"/>
      <c r="E207" s="213"/>
      <c r="F207" s="213"/>
      <c r="G207" s="214"/>
      <c r="H207" s="213"/>
    </row>
    <row r="208" spans="1:8" ht="15" customHeight="1" x14ac:dyDescent="0.2">
      <c r="A208" s="211"/>
      <c r="B208" s="212"/>
      <c r="C208" s="211"/>
      <c r="D208" s="213"/>
      <c r="E208" s="213"/>
      <c r="F208" s="213"/>
      <c r="G208" s="214"/>
      <c r="H208" s="213"/>
    </row>
    <row r="209" spans="1:8" ht="15" customHeight="1" x14ac:dyDescent="0.2">
      <c r="A209" s="211"/>
      <c r="B209" s="212"/>
      <c r="C209" s="211"/>
      <c r="D209" s="213"/>
      <c r="E209" s="213"/>
      <c r="F209" s="213"/>
      <c r="G209" s="214"/>
      <c r="H209" s="213"/>
    </row>
    <row r="210" spans="1:8" ht="15" customHeight="1" x14ac:dyDescent="0.2">
      <c r="A210" s="211"/>
      <c r="B210" s="212"/>
      <c r="C210" s="211"/>
      <c r="D210" s="213"/>
      <c r="E210" s="213"/>
      <c r="F210" s="213"/>
      <c r="G210" s="214"/>
      <c r="H210" s="213"/>
    </row>
    <row r="211" spans="1:8" ht="15" customHeight="1" x14ac:dyDescent="0.2">
      <c r="A211" s="211"/>
      <c r="B211" s="212"/>
      <c r="C211" s="211"/>
      <c r="D211" s="213"/>
      <c r="E211" s="213"/>
      <c r="F211" s="213"/>
      <c r="G211" s="214"/>
      <c r="H211" s="213"/>
    </row>
    <row r="212" spans="1:8" ht="15" customHeight="1" x14ac:dyDescent="0.2">
      <c r="A212" s="211"/>
      <c r="B212" s="212"/>
      <c r="C212" s="211"/>
      <c r="D212" s="213"/>
      <c r="E212" s="213"/>
      <c r="F212" s="213"/>
      <c r="G212" s="214"/>
      <c r="H212" s="213"/>
    </row>
    <row r="213" spans="1:8" ht="15" customHeight="1" x14ac:dyDescent="0.2">
      <c r="A213" s="211"/>
      <c r="B213" s="212"/>
      <c r="C213" s="211"/>
      <c r="D213" s="213"/>
      <c r="E213" s="213"/>
      <c r="F213" s="213"/>
      <c r="G213" s="214"/>
      <c r="H213" s="213"/>
    </row>
  </sheetData>
  <mergeCells count="3">
    <mergeCell ref="A190:G190"/>
    <mergeCell ref="A59:G59"/>
    <mergeCell ref="A134:G134"/>
  </mergeCells>
  <pageMargins left="0.7" right="0.7" top="0.75" bottom="0.75" header="0.3" footer="0.3"/>
  <pageSetup paperSize="9" scale="95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129"/>
  <sheetViews>
    <sheetView view="pageLayout" topLeftCell="A33" zoomScaleNormal="100" workbookViewId="0">
      <selection activeCell="A71" sqref="A71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61.42578125" style="1" customWidth="1"/>
    <col min="4" max="4" width="12" style="101" hidden="1" customWidth="1"/>
    <col min="5" max="5" width="11.28515625" style="101" hidden="1" customWidth="1"/>
    <col min="6" max="6" width="10.85546875" style="101" hidden="1" customWidth="1"/>
    <col min="7" max="7" width="11.28515625" style="1" hidden="1" customWidth="1"/>
    <col min="8" max="8" width="12" style="101" customWidth="1"/>
    <col min="9" max="16384" width="9.140625" style="1"/>
  </cols>
  <sheetData>
    <row r="1" spans="1:8" ht="18" x14ac:dyDescent="0.2">
      <c r="A1" s="3" t="s">
        <v>319</v>
      </c>
      <c r="H1" s="114" t="s">
        <v>732</v>
      </c>
    </row>
    <row r="2" spans="1:8" x14ac:dyDescent="0.2">
      <c r="H2" s="131"/>
    </row>
    <row r="3" spans="1:8" x14ac:dyDescent="0.2">
      <c r="H3" s="114" t="s">
        <v>365</v>
      </c>
    </row>
    <row r="4" spans="1:8" s="24" customFormat="1" ht="27" customHeight="1" x14ac:dyDescent="0.2">
      <c r="A4" s="22" t="s">
        <v>0</v>
      </c>
      <c r="B4" s="22" t="s">
        <v>1</v>
      </c>
      <c r="C4" s="22" t="s">
        <v>2</v>
      </c>
      <c r="D4" s="111" t="s">
        <v>293</v>
      </c>
      <c r="E4" s="111" t="s">
        <v>294</v>
      </c>
      <c r="F4" s="112" t="s">
        <v>588</v>
      </c>
      <c r="G4" s="23" t="s">
        <v>328</v>
      </c>
      <c r="H4" s="126" t="s">
        <v>697</v>
      </c>
    </row>
    <row r="5" spans="1:8" ht="15" customHeight="1" x14ac:dyDescent="0.2">
      <c r="A5" s="6" t="s">
        <v>60</v>
      </c>
      <c r="B5" s="6" t="s">
        <v>39</v>
      </c>
      <c r="C5" s="6" t="s">
        <v>40</v>
      </c>
      <c r="D5" s="105">
        <v>1500</v>
      </c>
      <c r="E5" s="105">
        <v>1275</v>
      </c>
      <c r="F5" s="105">
        <v>0</v>
      </c>
      <c r="G5" s="153">
        <f t="shared" ref="G5:G18" si="0">F5*100/E5</f>
        <v>0</v>
      </c>
      <c r="H5" s="105">
        <v>200</v>
      </c>
    </row>
    <row r="6" spans="1:8" ht="15" customHeight="1" x14ac:dyDescent="0.2">
      <c r="A6" s="6" t="s">
        <v>60</v>
      </c>
      <c r="B6" s="6" t="s">
        <v>6</v>
      </c>
      <c r="C6" s="6" t="s">
        <v>7</v>
      </c>
      <c r="D6" s="105">
        <v>50</v>
      </c>
      <c r="E6" s="105">
        <v>90</v>
      </c>
      <c r="F6" s="105">
        <v>0</v>
      </c>
      <c r="G6" s="153">
        <f t="shared" si="0"/>
        <v>0</v>
      </c>
      <c r="H6" s="105">
        <v>200</v>
      </c>
    </row>
    <row r="7" spans="1:8" ht="15" customHeight="1" x14ac:dyDescent="0.2">
      <c r="A7" s="6" t="s">
        <v>60</v>
      </c>
      <c r="B7" s="6" t="s">
        <v>10</v>
      </c>
      <c r="C7" s="6" t="s">
        <v>11</v>
      </c>
      <c r="D7" s="105">
        <v>250</v>
      </c>
      <c r="E7" s="105">
        <v>360</v>
      </c>
      <c r="F7" s="105">
        <v>275</v>
      </c>
      <c r="G7" s="153">
        <f t="shared" si="0"/>
        <v>76.388888888888886</v>
      </c>
      <c r="H7" s="105">
        <v>300</v>
      </c>
    </row>
    <row r="8" spans="1:8" ht="15" customHeight="1" x14ac:dyDescent="0.2">
      <c r="A8" s="6" t="s">
        <v>60</v>
      </c>
      <c r="B8" s="6" t="s">
        <v>24</v>
      </c>
      <c r="C8" s="6" t="s">
        <v>25</v>
      </c>
      <c r="D8" s="105">
        <v>0</v>
      </c>
      <c r="E8" s="105">
        <v>6310</v>
      </c>
      <c r="F8" s="105">
        <v>1221</v>
      </c>
      <c r="G8" s="153">
        <f t="shared" si="0"/>
        <v>19.350237717908083</v>
      </c>
      <c r="H8" s="105">
        <v>300</v>
      </c>
    </row>
    <row r="9" spans="1:8" s="17" customFormat="1" ht="15" customHeight="1" x14ac:dyDescent="0.2">
      <c r="A9" s="19" t="s">
        <v>60</v>
      </c>
      <c r="B9" s="19" t="s">
        <v>67</v>
      </c>
      <c r="C9" s="19"/>
      <c r="D9" s="156">
        <f>SUM(D5:D8)</f>
        <v>1800</v>
      </c>
      <c r="E9" s="156">
        <f t="shared" ref="E9:F9" si="1">SUM(E5:E8)</f>
        <v>8035</v>
      </c>
      <c r="F9" s="156">
        <f t="shared" si="1"/>
        <v>1496</v>
      </c>
      <c r="G9" s="153">
        <f t="shared" si="0"/>
        <v>18.618543870566274</v>
      </c>
      <c r="H9" s="156">
        <f>SUM(H5:H8)</f>
        <v>1000</v>
      </c>
    </row>
    <row r="10" spans="1:8" ht="15" customHeight="1" x14ac:dyDescent="0.2">
      <c r="A10" s="6" t="s">
        <v>68</v>
      </c>
      <c r="B10" s="6" t="s">
        <v>39</v>
      </c>
      <c r="C10" s="6" t="s">
        <v>40</v>
      </c>
      <c r="D10" s="105">
        <v>50</v>
      </c>
      <c r="E10" s="105">
        <v>50</v>
      </c>
      <c r="F10" s="105">
        <v>0</v>
      </c>
      <c r="G10" s="153">
        <f t="shared" si="0"/>
        <v>0</v>
      </c>
      <c r="H10" s="105">
        <v>200</v>
      </c>
    </row>
    <row r="11" spans="1:8" ht="15" customHeight="1" x14ac:dyDescent="0.2">
      <c r="A11" s="6" t="s">
        <v>68</v>
      </c>
      <c r="B11" s="6" t="s">
        <v>6</v>
      </c>
      <c r="C11" s="6" t="s">
        <v>7</v>
      </c>
      <c r="D11" s="105">
        <v>50</v>
      </c>
      <c r="E11" s="105">
        <v>85</v>
      </c>
      <c r="F11" s="105">
        <v>0</v>
      </c>
      <c r="G11" s="153">
        <f t="shared" si="0"/>
        <v>0</v>
      </c>
      <c r="H11" s="105">
        <v>200</v>
      </c>
    </row>
    <row r="12" spans="1:8" ht="15" customHeight="1" x14ac:dyDescent="0.2">
      <c r="A12" s="6" t="s">
        <v>68</v>
      </c>
      <c r="B12" s="6" t="s">
        <v>10</v>
      </c>
      <c r="C12" s="6" t="s">
        <v>11</v>
      </c>
      <c r="D12" s="105">
        <v>200</v>
      </c>
      <c r="E12" s="105">
        <v>200</v>
      </c>
      <c r="F12" s="105">
        <v>27</v>
      </c>
      <c r="G12" s="153">
        <f t="shared" si="0"/>
        <v>13.5</v>
      </c>
      <c r="H12" s="105">
        <v>300</v>
      </c>
    </row>
    <row r="13" spans="1:8" ht="15" customHeight="1" x14ac:dyDescent="0.2">
      <c r="A13" s="6" t="s">
        <v>68</v>
      </c>
      <c r="B13" s="6" t="s">
        <v>24</v>
      </c>
      <c r="C13" s="6" t="s">
        <v>25</v>
      </c>
      <c r="D13" s="105">
        <v>0</v>
      </c>
      <c r="E13" s="105">
        <v>5950</v>
      </c>
      <c r="F13" s="105">
        <v>815</v>
      </c>
      <c r="G13" s="153">
        <f t="shared" si="0"/>
        <v>13.697478991596638</v>
      </c>
      <c r="H13" s="105">
        <v>300</v>
      </c>
    </row>
    <row r="14" spans="1:8" s="17" customFormat="1" ht="15" customHeight="1" x14ac:dyDescent="0.2">
      <c r="A14" s="19" t="s">
        <v>68</v>
      </c>
      <c r="B14" s="19" t="s">
        <v>69</v>
      </c>
      <c r="C14" s="19"/>
      <c r="D14" s="156">
        <f t="shared" ref="D14:F14" si="2">SUM(D10:D13)</f>
        <v>300</v>
      </c>
      <c r="E14" s="156">
        <f t="shared" si="2"/>
        <v>6285</v>
      </c>
      <c r="F14" s="156">
        <f t="shared" si="2"/>
        <v>842</v>
      </c>
      <c r="G14" s="153">
        <f t="shared" si="0"/>
        <v>13.3969769291965</v>
      </c>
      <c r="H14" s="156">
        <f>SUM(H10:H13)</f>
        <v>1000</v>
      </c>
    </row>
    <row r="15" spans="1:8" ht="15" hidden="1" customHeight="1" x14ac:dyDescent="0.2">
      <c r="A15" s="6" t="s">
        <v>47</v>
      </c>
      <c r="B15" s="6" t="s">
        <v>10</v>
      </c>
      <c r="C15" s="6" t="s">
        <v>11</v>
      </c>
      <c r="D15" s="105">
        <v>0</v>
      </c>
      <c r="E15" s="105">
        <v>870</v>
      </c>
      <c r="F15" s="105">
        <v>536.88699999999994</v>
      </c>
      <c r="G15" s="153">
        <f t="shared" si="0"/>
        <v>61.711149425287353</v>
      </c>
      <c r="H15" s="105">
        <v>0</v>
      </c>
    </row>
    <row r="16" spans="1:8" s="17" customFormat="1" ht="15" hidden="1" customHeight="1" x14ac:dyDescent="0.2">
      <c r="A16" s="19" t="s">
        <v>47</v>
      </c>
      <c r="B16" s="19" t="s">
        <v>48</v>
      </c>
      <c r="C16" s="19"/>
      <c r="D16" s="156">
        <v>0</v>
      </c>
      <c r="E16" s="156">
        <v>870</v>
      </c>
      <c r="F16" s="156">
        <v>537</v>
      </c>
      <c r="G16" s="153">
        <f t="shared" si="0"/>
        <v>61.724137931034484</v>
      </c>
      <c r="H16" s="156">
        <v>0</v>
      </c>
    </row>
    <row r="17" spans="1:15" ht="15" hidden="1" customHeight="1" x14ac:dyDescent="0.2">
      <c r="A17" s="6" t="s">
        <v>610</v>
      </c>
      <c r="B17" s="6" t="s">
        <v>79</v>
      </c>
      <c r="C17" s="6" t="s">
        <v>80</v>
      </c>
      <c r="D17" s="105">
        <v>0</v>
      </c>
      <c r="E17" s="105">
        <v>1700</v>
      </c>
      <c r="F17" s="105">
        <v>0</v>
      </c>
      <c r="G17" s="153">
        <f t="shared" si="0"/>
        <v>0</v>
      </c>
      <c r="H17" s="105">
        <v>0</v>
      </c>
    </row>
    <row r="18" spans="1:15" s="10" customFormat="1" x14ac:dyDescent="0.2">
      <c r="A18" s="11" t="s">
        <v>290</v>
      </c>
      <c r="B18" s="11"/>
      <c r="C18" s="11"/>
      <c r="D18" s="107">
        <f>D9+D14+D16+D17</f>
        <v>2100</v>
      </c>
      <c r="E18" s="107">
        <f t="shared" ref="E18:H18" si="3">E9+E14+E16+E17</f>
        <v>16890</v>
      </c>
      <c r="F18" s="107">
        <f t="shared" si="3"/>
        <v>2875</v>
      </c>
      <c r="G18" s="174">
        <f t="shared" si="0"/>
        <v>17.021906453522796</v>
      </c>
      <c r="H18" s="107">
        <f t="shared" si="3"/>
        <v>2000</v>
      </c>
    </row>
    <row r="19" spans="1:15" ht="16.5" customHeight="1" x14ac:dyDescent="0.2">
      <c r="A19" s="4"/>
      <c r="B19" s="4"/>
      <c r="C19" s="4"/>
      <c r="D19" s="108"/>
      <c r="E19" s="108"/>
      <c r="F19" s="108"/>
      <c r="G19" s="4"/>
      <c r="H19" s="108"/>
    </row>
    <row r="21" spans="1:15" s="24" customFormat="1" ht="27" customHeight="1" x14ac:dyDescent="0.2">
      <c r="A21" s="22" t="s">
        <v>0</v>
      </c>
      <c r="B21" s="22" t="s">
        <v>1</v>
      </c>
      <c r="C21" s="22" t="s">
        <v>2</v>
      </c>
      <c r="D21" s="111" t="s">
        <v>293</v>
      </c>
      <c r="E21" s="111" t="s">
        <v>294</v>
      </c>
      <c r="F21" s="112" t="s">
        <v>588</v>
      </c>
      <c r="G21" s="23" t="s">
        <v>328</v>
      </c>
      <c r="H21" s="126" t="s">
        <v>697</v>
      </c>
      <c r="O21" s="102"/>
    </row>
    <row r="22" spans="1:15" ht="15" customHeight="1" x14ac:dyDescent="0.2">
      <c r="A22" s="6" t="s">
        <v>60</v>
      </c>
      <c r="B22" s="6" t="s">
        <v>18</v>
      </c>
      <c r="C22" s="6" t="s">
        <v>670</v>
      </c>
      <c r="D22" s="105">
        <v>0</v>
      </c>
      <c r="E22" s="105">
        <v>1600</v>
      </c>
      <c r="F22" s="105">
        <v>1375</v>
      </c>
      <c r="G22" s="153">
        <f t="shared" ref="G22:G54" si="4">F22*100/E22</f>
        <v>85.9375</v>
      </c>
      <c r="H22" s="128">
        <v>500</v>
      </c>
    </row>
    <row r="23" spans="1:15" ht="15" customHeight="1" x14ac:dyDescent="0.2">
      <c r="A23" s="6" t="s">
        <v>60</v>
      </c>
      <c r="B23" s="6" t="s">
        <v>18</v>
      </c>
      <c r="C23" s="6" t="s">
        <v>671</v>
      </c>
      <c r="D23" s="105">
        <v>1000</v>
      </c>
      <c r="E23" s="105">
        <v>1000</v>
      </c>
      <c r="F23" s="105">
        <v>0</v>
      </c>
      <c r="G23" s="153">
        <f t="shared" si="4"/>
        <v>0</v>
      </c>
      <c r="H23" s="128">
        <v>200</v>
      </c>
    </row>
    <row r="24" spans="1:15" ht="15" customHeight="1" x14ac:dyDescent="0.2">
      <c r="A24" s="6" t="s">
        <v>60</v>
      </c>
      <c r="B24" s="6" t="s">
        <v>18</v>
      </c>
      <c r="C24" s="6" t="s">
        <v>672</v>
      </c>
      <c r="D24" s="105">
        <v>1450</v>
      </c>
      <c r="E24" s="105">
        <v>1650</v>
      </c>
      <c r="F24" s="105">
        <v>612</v>
      </c>
      <c r="G24" s="153">
        <f t="shared" si="4"/>
        <v>37.090909090909093</v>
      </c>
      <c r="H24" s="128">
        <v>1000</v>
      </c>
    </row>
    <row r="25" spans="1:15" ht="15" hidden="1" customHeight="1" x14ac:dyDescent="0.2">
      <c r="A25" s="6" t="s">
        <v>60</v>
      </c>
      <c r="B25" s="6" t="s">
        <v>18</v>
      </c>
      <c r="C25" s="6" t="s">
        <v>327</v>
      </c>
      <c r="D25" s="105">
        <v>200</v>
      </c>
      <c r="E25" s="105">
        <v>200</v>
      </c>
      <c r="F25" s="105">
        <v>165</v>
      </c>
      <c r="G25" s="153">
        <f t="shared" si="4"/>
        <v>82.5</v>
      </c>
      <c r="H25" s="128">
        <v>0</v>
      </c>
    </row>
    <row r="26" spans="1:15" ht="15" customHeight="1" x14ac:dyDescent="0.2">
      <c r="A26" s="6" t="s">
        <v>60</v>
      </c>
      <c r="B26" s="6" t="s">
        <v>18</v>
      </c>
      <c r="C26" s="6" t="s">
        <v>673</v>
      </c>
      <c r="D26" s="105">
        <v>0</v>
      </c>
      <c r="E26" s="105">
        <v>2200</v>
      </c>
      <c r="F26" s="105">
        <v>293</v>
      </c>
      <c r="G26" s="153">
        <f t="shared" si="4"/>
        <v>13.318181818181818</v>
      </c>
      <c r="H26" s="128">
        <v>1500</v>
      </c>
    </row>
    <row r="27" spans="1:15" ht="15" hidden="1" customHeight="1" x14ac:dyDescent="0.2">
      <c r="A27" s="6" t="s">
        <v>60</v>
      </c>
      <c r="B27" s="6" t="s">
        <v>18</v>
      </c>
      <c r="C27" s="6" t="s">
        <v>320</v>
      </c>
      <c r="D27" s="105">
        <v>6000</v>
      </c>
      <c r="E27" s="105">
        <v>124</v>
      </c>
      <c r="F27" s="105">
        <v>123.414</v>
      </c>
      <c r="G27" s="153">
        <f t="shared" si="4"/>
        <v>99.527419354838713</v>
      </c>
      <c r="H27" s="128">
        <v>0</v>
      </c>
    </row>
    <row r="28" spans="1:15" ht="15" customHeight="1" x14ac:dyDescent="0.2">
      <c r="A28" s="6" t="s">
        <v>60</v>
      </c>
      <c r="B28" s="6" t="s">
        <v>18</v>
      </c>
      <c r="C28" s="6" t="s">
        <v>710</v>
      </c>
      <c r="D28" s="105">
        <v>50</v>
      </c>
      <c r="E28" s="105">
        <v>50</v>
      </c>
      <c r="F28" s="105">
        <v>0</v>
      </c>
      <c r="G28" s="153">
        <f t="shared" si="4"/>
        <v>0</v>
      </c>
      <c r="H28" s="128">
        <v>200</v>
      </c>
    </row>
    <row r="29" spans="1:15" ht="15" hidden="1" customHeight="1" x14ac:dyDescent="0.2">
      <c r="A29" s="6" t="s">
        <v>60</v>
      </c>
      <c r="B29" s="6" t="s">
        <v>18</v>
      </c>
      <c r="C29" s="6" t="s">
        <v>321</v>
      </c>
      <c r="D29" s="105">
        <v>0</v>
      </c>
      <c r="E29" s="105">
        <v>7000</v>
      </c>
      <c r="F29" s="105">
        <v>0</v>
      </c>
      <c r="G29" s="153">
        <f t="shared" si="4"/>
        <v>0</v>
      </c>
      <c r="H29" s="128">
        <v>0</v>
      </c>
    </row>
    <row r="30" spans="1:15" ht="15" hidden="1" customHeight="1" x14ac:dyDescent="0.2">
      <c r="A30" s="6" t="s">
        <v>60</v>
      </c>
      <c r="B30" s="6" t="s">
        <v>18</v>
      </c>
      <c r="C30" s="6" t="s">
        <v>322</v>
      </c>
      <c r="D30" s="105">
        <v>8000</v>
      </c>
      <c r="E30" s="105">
        <v>700</v>
      </c>
      <c r="F30" s="105">
        <v>126.85558</v>
      </c>
      <c r="G30" s="153">
        <f t="shared" si="4"/>
        <v>18.122225714285715</v>
      </c>
      <c r="H30" s="128">
        <v>0</v>
      </c>
    </row>
    <row r="31" spans="1:15" ht="15" customHeight="1" x14ac:dyDescent="0.2">
      <c r="A31" s="6" t="s">
        <v>60</v>
      </c>
      <c r="B31" s="6" t="s">
        <v>18</v>
      </c>
      <c r="C31" s="6" t="s">
        <v>674</v>
      </c>
      <c r="D31" s="105">
        <v>5000</v>
      </c>
      <c r="E31" s="105">
        <v>39502</v>
      </c>
      <c r="F31" s="105">
        <v>5481</v>
      </c>
      <c r="G31" s="153">
        <f t="shared" si="4"/>
        <v>13.875246822945673</v>
      </c>
      <c r="H31" s="128">
        <v>10000</v>
      </c>
    </row>
    <row r="32" spans="1:15" ht="15" hidden="1" customHeight="1" x14ac:dyDescent="0.2">
      <c r="A32" s="6" t="s">
        <v>60</v>
      </c>
      <c r="B32" s="6" t="s">
        <v>18</v>
      </c>
      <c r="C32" s="6" t="s">
        <v>617</v>
      </c>
      <c r="D32" s="105">
        <v>0</v>
      </c>
      <c r="E32" s="105">
        <v>150</v>
      </c>
      <c r="F32" s="105">
        <v>0</v>
      </c>
      <c r="G32" s="153">
        <f t="shared" si="4"/>
        <v>0</v>
      </c>
      <c r="H32" s="128">
        <v>0</v>
      </c>
    </row>
    <row r="33" spans="1:8" ht="15" customHeight="1" x14ac:dyDescent="0.2">
      <c r="A33" s="6" t="s">
        <v>60</v>
      </c>
      <c r="B33" s="6" t="s">
        <v>18</v>
      </c>
      <c r="C33" s="6" t="s">
        <v>711</v>
      </c>
      <c r="D33" s="105">
        <v>0</v>
      </c>
      <c r="E33" s="105">
        <v>20876</v>
      </c>
      <c r="F33" s="105">
        <v>2635</v>
      </c>
      <c r="G33" s="153">
        <f t="shared" si="4"/>
        <v>12.62214983713355</v>
      </c>
      <c r="H33" s="128">
        <v>12500</v>
      </c>
    </row>
    <row r="34" spans="1:8" ht="15" customHeight="1" x14ac:dyDescent="0.2">
      <c r="A34" s="6" t="s">
        <v>60</v>
      </c>
      <c r="B34" s="6" t="s">
        <v>18</v>
      </c>
      <c r="C34" s="6" t="s">
        <v>675</v>
      </c>
      <c r="D34" s="105">
        <v>0</v>
      </c>
      <c r="E34" s="105">
        <v>0</v>
      </c>
      <c r="F34" s="105">
        <v>0</v>
      </c>
      <c r="G34" s="153">
        <v>0</v>
      </c>
      <c r="H34" s="128">
        <v>1500</v>
      </c>
    </row>
    <row r="35" spans="1:8" ht="15" hidden="1" customHeight="1" x14ac:dyDescent="0.2">
      <c r="A35" s="6" t="s">
        <v>60</v>
      </c>
      <c r="B35" s="6" t="s">
        <v>18</v>
      </c>
      <c r="C35" s="6" t="s">
        <v>322</v>
      </c>
      <c r="D35" s="105">
        <v>0</v>
      </c>
      <c r="E35" s="105">
        <v>3375</v>
      </c>
      <c r="F35" s="105">
        <v>0</v>
      </c>
      <c r="G35" s="153">
        <f t="shared" si="4"/>
        <v>0</v>
      </c>
      <c r="H35" s="128">
        <v>0</v>
      </c>
    </row>
    <row r="36" spans="1:8" ht="15" customHeight="1" x14ac:dyDescent="0.2">
      <c r="A36" s="6" t="s">
        <v>60</v>
      </c>
      <c r="B36" s="6" t="s">
        <v>18</v>
      </c>
      <c r="C36" s="6" t="s">
        <v>676</v>
      </c>
      <c r="D36" s="105">
        <v>0</v>
      </c>
      <c r="E36" s="105">
        <v>0</v>
      </c>
      <c r="F36" s="105">
        <v>0</v>
      </c>
      <c r="G36" s="153">
        <v>0</v>
      </c>
      <c r="H36" s="128">
        <v>6000</v>
      </c>
    </row>
    <row r="37" spans="1:8" ht="15" customHeight="1" x14ac:dyDescent="0.2">
      <c r="A37" s="6" t="s">
        <v>60</v>
      </c>
      <c r="B37" s="6" t="s">
        <v>18</v>
      </c>
      <c r="C37" s="6" t="s">
        <v>712</v>
      </c>
      <c r="D37" s="105">
        <v>0</v>
      </c>
      <c r="E37" s="105">
        <v>0</v>
      </c>
      <c r="F37" s="105">
        <v>0</v>
      </c>
      <c r="G37" s="153">
        <v>0</v>
      </c>
      <c r="H37" s="128">
        <v>500</v>
      </c>
    </row>
    <row r="38" spans="1:8" ht="15" customHeight="1" x14ac:dyDescent="0.2">
      <c r="A38" s="6" t="s">
        <v>60</v>
      </c>
      <c r="B38" s="6" t="s">
        <v>18</v>
      </c>
      <c r="C38" s="6" t="s">
        <v>677</v>
      </c>
      <c r="D38" s="105">
        <v>0</v>
      </c>
      <c r="E38" s="105">
        <v>0</v>
      </c>
      <c r="F38" s="105">
        <v>0</v>
      </c>
      <c r="G38" s="153">
        <v>0</v>
      </c>
      <c r="H38" s="128">
        <v>500</v>
      </c>
    </row>
    <row r="39" spans="1:8" s="17" customFormat="1" ht="15" customHeight="1" x14ac:dyDescent="0.2">
      <c r="A39" s="15" t="s">
        <v>60</v>
      </c>
      <c r="B39" s="15" t="s">
        <v>18</v>
      </c>
      <c r="C39" s="15" t="s">
        <v>19</v>
      </c>
      <c r="D39" s="106">
        <f>SUM(D22:D38)</f>
        <v>21700</v>
      </c>
      <c r="E39" s="106">
        <f>SUM(E22:E38)</f>
        <v>78427</v>
      </c>
      <c r="F39" s="106">
        <f>SUM(F22:F38)</f>
        <v>10811.26958</v>
      </c>
      <c r="G39" s="153">
        <f t="shared" si="4"/>
        <v>13.785137235900903</v>
      </c>
      <c r="H39" s="106">
        <f>SUM(H22:H38)</f>
        <v>34400</v>
      </c>
    </row>
    <row r="40" spans="1:8" s="162" customFormat="1" ht="15" customHeight="1" x14ac:dyDescent="0.2">
      <c r="A40" s="19" t="s">
        <v>60</v>
      </c>
      <c r="B40" s="19" t="s">
        <v>67</v>
      </c>
      <c r="C40" s="19"/>
      <c r="D40" s="156">
        <f>D39</f>
        <v>21700</v>
      </c>
      <c r="E40" s="156">
        <f t="shared" ref="E40:H40" si="5">E39</f>
        <v>78427</v>
      </c>
      <c r="F40" s="156">
        <f t="shared" si="5"/>
        <v>10811.26958</v>
      </c>
      <c r="G40" s="171">
        <f t="shared" si="4"/>
        <v>13.785137235900903</v>
      </c>
      <c r="H40" s="156">
        <f t="shared" si="5"/>
        <v>34400</v>
      </c>
    </row>
    <row r="41" spans="1:8" ht="15" hidden="1" customHeight="1" x14ac:dyDescent="0.2">
      <c r="A41" s="6" t="s">
        <v>68</v>
      </c>
      <c r="B41" s="6" t="s">
        <v>18</v>
      </c>
      <c r="C41" s="6" t="s">
        <v>576</v>
      </c>
      <c r="D41" s="105">
        <v>3200</v>
      </c>
      <c r="E41" s="105">
        <v>0</v>
      </c>
      <c r="F41" s="105">
        <v>0</v>
      </c>
      <c r="G41" s="153">
        <v>0</v>
      </c>
      <c r="H41" s="128">
        <v>0</v>
      </c>
    </row>
    <row r="42" spans="1:8" ht="15" customHeight="1" x14ac:dyDescent="0.2">
      <c r="A42" s="6" t="s">
        <v>68</v>
      </c>
      <c r="B42" s="6" t="s">
        <v>18</v>
      </c>
      <c r="C42" s="6" t="s">
        <v>678</v>
      </c>
      <c r="D42" s="105">
        <v>800</v>
      </c>
      <c r="E42" s="105">
        <v>1500</v>
      </c>
      <c r="F42" s="105">
        <v>751</v>
      </c>
      <c r="G42" s="153">
        <f t="shared" si="4"/>
        <v>50.06666666666667</v>
      </c>
      <c r="H42" s="128">
        <v>1800</v>
      </c>
    </row>
    <row r="43" spans="1:8" ht="15" hidden="1" customHeight="1" x14ac:dyDescent="0.2">
      <c r="A43" s="6" t="s">
        <v>68</v>
      </c>
      <c r="B43" s="6" t="s">
        <v>18</v>
      </c>
      <c r="C43" s="6" t="s">
        <v>500</v>
      </c>
      <c r="D43" s="105">
        <v>0</v>
      </c>
      <c r="E43" s="105">
        <v>0</v>
      </c>
      <c r="F43" s="105">
        <v>0</v>
      </c>
      <c r="G43" s="153">
        <v>0</v>
      </c>
      <c r="H43" s="128">
        <v>0</v>
      </c>
    </row>
    <row r="44" spans="1:8" ht="15" customHeight="1" x14ac:dyDescent="0.2">
      <c r="A44" s="6" t="s">
        <v>68</v>
      </c>
      <c r="B44" s="6" t="s">
        <v>18</v>
      </c>
      <c r="C44" s="6" t="s">
        <v>679</v>
      </c>
      <c r="D44" s="105">
        <v>350</v>
      </c>
      <c r="E44" s="105">
        <v>350</v>
      </c>
      <c r="F44" s="105">
        <v>0</v>
      </c>
      <c r="G44" s="153">
        <f t="shared" si="4"/>
        <v>0</v>
      </c>
      <c r="H44" s="128">
        <v>350</v>
      </c>
    </row>
    <row r="45" spans="1:8" ht="15" customHeight="1" x14ac:dyDescent="0.2">
      <c r="A45" s="6" t="s">
        <v>68</v>
      </c>
      <c r="B45" s="6" t="s">
        <v>18</v>
      </c>
      <c r="C45" s="6" t="s">
        <v>680</v>
      </c>
      <c r="D45" s="105">
        <v>2800</v>
      </c>
      <c r="E45" s="105">
        <v>3750</v>
      </c>
      <c r="F45" s="105">
        <v>1244</v>
      </c>
      <c r="G45" s="153">
        <f t="shared" si="4"/>
        <v>33.173333333333332</v>
      </c>
      <c r="H45" s="128">
        <v>2500</v>
      </c>
    </row>
    <row r="46" spans="1:8" ht="15" customHeight="1" x14ac:dyDescent="0.2">
      <c r="A46" s="6" t="s">
        <v>68</v>
      </c>
      <c r="B46" s="6" t="s">
        <v>18</v>
      </c>
      <c r="C46" s="6" t="s">
        <v>713</v>
      </c>
      <c r="D46" s="105">
        <v>1500</v>
      </c>
      <c r="E46" s="105">
        <v>10365</v>
      </c>
      <c r="F46" s="105">
        <v>6828</v>
      </c>
      <c r="G46" s="153">
        <f t="shared" si="4"/>
        <v>65.875542691751079</v>
      </c>
      <c r="H46" s="128">
        <v>4000</v>
      </c>
    </row>
    <row r="47" spans="1:8" ht="15" hidden="1" customHeight="1" x14ac:dyDescent="0.2">
      <c r="A47" s="6" t="s">
        <v>68</v>
      </c>
      <c r="B47" s="6" t="s">
        <v>18</v>
      </c>
      <c r="C47" s="6" t="s">
        <v>324</v>
      </c>
      <c r="D47" s="105">
        <v>7500</v>
      </c>
      <c r="E47" s="105">
        <v>7900</v>
      </c>
      <c r="F47" s="105">
        <v>5352</v>
      </c>
      <c r="G47" s="153">
        <f t="shared" si="4"/>
        <v>67.74683544303798</v>
      </c>
      <c r="H47" s="128">
        <v>0</v>
      </c>
    </row>
    <row r="48" spans="1:8" ht="15" customHeight="1" x14ac:dyDescent="0.2">
      <c r="A48" s="6" t="s">
        <v>68</v>
      </c>
      <c r="B48" s="6" t="s">
        <v>18</v>
      </c>
      <c r="C48" s="6" t="s">
        <v>681</v>
      </c>
      <c r="D48" s="105">
        <v>0</v>
      </c>
      <c r="E48" s="105">
        <v>0</v>
      </c>
      <c r="F48" s="105">
        <v>0</v>
      </c>
      <c r="G48" s="153">
        <v>0</v>
      </c>
      <c r="H48" s="128">
        <v>7000</v>
      </c>
    </row>
    <row r="49" spans="1:8" ht="15" customHeight="1" x14ac:dyDescent="0.2">
      <c r="A49" s="6" t="s">
        <v>68</v>
      </c>
      <c r="B49" s="6" t="s">
        <v>18</v>
      </c>
      <c r="C49" s="6" t="s">
        <v>682</v>
      </c>
      <c r="D49" s="105">
        <v>0</v>
      </c>
      <c r="E49" s="105">
        <v>0</v>
      </c>
      <c r="F49" s="105">
        <v>0</v>
      </c>
      <c r="G49" s="153">
        <v>0</v>
      </c>
      <c r="H49" s="128">
        <v>500</v>
      </c>
    </row>
    <row r="50" spans="1:8" ht="15" customHeight="1" x14ac:dyDescent="0.2">
      <c r="A50" s="6" t="s">
        <v>68</v>
      </c>
      <c r="B50" s="6" t="s">
        <v>18</v>
      </c>
      <c r="C50" s="6" t="s">
        <v>683</v>
      </c>
      <c r="D50" s="105">
        <v>0</v>
      </c>
      <c r="E50" s="105">
        <v>0</v>
      </c>
      <c r="F50" s="105">
        <v>0</v>
      </c>
      <c r="G50" s="153">
        <v>0</v>
      </c>
      <c r="H50" s="128">
        <v>500</v>
      </c>
    </row>
    <row r="51" spans="1:8" ht="15" customHeight="1" x14ac:dyDescent="0.2">
      <c r="A51" s="6" t="s">
        <v>68</v>
      </c>
      <c r="B51" s="6" t="s">
        <v>18</v>
      </c>
      <c r="C51" s="6" t="s">
        <v>684</v>
      </c>
      <c r="D51" s="105">
        <v>50</v>
      </c>
      <c r="E51" s="105">
        <v>50</v>
      </c>
      <c r="F51" s="105">
        <v>0</v>
      </c>
      <c r="G51" s="153">
        <f t="shared" si="4"/>
        <v>0</v>
      </c>
      <c r="H51" s="128">
        <v>200</v>
      </c>
    </row>
    <row r="52" spans="1:8" ht="15" customHeight="1" x14ac:dyDescent="0.2">
      <c r="A52" s="6" t="s">
        <v>68</v>
      </c>
      <c r="B52" s="6" t="s">
        <v>18</v>
      </c>
      <c r="C52" s="6" t="s">
        <v>714</v>
      </c>
      <c r="D52" s="105">
        <v>15000</v>
      </c>
      <c r="E52" s="105">
        <v>19468</v>
      </c>
      <c r="F52" s="105">
        <v>165</v>
      </c>
      <c r="G52" s="153">
        <f t="shared" si="4"/>
        <v>0.8475446887199507</v>
      </c>
      <c r="H52" s="128">
        <v>25500</v>
      </c>
    </row>
    <row r="53" spans="1:8" ht="15" hidden="1" customHeight="1" x14ac:dyDescent="0.2">
      <c r="A53" s="6" t="s">
        <v>68</v>
      </c>
      <c r="B53" s="6" t="s">
        <v>18</v>
      </c>
      <c r="C53" s="6" t="s">
        <v>325</v>
      </c>
      <c r="D53" s="105">
        <v>0</v>
      </c>
      <c r="E53" s="105">
        <v>5500</v>
      </c>
      <c r="F53" s="105">
        <v>5133</v>
      </c>
      <c r="G53" s="153">
        <f t="shared" si="4"/>
        <v>93.327272727272728</v>
      </c>
      <c r="H53" s="128">
        <v>0</v>
      </c>
    </row>
    <row r="54" spans="1:8" ht="15" hidden="1" customHeight="1" x14ac:dyDescent="0.2">
      <c r="A54" s="6" t="s">
        <v>68</v>
      </c>
      <c r="B54" s="6" t="s">
        <v>18</v>
      </c>
      <c r="C54" s="6" t="s">
        <v>326</v>
      </c>
      <c r="D54" s="105">
        <v>0</v>
      </c>
      <c r="E54" s="105">
        <v>150</v>
      </c>
      <c r="F54" s="105">
        <v>0</v>
      </c>
      <c r="G54" s="153">
        <f t="shared" si="4"/>
        <v>0</v>
      </c>
      <c r="H54" s="128">
        <v>0</v>
      </c>
    </row>
    <row r="55" spans="1:8" s="17" customFormat="1" ht="15" customHeight="1" x14ac:dyDescent="0.2">
      <c r="A55" s="15" t="s">
        <v>68</v>
      </c>
      <c r="B55" s="15" t="s">
        <v>18</v>
      </c>
      <c r="C55" s="15" t="s">
        <v>19</v>
      </c>
      <c r="D55" s="106">
        <f>SUM(D41:D54)</f>
        <v>31200</v>
      </c>
      <c r="E55" s="106">
        <f>SUM(E41:E54)</f>
        <v>49033</v>
      </c>
      <c r="F55" s="106">
        <f>SUM(F41:F54)</f>
        <v>19473</v>
      </c>
      <c r="G55" s="153">
        <f t="shared" ref="G55:G59" si="6">F55*100/E55</f>
        <v>39.714070116044297</v>
      </c>
      <c r="H55" s="106">
        <f>SUM(H41:H54)</f>
        <v>42350</v>
      </c>
    </row>
    <row r="56" spans="1:8" ht="15" hidden="1" customHeight="1" x14ac:dyDescent="0.2">
      <c r="A56" s="6" t="s">
        <v>68</v>
      </c>
      <c r="B56" s="6" t="s">
        <v>246</v>
      </c>
      <c r="C56" s="6" t="s">
        <v>323</v>
      </c>
      <c r="D56" s="105">
        <v>0</v>
      </c>
      <c r="E56" s="105">
        <v>50</v>
      </c>
      <c r="F56" s="105">
        <v>48.354019999999998</v>
      </c>
      <c r="G56" s="153">
        <f t="shared" si="6"/>
        <v>96.708039999999997</v>
      </c>
      <c r="H56" s="105">
        <v>0</v>
      </c>
    </row>
    <row r="57" spans="1:8" s="17" customFormat="1" ht="15" hidden="1" customHeight="1" x14ac:dyDescent="0.2">
      <c r="A57" s="15" t="s">
        <v>68</v>
      </c>
      <c r="B57" s="15" t="s">
        <v>246</v>
      </c>
      <c r="C57" s="15" t="s">
        <v>247</v>
      </c>
      <c r="D57" s="106">
        <v>0</v>
      </c>
      <c r="E57" s="106">
        <v>50</v>
      </c>
      <c r="F57" s="106">
        <v>48.354019999999998</v>
      </c>
      <c r="G57" s="153">
        <f t="shared" si="6"/>
        <v>96.708039999999997</v>
      </c>
      <c r="H57" s="106">
        <v>0</v>
      </c>
    </row>
    <row r="58" spans="1:8" s="162" customFormat="1" ht="15" customHeight="1" x14ac:dyDescent="0.2">
      <c r="A58" s="19" t="s">
        <v>68</v>
      </c>
      <c r="B58" s="19" t="s">
        <v>69</v>
      </c>
      <c r="C58" s="19"/>
      <c r="D58" s="156">
        <f>D55+D57</f>
        <v>31200</v>
      </c>
      <c r="E58" s="156">
        <f t="shared" ref="E58:F58" si="7">E55+E57</f>
        <v>49083</v>
      </c>
      <c r="F58" s="156">
        <f t="shared" si="7"/>
        <v>19521.354019999999</v>
      </c>
      <c r="G58" s="171">
        <f t="shared" si="6"/>
        <v>39.772128883727561</v>
      </c>
      <c r="H58" s="156">
        <f>H55+H57</f>
        <v>42350</v>
      </c>
    </row>
    <row r="59" spans="1:8" s="10" customFormat="1" x14ac:dyDescent="0.2">
      <c r="A59" s="11" t="s">
        <v>291</v>
      </c>
      <c r="B59" s="11"/>
      <c r="C59" s="11"/>
      <c r="D59" s="107">
        <f>D40+D58</f>
        <v>52900</v>
      </c>
      <c r="E59" s="107">
        <f>E40+E58</f>
        <v>127510</v>
      </c>
      <c r="F59" s="107">
        <f>F40+F58</f>
        <v>30332.623599999999</v>
      </c>
      <c r="G59" s="174">
        <f t="shared" si="6"/>
        <v>23.788427260607012</v>
      </c>
      <c r="H59" s="107">
        <f>H40+H58</f>
        <v>76750</v>
      </c>
    </row>
    <row r="61" spans="1:8" x14ac:dyDescent="0.2">
      <c r="A61" s="192" t="s">
        <v>705</v>
      </c>
    </row>
    <row r="62" spans="1:8" hidden="1" x14ac:dyDescent="0.2">
      <c r="A62" s="20" t="s">
        <v>292</v>
      </c>
      <c r="B62" s="20"/>
      <c r="C62" s="20"/>
      <c r="D62" s="113">
        <f>D18+D59</f>
        <v>55000</v>
      </c>
      <c r="E62" s="113">
        <f>E18+E59</f>
        <v>144400</v>
      </c>
      <c r="F62" s="113">
        <f>F18+F59</f>
        <v>33207.623599999999</v>
      </c>
      <c r="G62" s="174">
        <f t="shared" ref="G62" si="8">F62*100/E62</f>
        <v>22.996969252077562</v>
      </c>
      <c r="H62" s="113">
        <f>H18+H59</f>
        <v>78750</v>
      </c>
    </row>
    <row r="64" spans="1:8" x14ac:dyDescent="0.2">
      <c r="D64" s="1"/>
      <c r="E64" s="1"/>
      <c r="F64" s="1"/>
    </row>
    <row r="70" spans="1:8" x14ac:dyDescent="0.2">
      <c r="A70" s="355" t="s">
        <v>433</v>
      </c>
      <c r="B70" s="355"/>
      <c r="C70" s="355"/>
      <c r="D70" s="355"/>
      <c r="E70" s="355"/>
      <c r="F70" s="355"/>
      <c r="G70" s="355"/>
    </row>
    <row r="72" spans="1:8" x14ac:dyDescent="0.2">
      <c r="D72" s="1"/>
      <c r="E72" s="1"/>
      <c r="F72" s="1"/>
      <c r="H72" s="1"/>
    </row>
    <row r="121" spans="4:6" x14ac:dyDescent="0.2">
      <c r="D121" s="1"/>
      <c r="E121" s="1"/>
      <c r="F121" s="1"/>
    </row>
    <row r="129" spans="4:6" x14ac:dyDescent="0.2">
      <c r="D129" s="1"/>
      <c r="E129" s="1"/>
      <c r="F129" s="1"/>
    </row>
  </sheetData>
  <mergeCells count="1">
    <mergeCell ref="A70:G70"/>
  </mergeCells>
  <pageMargins left="0.7" right="0.7" top="0.75" bottom="0.75" header="0.3" footer="0.3"/>
  <pageSetup paperSize="9" scale="95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Q197"/>
  <sheetViews>
    <sheetView view="pageLayout" topLeftCell="A172" zoomScaleNormal="100" workbookViewId="0">
      <selection activeCell="C187" sqref="C187"/>
    </sheetView>
  </sheetViews>
  <sheetFormatPr defaultColWidth="9.140625" defaultRowHeight="15" x14ac:dyDescent="0.25"/>
  <cols>
    <col min="1" max="1" width="9.28515625" style="1" customWidth="1"/>
    <col min="2" max="2" width="8.7109375" style="1" customWidth="1"/>
    <col min="3" max="3" width="61.42578125" style="1" customWidth="1"/>
    <col min="4" max="4" width="12" style="101" hidden="1" customWidth="1"/>
    <col min="5" max="5" width="11.28515625" style="101" hidden="1" customWidth="1"/>
    <col min="6" max="6" width="12.28515625" style="101" hidden="1" customWidth="1"/>
    <col min="7" max="7" width="9.28515625" style="1" hidden="1" customWidth="1"/>
    <col min="8" max="8" width="12" style="101" customWidth="1"/>
    <col min="9" max="9" width="9.140625" style="1"/>
    <col min="10" max="12" width="8.85546875"/>
    <col min="13" max="13" width="44.28515625" customWidth="1"/>
    <col min="14" max="14" width="8.85546875"/>
    <col min="15" max="15" width="13.5703125" customWidth="1"/>
    <col min="16" max="16" width="8.85546875" customWidth="1"/>
    <col min="17" max="16384" width="9.140625" style="1"/>
  </cols>
  <sheetData>
    <row r="1" spans="1:17" ht="18" x14ac:dyDescent="0.25">
      <c r="A1" s="3" t="s">
        <v>329</v>
      </c>
      <c r="H1" s="114" t="s">
        <v>733</v>
      </c>
    </row>
    <row r="2" spans="1:17" x14ac:dyDescent="0.25">
      <c r="H2" s="131"/>
    </row>
    <row r="3" spans="1:17" x14ac:dyDescent="0.25">
      <c r="H3" s="114" t="s">
        <v>365</v>
      </c>
    </row>
    <row r="4" spans="1:17" s="24" customFormat="1" ht="27" customHeight="1" x14ac:dyDescent="0.2">
      <c r="A4" s="22" t="s">
        <v>0</v>
      </c>
      <c r="B4" s="22" t="s">
        <v>1</v>
      </c>
      <c r="C4" s="22" t="s">
        <v>2</v>
      </c>
      <c r="D4" s="111" t="s">
        <v>293</v>
      </c>
      <c r="E4" s="111" t="s">
        <v>294</v>
      </c>
      <c r="F4" s="112" t="s">
        <v>588</v>
      </c>
      <c r="G4" s="23" t="s">
        <v>328</v>
      </c>
      <c r="H4" s="126" t="s">
        <v>697</v>
      </c>
    </row>
    <row r="5" spans="1:17" ht="15" hidden="1" customHeight="1" x14ac:dyDescent="0.25">
      <c r="A5" s="6" t="s">
        <v>47</v>
      </c>
      <c r="B5" s="6" t="s">
        <v>39</v>
      </c>
      <c r="C5" s="6" t="s">
        <v>40</v>
      </c>
      <c r="D5" s="105">
        <v>0</v>
      </c>
      <c r="E5" s="105">
        <v>600</v>
      </c>
      <c r="F5" s="105">
        <v>23</v>
      </c>
      <c r="G5" s="8">
        <f>F5*100/E5</f>
        <v>3.8333333333333335</v>
      </c>
      <c r="H5" s="105">
        <v>0</v>
      </c>
      <c r="Q5"/>
    </row>
    <row r="6" spans="1:17" ht="15" hidden="1" customHeight="1" x14ac:dyDescent="0.25">
      <c r="A6" s="6" t="s">
        <v>47</v>
      </c>
      <c r="B6" s="6" t="s">
        <v>4</v>
      </c>
      <c r="C6" s="6" t="s">
        <v>5</v>
      </c>
      <c r="D6" s="105">
        <v>0</v>
      </c>
      <c r="E6" s="105">
        <v>4000</v>
      </c>
      <c r="F6" s="105">
        <v>1474</v>
      </c>
      <c r="G6" s="8">
        <f t="shared" ref="G6:G109" si="0">F6*100/E6</f>
        <v>36.85</v>
      </c>
      <c r="H6" s="105">
        <v>0</v>
      </c>
      <c r="Q6"/>
    </row>
    <row r="7" spans="1:17" ht="15" hidden="1" customHeight="1" x14ac:dyDescent="0.25">
      <c r="A7" s="6" t="s">
        <v>47</v>
      </c>
      <c r="B7" s="6" t="s">
        <v>138</v>
      </c>
      <c r="C7" s="6" t="s">
        <v>139</v>
      </c>
      <c r="D7" s="105">
        <v>0</v>
      </c>
      <c r="E7" s="105">
        <v>100</v>
      </c>
      <c r="F7" s="105">
        <v>36.299999999999997</v>
      </c>
      <c r="G7" s="8">
        <f t="shared" si="0"/>
        <v>36.299999999999997</v>
      </c>
      <c r="H7" s="105">
        <v>0</v>
      </c>
      <c r="Q7"/>
    </row>
    <row r="8" spans="1:17" ht="15.75" hidden="1" customHeight="1" x14ac:dyDescent="0.25">
      <c r="A8" s="6" t="s">
        <v>47</v>
      </c>
      <c r="B8" s="6" t="s">
        <v>10</v>
      </c>
      <c r="C8" s="6" t="s">
        <v>11</v>
      </c>
      <c r="D8" s="105">
        <v>0</v>
      </c>
      <c r="E8" s="105">
        <v>300</v>
      </c>
      <c r="F8" s="105">
        <v>178</v>
      </c>
      <c r="G8" s="8">
        <f t="shared" si="0"/>
        <v>59.333333333333336</v>
      </c>
      <c r="H8" s="105">
        <v>0</v>
      </c>
      <c r="Q8"/>
    </row>
    <row r="9" spans="1:17" s="17" customFormat="1" ht="15.75" hidden="1" customHeight="1" x14ac:dyDescent="0.25">
      <c r="A9" s="19" t="s">
        <v>47</v>
      </c>
      <c r="B9" s="19" t="s">
        <v>48</v>
      </c>
      <c r="C9" s="19"/>
      <c r="D9" s="156">
        <f>SUM(D5:D8)</f>
        <v>0</v>
      </c>
      <c r="E9" s="156">
        <f t="shared" ref="E9:F9" si="1">SUM(E5:E8)</f>
        <v>5000</v>
      </c>
      <c r="F9" s="156">
        <f t="shared" si="1"/>
        <v>1711.3</v>
      </c>
      <c r="G9" s="157">
        <f t="shared" si="0"/>
        <v>34.225999999999999</v>
      </c>
      <c r="H9" s="156">
        <f>SUM(H5:H8)</f>
        <v>0</v>
      </c>
      <c r="J9" s="136"/>
      <c r="K9" s="136"/>
      <c r="L9" s="136"/>
      <c r="M9" s="136"/>
      <c r="N9" s="136"/>
      <c r="O9" s="136"/>
      <c r="P9" s="136"/>
      <c r="Q9" s="136"/>
    </row>
    <row r="10" spans="1:17" ht="15" customHeight="1" x14ac:dyDescent="0.25">
      <c r="A10" s="6" t="s">
        <v>250</v>
      </c>
      <c r="B10" s="6" t="s">
        <v>63</v>
      </c>
      <c r="C10" s="6" t="s">
        <v>64</v>
      </c>
      <c r="D10" s="105">
        <v>600</v>
      </c>
      <c r="E10" s="105">
        <v>600</v>
      </c>
      <c r="F10" s="105">
        <v>16</v>
      </c>
      <c r="G10" s="8">
        <f t="shared" si="0"/>
        <v>2.6666666666666665</v>
      </c>
      <c r="H10" s="105">
        <v>600</v>
      </c>
      <c r="Q10"/>
    </row>
    <row r="11" spans="1:17" ht="15" customHeight="1" x14ac:dyDescent="0.25">
      <c r="A11" s="6" t="s">
        <v>250</v>
      </c>
      <c r="B11" s="6" t="s">
        <v>150</v>
      </c>
      <c r="C11" s="6" t="s">
        <v>151</v>
      </c>
      <c r="D11" s="105">
        <v>400</v>
      </c>
      <c r="E11" s="105">
        <v>0</v>
      </c>
      <c r="F11" s="105">
        <v>0</v>
      </c>
      <c r="G11" s="8">
        <v>0</v>
      </c>
      <c r="H11" s="105">
        <v>400</v>
      </c>
      <c r="Q11"/>
    </row>
    <row r="12" spans="1:17" s="17" customFormat="1" ht="15" customHeight="1" x14ac:dyDescent="0.25">
      <c r="A12" s="19" t="s">
        <v>250</v>
      </c>
      <c r="B12" s="19" t="s">
        <v>251</v>
      </c>
      <c r="C12" s="19"/>
      <c r="D12" s="156">
        <f>SUM(D10:D11)</f>
        <v>1000</v>
      </c>
      <c r="E12" s="156">
        <f t="shared" ref="E12:F12" si="2">SUM(E10:E11)</f>
        <v>600</v>
      </c>
      <c r="F12" s="156">
        <f t="shared" si="2"/>
        <v>16</v>
      </c>
      <c r="G12" s="157">
        <f t="shared" si="0"/>
        <v>2.6666666666666665</v>
      </c>
      <c r="H12" s="156">
        <f>SUM(H10:H11)</f>
        <v>1000</v>
      </c>
      <c r="J12" s="136"/>
      <c r="K12" s="136"/>
      <c r="L12" s="136"/>
      <c r="M12" s="136"/>
      <c r="N12" s="136"/>
      <c r="O12" s="136"/>
      <c r="P12" s="136"/>
      <c r="Q12" s="136"/>
    </row>
    <row r="13" spans="1:17" ht="15" customHeight="1" x14ac:dyDescent="0.25">
      <c r="A13" s="6" t="s">
        <v>252</v>
      </c>
      <c r="B13" s="6" t="s">
        <v>143</v>
      </c>
      <c r="C13" s="6" t="s">
        <v>501</v>
      </c>
      <c r="D13" s="105">
        <v>600</v>
      </c>
      <c r="E13" s="105">
        <v>500</v>
      </c>
      <c r="F13" s="105">
        <v>216</v>
      </c>
      <c r="G13" s="8">
        <f t="shared" si="0"/>
        <v>43.2</v>
      </c>
      <c r="H13" s="105">
        <v>500</v>
      </c>
      <c r="Q13"/>
    </row>
    <row r="14" spans="1:17" ht="15" hidden="1" customHeight="1" x14ac:dyDescent="0.25">
      <c r="A14" s="6" t="s">
        <v>252</v>
      </c>
      <c r="B14" s="6" t="s">
        <v>143</v>
      </c>
      <c r="C14" s="6" t="s">
        <v>618</v>
      </c>
      <c r="D14" s="105">
        <v>0</v>
      </c>
      <c r="E14" s="105">
        <v>0</v>
      </c>
      <c r="F14" s="105">
        <v>2</v>
      </c>
      <c r="G14" s="8">
        <v>0</v>
      </c>
      <c r="H14" s="105">
        <v>0</v>
      </c>
      <c r="Q14"/>
    </row>
    <row r="15" spans="1:17" ht="15" customHeight="1" x14ac:dyDescent="0.25">
      <c r="A15" s="6" t="s">
        <v>252</v>
      </c>
      <c r="B15" s="6" t="s">
        <v>253</v>
      </c>
      <c r="C15" s="6" t="s">
        <v>254</v>
      </c>
      <c r="D15" s="105">
        <v>18180</v>
      </c>
      <c r="E15" s="105">
        <v>18180</v>
      </c>
      <c r="F15" s="105">
        <v>11779</v>
      </c>
      <c r="G15" s="8">
        <f t="shared" si="0"/>
        <v>64.790979097909798</v>
      </c>
      <c r="H15" s="128">
        <v>18180</v>
      </c>
      <c r="N15" s="135"/>
      <c r="O15" s="135"/>
      <c r="Q15"/>
    </row>
    <row r="16" spans="1:17" ht="15" hidden="1" customHeight="1" x14ac:dyDescent="0.25">
      <c r="A16" s="6" t="s">
        <v>252</v>
      </c>
      <c r="B16" s="6" t="s">
        <v>253</v>
      </c>
      <c r="C16" s="6" t="s">
        <v>619</v>
      </c>
      <c r="D16" s="105">
        <v>0</v>
      </c>
      <c r="E16" s="105">
        <v>0</v>
      </c>
      <c r="F16" s="105">
        <v>70</v>
      </c>
      <c r="G16" s="8">
        <v>0</v>
      </c>
      <c r="H16" s="128">
        <v>0</v>
      </c>
      <c r="N16" s="135"/>
      <c r="O16" s="135"/>
      <c r="Q16"/>
    </row>
    <row r="17" spans="1:17" ht="15" customHeight="1" x14ac:dyDescent="0.25">
      <c r="A17" s="6" t="s">
        <v>252</v>
      </c>
      <c r="B17" s="6" t="s">
        <v>255</v>
      </c>
      <c r="C17" s="6" t="s">
        <v>256</v>
      </c>
      <c r="D17" s="105">
        <v>90</v>
      </c>
      <c r="E17" s="105">
        <v>90</v>
      </c>
      <c r="F17" s="105">
        <v>40</v>
      </c>
      <c r="G17" s="8">
        <f t="shared" si="0"/>
        <v>44.444444444444443</v>
      </c>
      <c r="H17" s="105">
        <v>90</v>
      </c>
      <c r="N17" s="135"/>
      <c r="O17" s="135"/>
      <c r="Q17"/>
    </row>
    <row r="18" spans="1:17" x14ac:dyDescent="0.25">
      <c r="A18" s="6" t="s">
        <v>252</v>
      </c>
      <c r="B18" s="6" t="s">
        <v>145</v>
      </c>
      <c r="C18" s="6" t="s">
        <v>146</v>
      </c>
      <c r="D18" s="105">
        <v>4545</v>
      </c>
      <c r="E18" s="105">
        <v>4525</v>
      </c>
      <c r="F18" s="105">
        <v>2026</v>
      </c>
      <c r="G18" s="8">
        <f t="shared" si="0"/>
        <v>44.773480662983424</v>
      </c>
      <c r="H18" s="105">
        <v>3051</v>
      </c>
      <c r="Q18"/>
    </row>
    <row r="19" spans="1:17" x14ac:dyDescent="0.25">
      <c r="A19" s="6" t="s">
        <v>252</v>
      </c>
      <c r="B19" s="6" t="s">
        <v>145</v>
      </c>
      <c r="C19" s="6" t="s">
        <v>503</v>
      </c>
      <c r="D19" s="105">
        <v>150</v>
      </c>
      <c r="E19" s="105">
        <v>70</v>
      </c>
      <c r="F19" s="105">
        <v>23</v>
      </c>
      <c r="G19" s="8">
        <f t="shared" si="0"/>
        <v>32.857142857142854</v>
      </c>
      <c r="H19" s="105">
        <v>70</v>
      </c>
      <c r="Q19"/>
    </row>
    <row r="20" spans="1:17" ht="15" customHeight="1" x14ac:dyDescent="0.25">
      <c r="A20" s="6" t="s">
        <v>252</v>
      </c>
      <c r="B20" s="6" t="s">
        <v>147</v>
      </c>
      <c r="C20" s="6" t="s">
        <v>148</v>
      </c>
      <c r="D20" s="105">
        <v>1636</v>
      </c>
      <c r="E20" s="105">
        <v>1636</v>
      </c>
      <c r="F20" s="105">
        <v>1070</v>
      </c>
      <c r="G20" s="8">
        <f t="shared" si="0"/>
        <v>65.40342298288509</v>
      </c>
      <c r="H20" s="105">
        <v>1755</v>
      </c>
      <c r="P20" s="1"/>
      <c r="Q20"/>
    </row>
    <row r="21" spans="1:17" ht="15" customHeight="1" x14ac:dyDescent="0.25">
      <c r="A21" s="6" t="s">
        <v>252</v>
      </c>
      <c r="B21" s="6" t="s">
        <v>147</v>
      </c>
      <c r="C21" s="6" t="s">
        <v>502</v>
      </c>
      <c r="D21" s="105">
        <v>54</v>
      </c>
      <c r="E21" s="105">
        <v>34</v>
      </c>
      <c r="F21" s="105">
        <v>9</v>
      </c>
      <c r="G21" s="8">
        <f t="shared" si="0"/>
        <v>26.470588235294116</v>
      </c>
      <c r="H21" s="105">
        <v>50</v>
      </c>
      <c r="N21" s="135"/>
      <c r="O21" s="135"/>
      <c r="P21" s="1"/>
      <c r="Q21"/>
    </row>
    <row r="22" spans="1:17" ht="15" customHeight="1" x14ac:dyDescent="0.25">
      <c r="A22" s="6" t="s">
        <v>252</v>
      </c>
      <c r="B22" s="6" t="s">
        <v>257</v>
      </c>
      <c r="C22" s="6" t="s">
        <v>258</v>
      </c>
      <c r="D22" s="105">
        <v>10</v>
      </c>
      <c r="E22" s="105">
        <v>30</v>
      </c>
      <c r="F22" s="105">
        <v>14</v>
      </c>
      <c r="G22" s="8">
        <f t="shared" si="0"/>
        <v>46.666666666666664</v>
      </c>
      <c r="H22" s="105">
        <v>30</v>
      </c>
      <c r="J22" s="135"/>
      <c r="K22" s="1"/>
      <c r="M22" s="1"/>
      <c r="N22" s="1"/>
      <c r="O22" s="1"/>
      <c r="P22" s="1"/>
    </row>
    <row r="23" spans="1:17" s="17" customFormat="1" ht="15" customHeight="1" x14ac:dyDescent="0.25">
      <c r="A23" s="19" t="s">
        <v>252</v>
      </c>
      <c r="B23" s="19" t="s">
        <v>516</v>
      </c>
      <c r="C23" s="19"/>
      <c r="D23" s="156">
        <f>SUM(D13:D22)</f>
        <v>25265</v>
      </c>
      <c r="E23" s="156">
        <f t="shared" ref="E23" si="3">SUM(E13:E22)</f>
        <v>25065</v>
      </c>
      <c r="F23" s="156">
        <f>SUM(F13:F22)</f>
        <v>15249</v>
      </c>
      <c r="G23" s="157">
        <f t="shared" si="0"/>
        <v>60.837821663674447</v>
      </c>
      <c r="H23" s="156">
        <f>SUM(H13:H22)</f>
        <v>23726</v>
      </c>
      <c r="J23" s="137"/>
      <c r="L23" s="136"/>
    </row>
    <row r="24" spans="1:17" ht="15" customHeight="1" x14ac:dyDescent="0.25">
      <c r="A24" s="6" t="s">
        <v>536</v>
      </c>
      <c r="B24" s="6">
        <v>5019</v>
      </c>
      <c r="C24" s="6" t="s">
        <v>519</v>
      </c>
      <c r="D24" s="105">
        <v>0</v>
      </c>
      <c r="E24" s="105">
        <v>0</v>
      </c>
      <c r="F24" s="105">
        <v>0</v>
      </c>
      <c r="G24" s="8">
        <v>0</v>
      </c>
      <c r="H24" s="105">
        <v>30</v>
      </c>
      <c r="J24" s="141"/>
      <c r="K24" s="1"/>
      <c r="L24" s="140"/>
      <c r="M24" s="1"/>
      <c r="N24" s="1"/>
      <c r="O24" s="1"/>
      <c r="P24" s="1"/>
    </row>
    <row r="25" spans="1:17" ht="15" customHeight="1" x14ac:dyDescent="0.25">
      <c r="A25" s="6" t="s">
        <v>536</v>
      </c>
      <c r="B25" s="6">
        <v>5021</v>
      </c>
      <c r="C25" s="6" t="s">
        <v>520</v>
      </c>
      <c r="D25" s="105">
        <v>0</v>
      </c>
      <c r="E25" s="105">
        <v>0</v>
      </c>
      <c r="F25" s="105">
        <v>0</v>
      </c>
      <c r="G25" s="8">
        <v>0</v>
      </c>
      <c r="H25" s="105">
        <v>130</v>
      </c>
      <c r="J25" s="141"/>
      <c r="K25" s="1"/>
      <c r="L25" s="140"/>
      <c r="M25" s="1"/>
      <c r="N25" s="1"/>
      <c r="O25" s="1"/>
      <c r="P25" s="1"/>
    </row>
    <row r="26" spans="1:17" ht="15" customHeight="1" x14ac:dyDescent="0.25">
      <c r="A26" s="6" t="s">
        <v>536</v>
      </c>
      <c r="B26" s="6">
        <v>5021</v>
      </c>
      <c r="C26" s="6" t="s">
        <v>521</v>
      </c>
      <c r="D26" s="105">
        <v>0</v>
      </c>
      <c r="E26" s="105">
        <v>0</v>
      </c>
      <c r="F26" s="105">
        <v>0</v>
      </c>
      <c r="G26" s="8">
        <v>0</v>
      </c>
      <c r="H26" s="105">
        <v>2500</v>
      </c>
      <c r="J26" s="141"/>
      <c r="K26" s="1"/>
      <c r="L26" s="140"/>
      <c r="M26" s="1"/>
      <c r="N26" s="1"/>
      <c r="O26" s="1"/>
      <c r="P26" s="1"/>
    </row>
    <row r="27" spans="1:17" ht="15" hidden="1" customHeight="1" x14ac:dyDescent="0.25">
      <c r="A27" s="6" t="s">
        <v>536</v>
      </c>
      <c r="B27" s="6">
        <v>5031</v>
      </c>
      <c r="C27" s="6" t="s">
        <v>522</v>
      </c>
      <c r="D27" s="105">
        <v>0</v>
      </c>
      <c r="E27" s="105">
        <v>0</v>
      </c>
      <c r="F27" s="105">
        <v>0</v>
      </c>
      <c r="G27" s="8">
        <v>0</v>
      </c>
      <c r="H27" s="105">
        <v>0</v>
      </c>
      <c r="J27" s="141"/>
      <c r="K27" s="1"/>
      <c r="L27" s="140"/>
      <c r="M27" s="1"/>
      <c r="N27" s="1"/>
      <c r="O27" s="1"/>
      <c r="P27" s="1"/>
    </row>
    <row r="28" spans="1:17" ht="15" customHeight="1" x14ac:dyDescent="0.25">
      <c r="A28" s="6" t="s">
        <v>536</v>
      </c>
      <c r="B28" s="6">
        <v>5139</v>
      </c>
      <c r="C28" s="6" t="s">
        <v>523</v>
      </c>
      <c r="D28" s="105">
        <v>0</v>
      </c>
      <c r="E28" s="105">
        <v>0</v>
      </c>
      <c r="F28" s="105">
        <v>0</v>
      </c>
      <c r="G28" s="8">
        <v>0</v>
      </c>
      <c r="H28" s="105">
        <v>300</v>
      </c>
      <c r="J28" s="141"/>
      <c r="K28" s="1"/>
      <c r="L28" s="140"/>
      <c r="M28" s="1"/>
      <c r="N28" s="1"/>
      <c r="O28" s="1"/>
      <c r="P28" s="1"/>
    </row>
    <row r="29" spans="1:17" ht="15" customHeight="1" x14ac:dyDescent="0.25">
      <c r="A29" s="6" t="s">
        <v>536</v>
      </c>
      <c r="B29" s="6">
        <v>5151</v>
      </c>
      <c r="C29" s="6" t="s">
        <v>524</v>
      </c>
      <c r="D29" s="105">
        <v>0</v>
      </c>
      <c r="E29" s="105">
        <v>0</v>
      </c>
      <c r="F29" s="105">
        <v>0</v>
      </c>
      <c r="G29" s="8">
        <v>0</v>
      </c>
      <c r="H29" s="105">
        <v>5</v>
      </c>
      <c r="J29" s="141"/>
      <c r="K29" s="1"/>
      <c r="L29" s="140"/>
      <c r="M29" s="1"/>
      <c r="N29" s="1"/>
      <c r="O29" s="1"/>
      <c r="P29" s="1"/>
    </row>
    <row r="30" spans="1:17" ht="15" customHeight="1" x14ac:dyDescent="0.25">
      <c r="A30" s="6" t="s">
        <v>536</v>
      </c>
      <c r="B30" s="6">
        <v>5152</v>
      </c>
      <c r="C30" s="6" t="s">
        <v>525</v>
      </c>
      <c r="D30" s="105">
        <v>0</v>
      </c>
      <c r="E30" s="105">
        <v>0</v>
      </c>
      <c r="F30" s="105">
        <v>0</v>
      </c>
      <c r="G30" s="8">
        <v>0</v>
      </c>
      <c r="H30" s="105">
        <v>10</v>
      </c>
      <c r="J30" s="141"/>
      <c r="K30" s="1"/>
      <c r="L30" s="140"/>
      <c r="M30" s="1"/>
      <c r="N30" s="1"/>
      <c r="O30" s="1"/>
      <c r="P30" s="1"/>
    </row>
    <row r="31" spans="1:17" ht="15" customHeight="1" x14ac:dyDescent="0.25">
      <c r="A31" s="6" t="s">
        <v>536</v>
      </c>
      <c r="B31" s="6">
        <v>5153</v>
      </c>
      <c r="C31" s="6" t="s">
        <v>526</v>
      </c>
      <c r="D31" s="105">
        <v>0</v>
      </c>
      <c r="E31" s="105">
        <v>0</v>
      </c>
      <c r="F31" s="105">
        <v>0</v>
      </c>
      <c r="G31" s="8">
        <v>0</v>
      </c>
      <c r="H31" s="105">
        <v>10</v>
      </c>
      <c r="J31" s="141"/>
      <c r="K31" s="1"/>
      <c r="L31" s="140"/>
      <c r="M31" s="1"/>
      <c r="N31" s="1"/>
      <c r="O31" s="1"/>
      <c r="P31" s="1"/>
    </row>
    <row r="32" spans="1:17" ht="15" customHeight="1" x14ac:dyDescent="0.25">
      <c r="A32" s="6" t="s">
        <v>536</v>
      </c>
      <c r="B32" s="6">
        <v>5154</v>
      </c>
      <c r="C32" s="6" t="s">
        <v>527</v>
      </c>
      <c r="D32" s="105">
        <v>0</v>
      </c>
      <c r="E32" s="105">
        <v>0</v>
      </c>
      <c r="F32" s="105">
        <v>0</v>
      </c>
      <c r="G32" s="8">
        <v>0</v>
      </c>
      <c r="H32" s="105">
        <v>15</v>
      </c>
      <c r="J32" s="141"/>
      <c r="K32" s="1"/>
      <c r="L32" s="140"/>
      <c r="M32" s="1"/>
      <c r="N32" s="1"/>
      <c r="O32" s="1"/>
      <c r="P32" s="1"/>
    </row>
    <row r="33" spans="1:17" ht="15" customHeight="1" x14ac:dyDescent="0.25">
      <c r="A33" s="6" t="s">
        <v>536</v>
      </c>
      <c r="B33" s="6">
        <v>5156</v>
      </c>
      <c r="C33" s="6" t="s">
        <v>528</v>
      </c>
      <c r="D33" s="105">
        <v>0</v>
      </c>
      <c r="E33" s="105">
        <v>0</v>
      </c>
      <c r="F33" s="105">
        <v>0</v>
      </c>
      <c r="G33" s="8">
        <v>0</v>
      </c>
      <c r="H33" s="105">
        <v>3</v>
      </c>
      <c r="J33" s="141"/>
      <c r="K33" s="1"/>
      <c r="L33" s="140"/>
      <c r="M33" s="1"/>
      <c r="N33" s="1"/>
      <c r="O33" s="1"/>
      <c r="P33" s="1"/>
    </row>
    <row r="34" spans="1:17" ht="15" customHeight="1" x14ac:dyDescent="0.25">
      <c r="A34" s="6" t="s">
        <v>536</v>
      </c>
      <c r="B34" s="6">
        <v>5161</v>
      </c>
      <c r="C34" s="6" t="s">
        <v>529</v>
      </c>
      <c r="D34" s="105">
        <v>0</v>
      </c>
      <c r="E34" s="105">
        <v>0</v>
      </c>
      <c r="F34" s="105">
        <v>0</v>
      </c>
      <c r="G34" s="8">
        <v>0</v>
      </c>
      <c r="H34" s="105">
        <v>15</v>
      </c>
      <c r="J34" s="141"/>
      <c r="K34" s="1"/>
      <c r="L34" s="140"/>
      <c r="M34" s="1"/>
      <c r="N34" s="1"/>
      <c r="O34" s="1"/>
      <c r="P34" s="1"/>
    </row>
    <row r="35" spans="1:17" ht="15" customHeight="1" x14ac:dyDescent="0.25">
      <c r="A35" s="6" t="s">
        <v>536</v>
      </c>
      <c r="B35" s="6">
        <v>5162</v>
      </c>
      <c r="C35" s="6" t="s">
        <v>530</v>
      </c>
      <c r="D35" s="105">
        <v>0</v>
      </c>
      <c r="E35" s="105">
        <v>0</v>
      </c>
      <c r="F35" s="105">
        <v>0</v>
      </c>
      <c r="G35" s="8">
        <v>0</v>
      </c>
      <c r="H35" s="105">
        <v>2</v>
      </c>
      <c r="J35" s="141"/>
      <c r="K35" s="1"/>
      <c r="L35" s="140"/>
      <c r="M35" s="1"/>
      <c r="N35" s="1"/>
      <c r="O35" s="1"/>
      <c r="P35" s="1"/>
    </row>
    <row r="36" spans="1:17" ht="15" customHeight="1" x14ac:dyDescent="0.25">
      <c r="A36" s="6" t="s">
        <v>536</v>
      </c>
      <c r="B36" s="6">
        <v>5164</v>
      </c>
      <c r="C36" s="6" t="s">
        <v>531</v>
      </c>
      <c r="D36" s="105">
        <v>0</v>
      </c>
      <c r="E36" s="105">
        <v>0</v>
      </c>
      <c r="F36" s="105">
        <v>0</v>
      </c>
      <c r="G36" s="8">
        <v>0</v>
      </c>
      <c r="H36" s="105">
        <v>450</v>
      </c>
      <c r="J36" s="141"/>
      <c r="K36" s="1"/>
      <c r="L36" s="140"/>
      <c r="M36" s="1"/>
      <c r="N36" s="1"/>
      <c r="O36" s="1"/>
      <c r="P36" s="1"/>
    </row>
    <row r="37" spans="1:17" ht="15" hidden="1" customHeight="1" x14ac:dyDescent="0.25">
      <c r="A37" s="6" t="s">
        <v>536</v>
      </c>
      <c r="B37" s="6">
        <v>5168</v>
      </c>
      <c r="C37" s="6" t="s">
        <v>532</v>
      </c>
      <c r="D37" s="105">
        <v>0</v>
      </c>
      <c r="E37" s="105">
        <v>0</v>
      </c>
      <c r="F37" s="105">
        <v>0</v>
      </c>
      <c r="G37" s="8">
        <v>0</v>
      </c>
      <c r="H37" s="105">
        <v>0</v>
      </c>
      <c r="J37" s="141"/>
      <c r="K37" s="1"/>
      <c r="L37" s="140"/>
      <c r="M37" s="1"/>
      <c r="N37" s="1"/>
      <c r="O37" s="1"/>
      <c r="P37" s="1"/>
    </row>
    <row r="38" spans="1:17" ht="15" customHeight="1" x14ac:dyDescent="0.25">
      <c r="A38" s="6" t="s">
        <v>536</v>
      </c>
      <c r="B38" s="6">
        <v>5169</v>
      </c>
      <c r="C38" s="6" t="s">
        <v>533</v>
      </c>
      <c r="D38" s="105">
        <v>0</v>
      </c>
      <c r="E38" s="105">
        <v>0</v>
      </c>
      <c r="F38" s="105">
        <v>0</v>
      </c>
      <c r="G38" s="8">
        <v>0</v>
      </c>
      <c r="H38" s="105">
        <v>470</v>
      </c>
      <c r="J38" s="141"/>
      <c r="K38" s="1"/>
      <c r="L38" s="140"/>
      <c r="M38" s="1"/>
      <c r="N38" s="1"/>
      <c r="O38" s="1"/>
      <c r="P38" s="1"/>
    </row>
    <row r="39" spans="1:17" ht="15" customHeight="1" x14ac:dyDescent="0.25">
      <c r="A39" s="6" t="s">
        <v>536</v>
      </c>
      <c r="B39" s="6">
        <v>5171</v>
      </c>
      <c r="C39" s="6" t="s">
        <v>534</v>
      </c>
      <c r="D39" s="105">
        <v>0</v>
      </c>
      <c r="E39" s="105">
        <v>0</v>
      </c>
      <c r="F39" s="105">
        <v>0</v>
      </c>
      <c r="G39" s="8">
        <v>0</v>
      </c>
      <c r="H39" s="105">
        <v>20</v>
      </c>
      <c r="J39" s="141"/>
      <c r="K39" s="1"/>
      <c r="L39" s="140"/>
      <c r="M39" s="1"/>
      <c r="N39" s="1"/>
      <c r="O39" s="1"/>
      <c r="P39" s="1"/>
    </row>
    <row r="40" spans="1:17" ht="15" hidden="1" customHeight="1" x14ac:dyDescent="0.25">
      <c r="A40" s="6" t="s">
        <v>536</v>
      </c>
      <c r="B40" s="6">
        <v>5901</v>
      </c>
      <c r="C40" s="6" t="s">
        <v>535</v>
      </c>
      <c r="D40" s="105">
        <v>0</v>
      </c>
      <c r="E40" s="105">
        <v>0</v>
      </c>
      <c r="F40" s="105">
        <v>0</v>
      </c>
      <c r="G40" s="8">
        <v>0</v>
      </c>
      <c r="H40" s="105">
        <v>0</v>
      </c>
      <c r="J40" s="141"/>
      <c r="K40" s="1"/>
      <c r="L40" s="140"/>
      <c r="M40" s="1"/>
      <c r="N40" s="1"/>
      <c r="O40" s="1"/>
      <c r="P40" s="1"/>
    </row>
    <row r="41" spans="1:17" s="17" customFormat="1" ht="15" customHeight="1" x14ac:dyDescent="0.25">
      <c r="A41" s="19" t="s">
        <v>536</v>
      </c>
      <c r="B41" s="19" t="s">
        <v>537</v>
      </c>
      <c r="C41" s="19"/>
      <c r="D41" s="156">
        <v>0</v>
      </c>
      <c r="E41" s="156">
        <v>0</v>
      </c>
      <c r="F41" s="156">
        <v>0</v>
      </c>
      <c r="G41" s="157">
        <v>0</v>
      </c>
      <c r="H41" s="156">
        <f>SUM(H24:H40)</f>
        <v>3960</v>
      </c>
      <c r="J41" s="137"/>
      <c r="L41" s="136"/>
    </row>
    <row r="42" spans="1:17" ht="15" customHeight="1" x14ac:dyDescent="0.25">
      <c r="A42" s="6" t="s">
        <v>242</v>
      </c>
      <c r="B42" s="6" t="s">
        <v>259</v>
      </c>
      <c r="C42" s="6" t="s">
        <v>260</v>
      </c>
      <c r="D42" s="105">
        <v>103100</v>
      </c>
      <c r="E42" s="105">
        <v>98100</v>
      </c>
      <c r="F42" s="105">
        <v>62179</v>
      </c>
      <c r="G42" s="8">
        <f t="shared" si="0"/>
        <v>63.383282364933741</v>
      </c>
      <c r="H42" s="105">
        <v>159000</v>
      </c>
      <c r="K42" s="1"/>
      <c r="M42" s="1"/>
      <c r="N42" s="1"/>
      <c r="O42" s="1"/>
      <c r="P42" s="1"/>
    </row>
    <row r="43" spans="1:17" ht="15" hidden="1" customHeight="1" x14ac:dyDescent="0.25">
      <c r="A43" s="6" t="s">
        <v>242</v>
      </c>
      <c r="B43" s="6" t="s">
        <v>259</v>
      </c>
      <c r="C43" s="6" t="s">
        <v>504</v>
      </c>
      <c r="D43" s="105">
        <v>0</v>
      </c>
      <c r="E43" s="105">
        <v>246</v>
      </c>
      <c r="F43" s="105">
        <v>0</v>
      </c>
      <c r="G43" s="8">
        <f t="shared" si="0"/>
        <v>0</v>
      </c>
      <c r="H43" s="105">
        <v>0</v>
      </c>
      <c r="K43" s="1"/>
      <c r="M43" s="1"/>
      <c r="N43" s="1"/>
      <c r="O43" s="1"/>
      <c r="P43" s="1"/>
    </row>
    <row r="44" spans="1:17" ht="15" hidden="1" customHeight="1" x14ac:dyDescent="0.25">
      <c r="A44" s="6" t="s">
        <v>242</v>
      </c>
      <c r="B44" s="6" t="s">
        <v>259</v>
      </c>
      <c r="C44" s="6" t="s">
        <v>505</v>
      </c>
      <c r="D44" s="105">
        <v>0</v>
      </c>
      <c r="E44" s="105">
        <v>3178</v>
      </c>
      <c r="F44" s="105">
        <v>0</v>
      </c>
      <c r="G44" s="8">
        <f t="shared" si="0"/>
        <v>0</v>
      </c>
      <c r="H44" s="105">
        <v>0</v>
      </c>
      <c r="K44" s="1"/>
      <c r="M44" s="1"/>
      <c r="N44" s="1"/>
      <c r="O44" s="1"/>
      <c r="P44" s="1"/>
    </row>
    <row r="45" spans="1:17" ht="15" hidden="1" customHeight="1" x14ac:dyDescent="0.25">
      <c r="A45" s="6" t="s">
        <v>242</v>
      </c>
      <c r="B45" s="6" t="s">
        <v>259</v>
      </c>
      <c r="C45" s="6" t="s">
        <v>506</v>
      </c>
      <c r="D45" s="105">
        <v>0</v>
      </c>
      <c r="E45" s="105">
        <v>2085</v>
      </c>
      <c r="F45" s="105">
        <v>0</v>
      </c>
      <c r="G45" s="8">
        <f t="shared" si="0"/>
        <v>0</v>
      </c>
      <c r="H45" s="105">
        <v>0</v>
      </c>
      <c r="K45" s="1"/>
      <c r="M45" s="1"/>
      <c r="N45" s="1"/>
      <c r="O45" s="1"/>
      <c r="P45" s="1"/>
    </row>
    <row r="46" spans="1:17" s="134" customFormat="1" ht="15" customHeight="1" x14ac:dyDescent="0.25">
      <c r="A46" s="127" t="s">
        <v>242</v>
      </c>
      <c r="B46" s="127" t="s">
        <v>261</v>
      </c>
      <c r="C46" s="127" t="s">
        <v>262</v>
      </c>
      <c r="D46" s="128">
        <v>90</v>
      </c>
      <c r="E46" s="128">
        <v>90</v>
      </c>
      <c r="F46" s="128">
        <v>30</v>
      </c>
      <c r="G46" s="129">
        <f t="shared" si="0"/>
        <v>33.333333333333336</v>
      </c>
      <c r="H46" s="128">
        <v>80</v>
      </c>
      <c r="J46" s="138"/>
      <c r="K46" s="138"/>
      <c r="L46" s="138"/>
      <c r="M46" s="138"/>
      <c r="N46" s="139"/>
      <c r="O46" s="139"/>
      <c r="Q46" s="138"/>
    </row>
    <row r="47" spans="1:17" s="134" customFormat="1" ht="15" customHeight="1" x14ac:dyDescent="0.25">
      <c r="A47" s="127" t="s">
        <v>242</v>
      </c>
      <c r="B47" s="127" t="s">
        <v>143</v>
      </c>
      <c r="C47" s="127" t="s">
        <v>144</v>
      </c>
      <c r="D47" s="128">
        <v>6100</v>
      </c>
      <c r="E47" s="128">
        <v>6100</v>
      </c>
      <c r="F47" s="128">
        <v>3436</v>
      </c>
      <c r="G47" s="129">
        <f t="shared" si="0"/>
        <v>56.327868852459019</v>
      </c>
      <c r="H47" s="128">
        <v>6900</v>
      </c>
      <c r="J47" s="138"/>
      <c r="K47" s="138"/>
      <c r="L47" s="138"/>
      <c r="M47" s="138"/>
      <c r="N47" s="138"/>
      <c r="O47" s="138"/>
      <c r="Q47" s="138"/>
    </row>
    <row r="48" spans="1:17" s="134" customFormat="1" ht="15" hidden="1" customHeight="1" x14ac:dyDescent="0.25">
      <c r="A48" s="127" t="s">
        <v>242</v>
      </c>
      <c r="B48" s="127" t="s">
        <v>143</v>
      </c>
      <c r="C48" s="127" t="s">
        <v>620</v>
      </c>
      <c r="D48" s="128">
        <v>0</v>
      </c>
      <c r="E48" s="128">
        <v>0</v>
      </c>
      <c r="F48" s="128">
        <v>326</v>
      </c>
      <c r="G48" s="129">
        <v>0</v>
      </c>
      <c r="H48" s="128">
        <v>0</v>
      </c>
      <c r="J48" s="138"/>
      <c r="K48" s="138"/>
      <c r="L48" s="138"/>
      <c r="M48" s="138"/>
      <c r="N48" s="138"/>
      <c r="O48" s="138"/>
      <c r="Q48" s="138"/>
    </row>
    <row r="49" spans="1:17" s="134" customFormat="1" ht="15" customHeight="1" x14ac:dyDescent="0.25">
      <c r="A49" s="127" t="s">
        <v>242</v>
      </c>
      <c r="B49" s="127" t="s">
        <v>263</v>
      </c>
      <c r="C49" s="127" t="s">
        <v>264</v>
      </c>
      <c r="D49" s="128">
        <v>800</v>
      </c>
      <c r="E49" s="128">
        <v>800</v>
      </c>
      <c r="F49" s="128">
        <v>287</v>
      </c>
      <c r="G49" s="129">
        <f t="shared" si="0"/>
        <v>35.875</v>
      </c>
      <c r="H49" s="128">
        <v>950</v>
      </c>
      <c r="J49" s="138"/>
      <c r="K49" s="138"/>
      <c r="L49" s="138"/>
      <c r="M49" s="138"/>
      <c r="N49" s="139"/>
      <c r="O49" s="139"/>
      <c r="Q49" s="138"/>
    </row>
    <row r="50" spans="1:17" s="134" customFormat="1" ht="15" customHeight="1" x14ac:dyDescent="0.25">
      <c r="A50" s="127" t="s">
        <v>242</v>
      </c>
      <c r="B50" s="127" t="s">
        <v>255</v>
      </c>
      <c r="C50" s="127" t="s">
        <v>256</v>
      </c>
      <c r="D50" s="128">
        <v>60</v>
      </c>
      <c r="E50" s="128">
        <v>60</v>
      </c>
      <c r="F50" s="128">
        <v>25</v>
      </c>
      <c r="G50" s="129">
        <f t="shared" si="0"/>
        <v>41.666666666666664</v>
      </c>
      <c r="H50" s="128">
        <v>60</v>
      </c>
      <c r="J50" s="138"/>
      <c r="K50" s="138"/>
      <c r="L50" s="138"/>
      <c r="M50" s="138"/>
      <c r="N50" s="139"/>
      <c r="O50" s="139"/>
      <c r="Q50" s="138"/>
    </row>
    <row r="51" spans="1:17" ht="15" customHeight="1" x14ac:dyDescent="0.25">
      <c r="A51" s="6" t="s">
        <v>242</v>
      </c>
      <c r="B51" s="6" t="s">
        <v>145</v>
      </c>
      <c r="C51" s="6" t="s">
        <v>146</v>
      </c>
      <c r="D51" s="105">
        <v>25775</v>
      </c>
      <c r="E51" s="105">
        <v>24535</v>
      </c>
      <c r="F51" s="105">
        <v>16390</v>
      </c>
      <c r="G51" s="8">
        <f t="shared" si="0"/>
        <v>66.802527002241689</v>
      </c>
      <c r="H51" s="105">
        <v>41400</v>
      </c>
      <c r="P51" s="1"/>
      <c r="Q51"/>
    </row>
    <row r="52" spans="1:17" ht="15" hidden="1" customHeight="1" x14ac:dyDescent="0.25">
      <c r="A52" s="6" t="s">
        <v>242</v>
      </c>
      <c r="B52" s="6" t="s">
        <v>145</v>
      </c>
      <c r="C52" s="6" t="s">
        <v>504</v>
      </c>
      <c r="D52" s="105">
        <v>0</v>
      </c>
      <c r="E52" s="105">
        <v>61</v>
      </c>
      <c r="F52" s="105">
        <v>0</v>
      </c>
      <c r="G52" s="8">
        <f t="shared" si="0"/>
        <v>0</v>
      </c>
      <c r="H52" s="105">
        <v>0</v>
      </c>
      <c r="P52" s="1"/>
      <c r="Q52"/>
    </row>
    <row r="53" spans="1:17" ht="15" hidden="1" customHeight="1" x14ac:dyDescent="0.25">
      <c r="A53" s="6" t="s">
        <v>242</v>
      </c>
      <c r="B53" s="6" t="s">
        <v>145</v>
      </c>
      <c r="C53" s="6" t="s">
        <v>505</v>
      </c>
      <c r="D53" s="105">
        <v>0</v>
      </c>
      <c r="E53" s="105">
        <v>1190</v>
      </c>
      <c r="F53" s="105">
        <v>0</v>
      </c>
      <c r="G53" s="8">
        <f t="shared" si="0"/>
        <v>0</v>
      </c>
      <c r="H53" s="105">
        <v>0</v>
      </c>
      <c r="P53" s="1"/>
      <c r="Q53"/>
    </row>
    <row r="54" spans="1:17" ht="15" hidden="1" customHeight="1" x14ac:dyDescent="0.25">
      <c r="A54" s="6" t="s">
        <v>242</v>
      </c>
      <c r="B54" s="6" t="s">
        <v>145</v>
      </c>
      <c r="C54" s="6" t="s">
        <v>506</v>
      </c>
      <c r="D54" s="105">
        <v>0</v>
      </c>
      <c r="E54" s="105">
        <v>781</v>
      </c>
      <c r="F54" s="105">
        <v>0</v>
      </c>
      <c r="G54" s="8">
        <f t="shared" si="0"/>
        <v>0</v>
      </c>
      <c r="H54" s="105">
        <v>0</v>
      </c>
      <c r="P54" s="1"/>
      <c r="Q54"/>
    </row>
    <row r="55" spans="1:17" ht="15" customHeight="1" x14ac:dyDescent="0.25">
      <c r="A55" s="6" t="s">
        <v>242</v>
      </c>
      <c r="B55" s="6" t="s">
        <v>147</v>
      </c>
      <c r="C55" s="6" t="s">
        <v>148</v>
      </c>
      <c r="D55" s="105">
        <v>9279</v>
      </c>
      <c r="E55" s="105">
        <v>8829</v>
      </c>
      <c r="F55" s="105">
        <v>5973</v>
      </c>
      <c r="G55" s="8">
        <f>F55*100/E55</f>
        <v>67.652055725450225</v>
      </c>
      <c r="H55" s="105">
        <v>15200</v>
      </c>
      <c r="P55" s="1"/>
      <c r="Q55"/>
    </row>
    <row r="56" spans="1:17" ht="15" hidden="1" customHeight="1" x14ac:dyDescent="0.25">
      <c r="A56" s="6" t="s">
        <v>242</v>
      </c>
      <c r="B56" s="6" t="s">
        <v>147</v>
      </c>
      <c r="C56" s="6" t="s">
        <v>621</v>
      </c>
      <c r="D56" s="105">
        <v>0</v>
      </c>
      <c r="E56" s="105">
        <v>0</v>
      </c>
      <c r="F56" s="105">
        <v>-10</v>
      </c>
      <c r="G56" s="8">
        <v>0</v>
      </c>
      <c r="H56" s="105">
        <v>0</v>
      </c>
      <c r="P56" s="1"/>
      <c r="Q56"/>
    </row>
    <row r="57" spans="1:17" ht="15" hidden="1" customHeight="1" x14ac:dyDescent="0.25">
      <c r="A57" s="6" t="s">
        <v>242</v>
      </c>
      <c r="B57" s="6" t="s">
        <v>147</v>
      </c>
      <c r="C57" s="6" t="s">
        <v>504</v>
      </c>
      <c r="D57" s="105">
        <v>0</v>
      </c>
      <c r="E57" s="105">
        <v>22</v>
      </c>
      <c r="F57" s="105">
        <v>0</v>
      </c>
      <c r="G57" s="8">
        <f>F57*100/E57</f>
        <v>0</v>
      </c>
      <c r="H57" s="105">
        <v>0</v>
      </c>
      <c r="P57" s="1"/>
      <c r="Q57"/>
    </row>
    <row r="58" spans="1:17" ht="15" hidden="1" customHeight="1" x14ac:dyDescent="0.25">
      <c r="A58" s="6" t="s">
        <v>242</v>
      </c>
      <c r="B58" s="6" t="s">
        <v>147</v>
      </c>
      <c r="C58" s="6" t="s">
        <v>505</v>
      </c>
      <c r="D58" s="105">
        <v>0</v>
      </c>
      <c r="E58" s="105">
        <v>432</v>
      </c>
      <c r="F58" s="105">
        <v>0</v>
      </c>
      <c r="G58" s="8">
        <f>F58*100/E58</f>
        <v>0</v>
      </c>
      <c r="H58" s="105">
        <v>0</v>
      </c>
      <c r="P58" s="1"/>
      <c r="Q58"/>
    </row>
    <row r="59" spans="1:17" ht="15" hidden="1" customHeight="1" x14ac:dyDescent="0.25">
      <c r="A59" s="6" t="s">
        <v>242</v>
      </c>
      <c r="B59" s="6" t="s">
        <v>147</v>
      </c>
      <c r="C59" s="6" t="s">
        <v>506</v>
      </c>
      <c r="D59" s="105">
        <v>0</v>
      </c>
      <c r="E59" s="105">
        <v>283</v>
      </c>
      <c r="F59" s="105">
        <v>0</v>
      </c>
      <c r="G59" s="8">
        <f>F59*100/E59</f>
        <v>0</v>
      </c>
      <c r="H59" s="105">
        <v>0</v>
      </c>
      <c r="P59" s="1"/>
      <c r="Q59"/>
    </row>
    <row r="60" spans="1:17" ht="15" customHeight="1" x14ac:dyDescent="0.25">
      <c r="A60" s="6" t="s">
        <v>242</v>
      </c>
      <c r="B60" s="6" t="s">
        <v>265</v>
      </c>
      <c r="C60" s="6" t="s">
        <v>266</v>
      </c>
      <c r="D60" s="105">
        <v>800</v>
      </c>
      <c r="E60" s="105">
        <v>850</v>
      </c>
      <c r="F60" s="105">
        <v>624</v>
      </c>
      <c r="G60" s="8">
        <f t="shared" si="0"/>
        <v>73.411764705882348</v>
      </c>
      <c r="H60" s="105">
        <v>900</v>
      </c>
      <c r="P60" s="1"/>
      <c r="Q60"/>
    </row>
    <row r="61" spans="1:17" ht="15" customHeight="1" x14ac:dyDescent="0.25">
      <c r="A61" s="6" t="s">
        <v>242</v>
      </c>
      <c r="B61" s="6" t="s">
        <v>156</v>
      </c>
      <c r="C61" s="6" t="s">
        <v>157</v>
      </c>
      <c r="D61" s="105">
        <v>1</v>
      </c>
      <c r="E61" s="105">
        <v>3.5</v>
      </c>
      <c r="F61" s="105">
        <v>2</v>
      </c>
      <c r="G61" s="8">
        <f t="shared" si="0"/>
        <v>57.142857142857146</v>
      </c>
      <c r="H61" s="105">
        <v>4</v>
      </c>
      <c r="P61" s="1"/>
      <c r="Q61"/>
    </row>
    <row r="62" spans="1:17" ht="15" customHeight="1" x14ac:dyDescent="0.25">
      <c r="A62" s="6" t="s">
        <v>242</v>
      </c>
      <c r="B62" s="6" t="s">
        <v>267</v>
      </c>
      <c r="C62" s="6" t="s">
        <v>268</v>
      </c>
      <c r="D62" s="105">
        <v>1</v>
      </c>
      <c r="E62" s="105">
        <v>1</v>
      </c>
      <c r="F62" s="105">
        <v>0</v>
      </c>
      <c r="G62" s="8">
        <f t="shared" si="0"/>
        <v>0</v>
      </c>
      <c r="H62" s="105">
        <v>1</v>
      </c>
      <c r="N62" s="135"/>
      <c r="O62" s="135"/>
      <c r="P62" s="1"/>
      <c r="Q62"/>
    </row>
    <row r="63" spans="1:17" ht="15" customHeight="1" x14ac:dyDescent="0.25">
      <c r="A63" s="6" t="s">
        <v>242</v>
      </c>
      <c r="B63" s="6" t="s">
        <v>35</v>
      </c>
      <c r="C63" s="6" t="s">
        <v>36</v>
      </c>
      <c r="D63" s="105">
        <v>0</v>
      </c>
      <c r="E63" s="105">
        <v>24</v>
      </c>
      <c r="F63" s="105">
        <v>0</v>
      </c>
      <c r="G63" s="8">
        <f t="shared" si="0"/>
        <v>0</v>
      </c>
      <c r="H63" s="105">
        <v>1</v>
      </c>
      <c r="N63" s="135"/>
      <c r="O63" s="135"/>
      <c r="P63" s="1"/>
      <c r="Q63"/>
    </row>
    <row r="64" spans="1:17" ht="15" customHeight="1" x14ac:dyDescent="0.25">
      <c r="A64" s="6" t="s">
        <v>242</v>
      </c>
      <c r="B64" s="6" t="s">
        <v>37</v>
      </c>
      <c r="C64" s="6" t="s">
        <v>38</v>
      </c>
      <c r="D64" s="105">
        <v>20</v>
      </c>
      <c r="E64" s="105">
        <v>20</v>
      </c>
      <c r="F64" s="105">
        <v>0</v>
      </c>
      <c r="G64" s="8">
        <f t="shared" si="0"/>
        <v>0</v>
      </c>
      <c r="H64" s="105">
        <v>15</v>
      </c>
      <c r="P64" s="1"/>
      <c r="Q64"/>
    </row>
    <row r="65" spans="1:17" ht="15" customHeight="1" x14ac:dyDescent="0.25">
      <c r="A65" s="6" t="s">
        <v>242</v>
      </c>
      <c r="B65" s="6" t="s">
        <v>160</v>
      </c>
      <c r="C65" s="6" t="s">
        <v>161</v>
      </c>
      <c r="D65" s="105">
        <v>20</v>
      </c>
      <c r="E65" s="105">
        <v>20</v>
      </c>
      <c r="F65" s="105">
        <v>1.81</v>
      </c>
      <c r="G65" s="8">
        <f t="shared" si="0"/>
        <v>9.0500000000000007</v>
      </c>
      <c r="H65" s="105">
        <v>15</v>
      </c>
      <c r="O65" s="135"/>
      <c r="P65" s="1"/>
      <c r="Q65"/>
    </row>
    <row r="66" spans="1:17" ht="15" customHeight="1" x14ac:dyDescent="0.25">
      <c r="A66" s="6" t="s">
        <v>242</v>
      </c>
      <c r="B66" s="6" t="s">
        <v>269</v>
      </c>
      <c r="C66" s="6" t="s">
        <v>270</v>
      </c>
      <c r="D66" s="105">
        <v>20</v>
      </c>
      <c r="E66" s="105">
        <v>20</v>
      </c>
      <c r="F66" s="105">
        <v>0</v>
      </c>
      <c r="G66" s="8">
        <f>F66*100/E66</f>
        <v>0</v>
      </c>
      <c r="H66" s="105">
        <v>1</v>
      </c>
      <c r="O66" s="135"/>
      <c r="P66" s="1"/>
      <c r="Q66"/>
    </row>
    <row r="67" spans="1:17" ht="15" customHeight="1" x14ac:dyDescent="0.25">
      <c r="A67" s="6" t="s">
        <v>242</v>
      </c>
      <c r="B67" s="6" t="s">
        <v>123</v>
      </c>
      <c r="C67" s="6" t="s">
        <v>124</v>
      </c>
      <c r="D67" s="105">
        <v>300</v>
      </c>
      <c r="E67" s="105">
        <v>300</v>
      </c>
      <c r="F67" s="105">
        <v>112</v>
      </c>
      <c r="G67" s="8">
        <f t="shared" si="0"/>
        <v>37.333333333333336</v>
      </c>
      <c r="H67" s="105">
        <v>231</v>
      </c>
      <c r="N67" s="135"/>
      <c r="O67" s="135"/>
      <c r="P67" s="1"/>
      <c r="Q67"/>
    </row>
    <row r="68" spans="1:17" ht="15" customHeight="1" x14ac:dyDescent="0.25">
      <c r="A68" s="6" t="s">
        <v>242</v>
      </c>
      <c r="B68" s="6" t="s">
        <v>39</v>
      </c>
      <c r="C68" s="6" t="s">
        <v>40</v>
      </c>
      <c r="D68" s="105">
        <v>3000</v>
      </c>
      <c r="E68" s="105">
        <v>3000</v>
      </c>
      <c r="F68" s="105">
        <v>791</v>
      </c>
      <c r="G68" s="8">
        <f t="shared" si="0"/>
        <v>26.366666666666667</v>
      </c>
      <c r="H68" s="105">
        <v>1232</v>
      </c>
      <c r="P68" s="1"/>
      <c r="Q68"/>
    </row>
    <row r="69" spans="1:17" ht="15" hidden="1" customHeight="1" x14ac:dyDescent="0.25">
      <c r="A69" s="6" t="s">
        <v>242</v>
      </c>
      <c r="B69" s="6" t="s">
        <v>39</v>
      </c>
      <c r="C69" s="6" t="s">
        <v>507</v>
      </c>
      <c r="D69" s="105">
        <v>0</v>
      </c>
      <c r="E69" s="105">
        <v>550</v>
      </c>
      <c r="F69" s="105">
        <v>431</v>
      </c>
      <c r="G69" s="8">
        <f t="shared" ref="G69" si="4">F69*100/E69</f>
        <v>78.36363636363636</v>
      </c>
      <c r="H69" s="105">
        <v>0</v>
      </c>
      <c r="P69" s="1"/>
      <c r="Q69"/>
    </row>
    <row r="70" spans="1:17" ht="15" customHeight="1" x14ac:dyDescent="0.25">
      <c r="A70" s="6" t="s">
        <v>242</v>
      </c>
      <c r="B70" s="6" t="s">
        <v>39</v>
      </c>
      <c r="C70" s="6" t="s">
        <v>517</v>
      </c>
      <c r="D70" s="105">
        <v>0</v>
      </c>
      <c r="E70" s="105">
        <v>0</v>
      </c>
      <c r="F70" s="105">
        <v>0</v>
      </c>
      <c r="G70" s="8">
        <v>0</v>
      </c>
      <c r="H70" s="105">
        <v>1078</v>
      </c>
      <c r="P70" s="1"/>
      <c r="Q70"/>
    </row>
    <row r="71" spans="1:17" ht="15" customHeight="1" x14ac:dyDescent="0.25">
      <c r="A71" s="6" t="s">
        <v>242</v>
      </c>
      <c r="B71" s="6" t="s">
        <v>4</v>
      </c>
      <c r="C71" s="6" t="s">
        <v>509</v>
      </c>
      <c r="D71" s="105">
        <v>3500</v>
      </c>
      <c r="E71" s="105">
        <v>3500</v>
      </c>
      <c r="F71" s="105">
        <v>1375</v>
      </c>
      <c r="G71" s="8">
        <f>F71*100/E71</f>
        <v>39.285714285714285</v>
      </c>
      <c r="H71" s="105">
        <v>1540</v>
      </c>
      <c r="P71" s="1"/>
      <c r="Q71"/>
    </row>
    <row r="72" spans="1:17" ht="15" customHeight="1" x14ac:dyDescent="0.25">
      <c r="A72" s="313"/>
      <c r="B72" s="313"/>
      <c r="C72" s="313"/>
      <c r="D72" s="132"/>
      <c r="E72" s="132"/>
      <c r="F72" s="132"/>
      <c r="G72" s="133"/>
      <c r="H72" s="132"/>
      <c r="P72" s="1"/>
      <c r="Q72"/>
    </row>
    <row r="73" spans="1:17" s="315" customFormat="1" x14ac:dyDescent="0.25">
      <c r="A73" s="360" t="s">
        <v>436</v>
      </c>
      <c r="B73" s="360"/>
      <c r="C73" s="360"/>
      <c r="D73" s="314"/>
      <c r="E73" s="314"/>
      <c r="F73" s="314"/>
      <c r="H73" s="314"/>
      <c r="J73" s="316"/>
      <c r="K73" s="316"/>
      <c r="L73" s="316"/>
      <c r="M73" s="316"/>
      <c r="N73" s="316"/>
      <c r="O73" s="316"/>
      <c r="P73" s="316"/>
    </row>
    <row r="74" spans="1:17" s="24" customFormat="1" ht="27" customHeight="1" x14ac:dyDescent="0.2">
      <c r="A74" s="22" t="s">
        <v>0</v>
      </c>
      <c r="B74" s="22" t="s">
        <v>1</v>
      </c>
      <c r="C74" s="22" t="s">
        <v>2</v>
      </c>
      <c r="D74" s="111" t="s">
        <v>293</v>
      </c>
      <c r="E74" s="111" t="s">
        <v>294</v>
      </c>
      <c r="F74" s="112" t="s">
        <v>588</v>
      </c>
      <c r="G74" s="23" t="s">
        <v>328</v>
      </c>
      <c r="H74" s="126" t="s">
        <v>697</v>
      </c>
    </row>
    <row r="75" spans="1:17" ht="15" customHeight="1" x14ac:dyDescent="0.25">
      <c r="A75" s="127" t="s">
        <v>242</v>
      </c>
      <c r="B75" s="127" t="s">
        <v>4</v>
      </c>
      <c r="C75" s="127" t="s">
        <v>508</v>
      </c>
      <c r="D75" s="128">
        <v>20</v>
      </c>
      <c r="E75" s="128">
        <v>20</v>
      </c>
      <c r="F75" s="128">
        <v>0</v>
      </c>
      <c r="G75" s="129">
        <f t="shared" si="0"/>
        <v>0</v>
      </c>
      <c r="H75" s="128">
        <v>20</v>
      </c>
      <c r="P75" s="1"/>
      <c r="Q75"/>
    </row>
    <row r="76" spans="1:17" ht="15" hidden="1" customHeight="1" x14ac:dyDescent="0.25">
      <c r="A76" s="6" t="s">
        <v>242</v>
      </c>
      <c r="B76" s="6" t="s">
        <v>4</v>
      </c>
      <c r="C76" s="6" t="s">
        <v>515</v>
      </c>
      <c r="D76" s="105">
        <v>0</v>
      </c>
      <c r="E76" s="105">
        <v>250</v>
      </c>
      <c r="F76" s="105">
        <v>75</v>
      </c>
      <c r="G76" s="8">
        <f t="shared" si="0"/>
        <v>30</v>
      </c>
      <c r="H76" s="105">
        <v>0</v>
      </c>
      <c r="P76" s="1"/>
      <c r="Q76"/>
    </row>
    <row r="77" spans="1:17" ht="15" customHeight="1" x14ac:dyDescent="0.25">
      <c r="A77" s="6" t="s">
        <v>242</v>
      </c>
      <c r="B77" s="6" t="s">
        <v>4</v>
      </c>
      <c r="C77" s="6" t="s">
        <v>518</v>
      </c>
      <c r="D77" s="105">
        <v>0</v>
      </c>
      <c r="E77" s="105">
        <v>0</v>
      </c>
      <c r="F77" s="105">
        <v>0</v>
      </c>
      <c r="G77" s="8">
        <v>0</v>
      </c>
      <c r="H77" s="105">
        <v>1155</v>
      </c>
      <c r="P77" s="1"/>
      <c r="Q77"/>
    </row>
    <row r="78" spans="1:17" ht="15" customHeight="1" x14ac:dyDescent="0.25">
      <c r="A78" s="6" t="s">
        <v>242</v>
      </c>
      <c r="B78" s="6" t="s">
        <v>41</v>
      </c>
      <c r="C78" s="6" t="s">
        <v>42</v>
      </c>
      <c r="D78" s="105">
        <v>390</v>
      </c>
      <c r="E78" s="105">
        <v>390</v>
      </c>
      <c r="F78" s="105">
        <v>339</v>
      </c>
      <c r="G78" s="8">
        <f t="shared" si="0"/>
        <v>86.92307692307692</v>
      </c>
      <c r="H78" s="105">
        <v>616</v>
      </c>
      <c r="N78" s="135"/>
      <c r="O78" s="135"/>
      <c r="P78" s="1"/>
      <c r="Q78"/>
    </row>
    <row r="79" spans="1:17" ht="15" customHeight="1" x14ac:dyDescent="0.25">
      <c r="A79" s="6" t="s">
        <v>242</v>
      </c>
      <c r="B79" s="6" t="s">
        <v>233</v>
      </c>
      <c r="C79" s="6" t="s">
        <v>234</v>
      </c>
      <c r="D79" s="105">
        <v>3100</v>
      </c>
      <c r="E79" s="105">
        <v>3100</v>
      </c>
      <c r="F79" s="105">
        <v>1706</v>
      </c>
      <c r="G79" s="8">
        <f t="shared" si="0"/>
        <v>55.032258064516128</v>
      </c>
      <c r="H79" s="105">
        <v>4312</v>
      </c>
      <c r="N79" s="135"/>
      <c r="O79" s="135"/>
      <c r="P79" s="1"/>
      <c r="Q79"/>
    </row>
    <row r="80" spans="1:17" ht="15" customHeight="1" x14ac:dyDescent="0.25">
      <c r="A80" s="6" t="s">
        <v>242</v>
      </c>
      <c r="B80" s="6" t="s">
        <v>235</v>
      </c>
      <c r="C80" s="6" t="s">
        <v>236</v>
      </c>
      <c r="D80" s="105">
        <v>60</v>
      </c>
      <c r="E80" s="105">
        <v>60</v>
      </c>
      <c r="F80" s="105">
        <v>20</v>
      </c>
      <c r="G80" s="8">
        <f t="shared" si="0"/>
        <v>33.333333333333336</v>
      </c>
      <c r="H80" s="105">
        <v>77</v>
      </c>
      <c r="P80" s="1"/>
      <c r="Q80"/>
    </row>
    <row r="81" spans="1:17" ht="15" customHeight="1" x14ac:dyDescent="0.25">
      <c r="A81" s="6" t="s">
        <v>242</v>
      </c>
      <c r="B81" s="6" t="s">
        <v>43</v>
      </c>
      <c r="C81" s="6" t="s">
        <v>44</v>
      </c>
      <c r="D81" s="105">
        <v>2600</v>
      </c>
      <c r="E81" s="105">
        <v>2600</v>
      </c>
      <c r="F81" s="105">
        <v>576</v>
      </c>
      <c r="G81" s="8">
        <f t="shared" si="0"/>
        <v>22.153846153846153</v>
      </c>
      <c r="H81" s="105">
        <v>3080</v>
      </c>
      <c r="P81" s="1"/>
      <c r="Q81"/>
    </row>
    <row r="82" spans="1:17" ht="15" customHeight="1" x14ac:dyDescent="0.25">
      <c r="A82" s="6" t="s">
        <v>242</v>
      </c>
      <c r="B82" s="6" t="s">
        <v>271</v>
      </c>
      <c r="C82" s="6" t="s">
        <v>272</v>
      </c>
      <c r="D82" s="105">
        <v>200</v>
      </c>
      <c r="E82" s="105">
        <v>200</v>
      </c>
      <c r="F82" s="105">
        <v>41</v>
      </c>
      <c r="G82" s="8">
        <f t="shared" si="0"/>
        <v>20.5</v>
      </c>
      <c r="H82" s="105">
        <v>46</v>
      </c>
      <c r="P82" s="1"/>
      <c r="Q82"/>
    </row>
    <row r="83" spans="1:17" ht="15" customHeight="1" x14ac:dyDescent="0.25">
      <c r="A83" s="6" t="s">
        <v>242</v>
      </c>
      <c r="B83" s="6" t="s">
        <v>166</v>
      </c>
      <c r="C83" s="6" t="s">
        <v>167</v>
      </c>
      <c r="D83" s="105">
        <v>1700</v>
      </c>
      <c r="E83" s="105">
        <v>1700</v>
      </c>
      <c r="F83" s="105">
        <v>1065</v>
      </c>
      <c r="G83" s="8">
        <f t="shared" si="0"/>
        <v>62.647058823529413</v>
      </c>
      <c r="H83" s="105">
        <v>6930</v>
      </c>
      <c r="P83" s="1"/>
      <c r="Q83"/>
    </row>
    <row r="84" spans="1:17" ht="15" customHeight="1" x14ac:dyDescent="0.25">
      <c r="A84" s="6" t="s">
        <v>242</v>
      </c>
      <c r="B84" s="6" t="s">
        <v>273</v>
      </c>
      <c r="C84" s="6" t="s">
        <v>274</v>
      </c>
      <c r="D84" s="105">
        <v>1800</v>
      </c>
      <c r="E84" s="105">
        <v>1800</v>
      </c>
      <c r="F84" s="105">
        <v>1118</v>
      </c>
      <c r="G84" s="8">
        <f t="shared" si="0"/>
        <v>62.111111111111114</v>
      </c>
      <c r="H84" s="105">
        <v>1386</v>
      </c>
      <c r="N84" s="135"/>
      <c r="O84" s="135"/>
      <c r="P84" s="1"/>
      <c r="Q84"/>
    </row>
    <row r="85" spans="1:17" ht="15" customHeight="1" x14ac:dyDescent="0.25">
      <c r="A85" s="6" t="s">
        <v>242</v>
      </c>
      <c r="B85" s="6" t="s">
        <v>168</v>
      </c>
      <c r="C85" s="6" t="s">
        <v>169</v>
      </c>
      <c r="D85" s="105">
        <v>12</v>
      </c>
      <c r="E85" s="105">
        <v>12</v>
      </c>
      <c r="F85" s="105">
        <v>0.11846999999999999</v>
      </c>
      <c r="G85" s="8">
        <f t="shared" si="0"/>
        <v>0.98724999999999996</v>
      </c>
      <c r="H85" s="105">
        <v>1</v>
      </c>
      <c r="P85" s="1"/>
      <c r="Q85"/>
    </row>
    <row r="86" spans="1:17" ht="15" customHeight="1" x14ac:dyDescent="0.25">
      <c r="A86" s="6" t="s">
        <v>242</v>
      </c>
      <c r="B86" s="6" t="s">
        <v>138</v>
      </c>
      <c r="C86" s="6" t="s">
        <v>139</v>
      </c>
      <c r="D86" s="105">
        <v>20</v>
      </c>
      <c r="E86" s="105">
        <v>370</v>
      </c>
      <c r="F86" s="105">
        <v>152</v>
      </c>
      <c r="G86" s="8">
        <f t="shared" si="0"/>
        <v>41.081081081081081</v>
      </c>
      <c r="H86" s="105">
        <v>385</v>
      </c>
      <c r="O86" s="135"/>
      <c r="P86" s="1"/>
      <c r="Q86"/>
    </row>
    <row r="87" spans="1:17" ht="15" customHeight="1" x14ac:dyDescent="0.25">
      <c r="A87" s="127" t="s">
        <v>242</v>
      </c>
      <c r="B87" s="127" t="s">
        <v>138</v>
      </c>
      <c r="C87" s="127" t="s">
        <v>583</v>
      </c>
      <c r="D87" s="128">
        <v>0</v>
      </c>
      <c r="E87" s="128">
        <v>0</v>
      </c>
      <c r="F87" s="128">
        <v>0</v>
      </c>
      <c r="G87" s="129">
        <v>0</v>
      </c>
      <c r="H87" s="128">
        <v>600</v>
      </c>
      <c r="O87" s="135"/>
      <c r="P87" s="1"/>
      <c r="Q87"/>
    </row>
    <row r="88" spans="1:17" ht="15" customHeight="1" x14ac:dyDescent="0.25">
      <c r="A88" s="6" t="s">
        <v>242</v>
      </c>
      <c r="B88" s="6" t="s">
        <v>6</v>
      </c>
      <c r="C88" s="6" t="s">
        <v>7</v>
      </c>
      <c r="D88" s="105">
        <v>1000</v>
      </c>
      <c r="E88" s="105">
        <v>1000</v>
      </c>
      <c r="F88" s="105">
        <v>741</v>
      </c>
      <c r="G88" s="8">
        <f t="shared" si="0"/>
        <v>74.099999999999994</v>
      </c>
      <c r="H88" s="105">
        <v>1540</v>
      </c>
      <c r="P88" s="1"/>
      <c r="Q88"/>
    </row>
    <row r="89" spans="1:17" ht="15" customHeight="1" x14ac:dyDescent="0.25">
      <c r="A89" s="6" t="s">
        <v>242</v>
      </c>
      <c r="B89" s="6" t="s">
        <v>92</v>
      </c>
      <c r="C89" s="6" t="s">
        <v>93</v>
      </c>
      <c r="D89" s="105">
        <v>2000</v>
      </c>
      <c r="E89" s="105">
        <v>2000</v>
      </c>
      <c r="F89" s="105">
        <v>898</v>
      </c>
      <c r="G89" s="8">
        <f t="shared" si="0"/>
        <v>44.9</v>
      </c>
      <c r="H89" s="105">
        <v>1540</v>
      </c>
      <c r="N89" s="135"/>
      <c r="O89" s="135"/>
      <c r="P89" s="1"/>
      <c r="Q89"/>
    </row>
    <row r="90" spans="1:17" ht="15" hidden="1" customHeight="1" x14ac:dyDescent="0.25">
      <c r="A90" s="6" t="s">
        <v>242</v>
      </c>
      <c r="B90" s="6" t="s">
        <v>92</v>
      </c>
      <c r="C90" s="6" t="s">
        <v>510</v>
      </c>
      <c r="D90" s="105">
        <v>0</v>
      </c>
      <c r="E90" s="105">
        <v>300</v>
      </c>
      <c r="F90" s="105">
        <v>216</v>
      </c>
      <c r="G90" s="8">
        <f t="shared" si="0"/>
        <v>72</v>
      </c>
      <c r="H90" s="105">
        <v>0</v>
      </c>
      <c r="N90" s="135"/>
      <c r="O90" s="135"/>
      <c r="P90" s="1"/>
      <c r="Q90"/>
    </row>
    <row r="91" spans="1:17" ht="15" hidden="1" customHeight="1" x14ac:dyDescent="0.25">
      <c r="A91" s="6" t="s">
        <v>242</v>
      </c>
      <c r="B91" s="6" t="s">
        <v>92</v>
      </c>
      <c r="C91" s="6" t="s">
        <v>505</v>
      </c>
      <c r="D91" s="105">
        <v>0</v>
      </c>
      <c r="E91" s="105">
        <v>112</v>
      </c>
      <c r="F91" s="105">
        <v>64</v>
      </c>
      <c r="G91" s="8">
        <f t="shared" si="0"/>
        <v>57.142857142857146</v>
      </c>
      <c r="H91" s="105">
        <v>0</v>
      </c>
      <c r="N91" s="135"/>
      <c r="O91" s="135"/>
      <c r="P91" s="1"/>
      <c r="Q91"/>
    </row>
    <row r="92" spans="1:17" ht="15" hidden="1" customHeight="1" x14ac:dyDescent="0.25">
      <c r="A92" s="6" t="s">
        <v>242</v>
      </c>
      <c r="B92" s="6" t="s">
        <v>92</v>
      </c>
      <c r="C92" s="6" t="s">
        <v>506</v>
      </c>
      <c r="D92" s="105">
        <v>0</v>
      </c>
      <c r="E92" s="105">
        <v>40</v>
      </c>
      <c r="F92" s="105">
        <v>27</v>
      </c>
      <c r="G92" s="8">
        <f t="shared" si="0"/>
        <v>67.5</v>
      </c>
      <c r="H92" s="105">
        <v>0</v>
      </c>
      <c r="N92" s="135"/>
      <c r="O92" s="135"/>
      <c r="P92" s="1"/>
      <c r="Q92"/>
    </row>
    <row r="93" spans="1:17" ht="15" customHeight="1" x14ac:dyDescent="0.25">
      <c r="A93" s="6" t="s">
        <v>242</v>
      </c>
      <c r="B93" s="6" t="s">
        <v>61</v>
      </c>
      <c r="C93" s="6" t="s">
        <v>62</v>
      </c>
      <c r="D93" s="105">
        <v>10300</v>
      </c>
      <c r="E93" s="105">
        <v>10300</v>
      </c>
      <c r="F93" s="105">
        <v>5726</v>
      </c>
      <c r="G93" s="8">
        <f t="shared" si="0"/>
        <v>55.592233009708735</v>
      </c>
      <c r="H93" s="105">
        <v>6545</v>
      </c>
      <c r="N93" s="135"/>
      <c r="O93" s="135"/>
      <c r="P93" s="1"/>
      <c r="Q93"/>
    </row>
    <row r="94" spans="1:17" ht="15" customHeight="1" x14ac:dyDescent="0.25">
      <c r="A94" s="6" t="s">
        <v>242</v>
      </c>
      <c r="B94" s="6" t="s">
        <v>10</v>
      </c>
      <c r="C94" s="6" t="s">
        <v>11</v>
      </c>
      <c r="D94" s="105">
        <v>15021</v>
      </c>
      <c r="E94" s="105">
        <v>12844</v>
      </c>
      <c r="F94" s="105">
        <v>9729</v>
      </c>
      <c r="G94" s="8">
        <f t="shared" si="0"/>
        <v>75.747430706944883</v>
      </c>
      <c r="H94" s="105">
        <v>11627</v>
      </c>
      <c r="P94" s="1"/>
      <c r="Q94"/>
    </row>
    <row r="95" spans="1:17" ht="15" customHeight="1" x14ac:dyDescent="0.25">
      <c r="A95" s="127" t="s">
        <v>242</v>
      </c>
      <c r="B95" s="127" t="s">
        <v>10</v>
      </c>
      <c r="C95" s="127" t="s">
        <v>511</v>
      </c>
      <c r="D95" s="128">
        <v>2295</v>
      </c>
      <c r="E95" s="128">
        <f>1230+400+150+515</f>
        <v>2295</v>
      </c>
      <c r="F95" s="128">
        <f>0+271+99+282</f>
        <v>652</v>
      </c>
      <c r="G95" s="129">
        <f t="shared" si="0"/>
        <v>28.40958605664488</v>
      </c>
      <c r="H95" s="128">
        <v>2170</v>
      </c>
      <c r="P95" s="1"/>
      <c r="Q95"/>
    </row>
    <row r="96" spans="1:17" s="154" customFormat="1" ht="15" hidden="1" customHeight="1" x14ac:dyDescent="0.25">
      <c r="A96" s="151" t="s">
        <v>242</v>
      </c>
      <c r="B96" s="151" t="s">
        <v>10</v>
      </c>
      <c r="C96" s="151" t="s">
        <v>512</v>
      </c>
      <c r="D96" s="152">
        <v>0</v>
      </c>
      <c r="E96" s="152">
        <v>100</v>
      </c>
      <c r="F96" s="152">
        <v>63</v>
      </c>
      <c r="G96" s="153">
        <f t="shared" si="0"/>
        <v>63</v>
      </c>
      <c r="H96" s="152">
        <v>0</v>
      </c>
      <c r="J96" s="155"/>
      <c r="K96" s="155"/>
      <c r="L96" s="155"/>
      <c r="M96" s="155"/>
      <c r="N96" s="155"/>
      <c r="O96" s="155"/>
      <c r="Q96" s="155"/>
    </row>
    <row r="97" spans="1:17" ht="15" hidden="1" customHeight="1" x14ac:dyDescent="0.25">
      <c r="A97" s="6" t="s">
        <v>242</v>
      </c>
      <c r="B97" s="6" t="s">
        <v>10</v>
      </c>
      <c r="C97" s="6" t="s">
        <v>505</v>
      </c>
      <c r="D97" s="105">
        <v>0</v>
      </c>
      <c r="E97" s="105">
        <v>15</v>
      </c>
      <c r="F97" s="105">
        <v>11</v>
      </c>
      <c r="G97" s="8">
        <f t="shared" si="0"/>
        <v>73.333333333333329</v>
      </c>
      <c r="H97" s="105">
        <v>0</v>
      </c>
      <c r="P97" s="1"/>
      <c r="Q97"/>
    </row>
    <row r="98" spans="1:17" ht="15" customHeight="1" x14ac:dyDescent="0.25">
      <c r="A98" s="6" t="s">
        <v>242</v>
      </c>
      <c r="B98" s="6" t="s">
        <v>24</v>
      </c>
      <c r="C98" s="6" t="s">
        <v>25</v>
      </c>
      <c r="D98" s="105">
        <v>3000</v>
      </c>
      <c r="E98" s="105">
        <v>1450</v>
      </c>
      <c r="F98" s="105">
        <v>1109</v>
      </c>
      <c r="G98" s="8">
        <f t="shared" si="0"/>
        <v>76.482758620689651</v>
      </c>
      <c r="H98" s="105">
        <v>1833</v>
      </c>
      <c r="P98" s="1"/>
      <c r="Q98"/>
    </row>
    <row r="99" spans="1:17" ht="15" hidden="1" customHeight="1" x14ac:dyDescent="0.25">
      <c r="A99" s="6" t="s">
        <v>242</v>
      </c>
      <c r="B99" s="6" t="s">
        <v>24</v>
      </c>
      <c r="C99" s="6" t="s">
        <v>513</v>
      </c>
      <c r="D99" s="105">
        <v>0</v>
      </c>
      <c r="E99" s="105">
        <v>300</v>
      </c>
      <c r="F99" s="105">
        <v>120</v>
      </c>
      <c r="G99" s="8">
        <f t="shared" si="0"/>
        <v>40</v>
      </c>
      <c r="H99" s="105">
        <v>0</v>
      </c>
      <c r="P99" s="1"/>
      <c r="Q99"/>
    </row>
    <row r="100" spans="1:17" ht="15" customHeight="1" x14ac:dyDescent="0.25">
      <c r="A100" s="6" t="s">
        <v>242</v>
      </c>
      <c r="B100" s="6" t="s">
        <v>275</v>
      </c>
      <c r="C100" s="6" t="s">
        <v>52</v>
      </c>
      <c r="D100" s="105">
        <v>400</v>
      </c>
      <c r="E100" s="105">
        <v>400</v>
      </c>
      <c r="F100" s="105">
        <v>35.399000000000001</v>
      </c>
      <c r="G100" s="8">
        <f t="shared" si="0"/>
        <v>8.8497500000000002</v>
      </c>
      <c r="H100" s="105">
        <v>154</v>
      </c>
      <c r="P100" s="1"/>
      <c r="Q100"/>
    </row>
    <row r="101" spans="1:17" ht="15" customHeight="1" x14ac:dyDescent="0.25">
      <c r="A101" s="6" t="s">
        <v>242</v>
      </c>
      <c r="B101" s="6" t="s">
        <v>170</v>
      </c>
      <c r="C101" s="6" t="s">
        <v>171</v>
      </c>
      <c r="D101" s="105">
        <v>300</v>
      </c>
      <c r="E101" s="105">
        <v>300</v>
      </c>
      <c r="F101" s="105">
        <v>184</v>
      </c>
      <c r="G101" s="8">
        <f t="shared" si="0"/>
        <v>61.333333333333336</v>
      </c>
      <c r="H101" s="105">
        <v>231</v>
      </c>
      <c r="N101" s="135"/>
      <c r="O101" s="135"/>
      <c r="P101" s="1"/>
      <c r="Q101"/>
    </row>
    <row r="102" spans="1:17" ht="15" hidden="1" customHeight="1" x14ac:dyDescent="0.25">
      <c r="A102" s="6" t="s">
        <v>242</v>
      </c>
      <c r="B102" s="6" t="s">
        <v>170</v>
      </c>
      <c r="C102" s="6" t="s">
        <v>505</v>
      </c>
      <c r="D102" s="105">
        <v>0</v>
      </c>
      <c r="E102" s="105">
        <v>3</v>
      </c>
      <c r="F102" s="105">
        <v>0</v>
      </c>
      <c r="G102" s="8">
        <f t="shared" si="0"/>
        <v>0</v>
      </c>
      <c r="H102" s="105">
        <v>0</v>
      </c>
      <c r="N102" s="135"/>
      <c r="O102" s="135"/>
      <c r="P102" s="1"/>
      <c r="Q102"/>
    </row>
    <row r="103" spans="1:17" ht="15" customHeight="1" x14ac:dyDescent="0.25">
      <c r="A103" s="6" t="s">
        <v>242</v>
      </c>
      <c r="B103" s="6" t="s">
        <v>12</v>
      </c>
      <c r="C103" s="6" t="s">
        <v>13</v>
      </c>
      <c r="D103" s="105">
        <v>500</v>
      </c>
      <c r="E103" s="105">
        <v>500</v>
      </c>
      <c r="F103" s="105">
        <v>359</v>
      </c>
      <c r="G103" s="8">
        <f t="shared" si="0"/>
        <v>71.8</v>
      </c>
      <c r="H103" s="105">
        <v>462</v>
      </c>
      <c r="P103" s="1"/>
      <c r="Q103"/>
    </row>
    <row r="104" spans="1:17" ht="15" customHeight="1" x14ac:dyDescent="0.25">
      <c r="A104" s="6" t="s">
        <v>242</v>
      </c>
      <c r="B104" s="6" t="s">
        <v>172</v>
      </c>
      <c r="C104" s="6" t="s">
        <v>173</v>
      </c>
      <c r="D104" s="105">
        <v>130</v>
      </c>
      <c r="E104" s="105">
        <v>380</v>
      </c>
      <c r="F104" s="105">
        <v>298</v>
      </c>
      <c r="G104" s="8">
        <f t="shared" si="0"/>
        <v>78.421052631578945</v>
      </c>
      <c r="H104" s="105">
        <v>154</v>
      </c>
      <c r="P104" s="1"/>
      <c r="Q104"/>
    </row>
    <row r="105" spans="1:17" ht="15" hidden="1" customHeight="1" x14ac:dyDescent="0.25">
      <c r="A105" s="6" t="s">
        <v>242</v>
      </c>
      <c r="B105" s="6" t="s">
        <v>228</v>
      </c>
      <c r="C105" s="6" t="s">
        <v>229</v>
      </c>
      <c r="D105" s="105">
        <v>0</v>
      </c>
      <c r="E105" s="105">
        <v>0</v>
      </c>
      <c r="F105" s="105">
        <v>162</v>
      </c>
      <c r="G105" s="8">
        <v>0</v>
      </c>
      <c r="H105" s="105">
        <v>0</v>
      </c>
      <c r="P105" s="1"/>
      <c r="Q105"/>
    </row>
    <row r="106" spans="1:17" ht="15" customHeight="1" x14ac:dyDescent="0.25">
      <c r="A106" s="6" t="s">
        <v>242</v>
      </c>
      <c r="B106" s="6" t="s">
        <v>276</v>
      </c>
      <c r="C106" s="6" t="s">
        <v>277</v>
      </c>
      <c r="D106" s="105">
        <v>26</v>
      </c>
      <c r="E106" s="105">
        <v>726</v>
      </c>
      <c r="F106" s="105">
        <v>606</v>
      </c>
      <c r="G106" s="8">
        <f t="shared" si="0"/>
        <v>83.471074380165291</v>
      </c>
      <c r="H106" s="105">
        <v>231</v>
      </c>
      <c r="P106" s="1"/>
      <c r="Q106"/>
    </row>
    <row r="107" spans="1:17" ht="15" customHeight="1" x14ac:dyDescent="0.25">
      <c r="A107" s="6" t="s">
        <v>242</v>
      </c>
      <c r="B107" s="6" t="s">
        <v>63</v>
      </c>
      <c r="C107" s="6" t="s">
        <v>64</v>
      </c>
      <c r="D107" s="105">
        <v>2</v>
      </c>
      <c r="E107" s="105">
        <v>2</v>
      </c>
      <c r="F107" s="105">
        <v>1</v>
      </c>
      <c r="G107" s="8">
        <f t="shared" si="0"/>
        <v>50</v>
      </c>
      <c r="H107" s="105">
        <v>2</v>
      </c>
      <c r="P107" s="1"/>
      <c r="Q107"/>
    </row>
    <row r="108" spans="1:17" ht="15" customHeight="1" x14ac:dyDescent="0.25">
      <c r="A108" s="6" t="s">
        <v>242</v>
      </c>
      <c r="B108" s="6" t="s">
        <v>278</v>
      </c>
      <c r="C108" s="6" t="s">
        <v>279</v>
      </c>
      <c r="D108" s="105">
        <v>1</v>
      </c>
      <c r="E108" s="105">
        <v>1</v>
      </c>
      <c r="F108" s="105">
        <v>0</v>
      </c>
      <c r="G108" s="8">
        <f t="shared" si="0"/>
        <v>0</v>
      </c>
      <c r="H108" s="105">
        <v>1</v>
      </c>
      <c r="P108" s="1"/>
      <c r="Q108"/>
    </row>
    <row r="109" spans="1:17" ht="15" customHeight="1" x14ac:dyDescent="0.25">
      <c r="A109" s="6" t="s">
        <v>242</v>
      </c>
      <c r="B109" s="6" t="s">
        <v>280</v>
      </c>
      <c r="C109" s="6" t="s">
        <v>281</v>
      </c>
      <c r="D109" s="105">
        <v>6</v>
      </c>
      <c r="E109" s="105">
        <v>6</v>
      </c>
      <c r="F109" s="105">
        <v>6</v>
      </c>
      <c r="G109" s="8">
        <f t="shared" si="0"/>
        <v>100</v>
      </c>
      <c r="H109" s="105">
        <v>5</v>
      </c>
      <c r="P109" s="1"/>
      <c r="Q109"/>
    </row>
    <row r="110" spans="1:17" ht="15" customHeight="1" x14ac:dyDescent="0.25">
      <c r="A110" s="6" t="s">
        <v>242</v>
      </c>
      <c r="B110" s="6" t="s">
        <v>282</v>
      </c>
      <c r="C110" s="6" t="s">
        <v>283</v>
      </c>
      <c r="D110" s="105">
        <v>1</v>
      </c>
      <c r="E110" s="105">
        <v>1</v>
      </c>
      <c r="F110" s="105">
        <v>0</v>
      </c>
      <c r="G110" s="8">
        <f t="shared" ref="G110:G120" si="5">F110*100/E110</f>
        <v>0</v>
      </c>
      <c r="H110" s="105">
        <v>1</v>
      </c>
      <c r="P110" s="1"/>
      <c r="Q110"/>
    </row>
    <row r="111" spans="1:17" ht="15" customHeight="1" x14ac:dyDescent="0.25">
      <c r="A111" s="6" t="s">
        <v>242</v>
      </c>
      <c r="B111" s="6" t="s">
        <v>257</v>
      </c>
      <c r="C111" s="6" t="s">
        <v>258</v>
      </c>
      <c r="D111" s="105">
        <v>500</v>
      </c>
      <c r="E111" s="105">
        <v>500</v>
      </c>
      <c r="F111" s="105">
        <v>447</v>
      </c>
      <c r="G111" s="8">
        <f t="shared" si="5"/>
        <v>89.4</v>
      </c>
      <c r="H111" s="105">
        <v>462</v>
      </c>
      <c r="P111" s="1"/>
      <c r="Q111"/>
    </row>
    <row r="112" spans="1:17" ht="15" hidden="1" customHeight="1" x14ac:dyDescent="0.25">
      <c r="A112" s="6" t="s">
        <v>242</v>
      </c>
      <c r="B112" s="6" t="s">
        <v>257</v>
      </c>
      <c r="C112" s="6" t="s">
        <v>504</v>
      </c>
      <c r="D112" s="105">
        <v>0</v>
      </c>
      <c r="E112" s="105">
        <v>9</v>
      </c>
      <c r="F112" s="105">
        <v>0</v>
      </c>
      <c r="G112" s="8">
        <f t="shared" si="5"/>
        <v>0</v>
      </c>
      <c r="H112" s="105">
        <v>0</v>
      </c>
      <c r="P112" s="1"/>
      <c r="Q112"/>
    </row>
    <row r="113" spans="1:17" ht="15" hidden="1" customHeight="1" x14ac:dyDescent="0.25">
      <c r="A113" s="6" t="s">
        <v>242</v>
      </c>
      <c r="B113" s="6" t="s">
        <v>257</v>
      </c>
      <c r="C113" s="6" t="s">
        <v>505</v>
      </c>
      <c r="D113" s="105">
        <v>0</v>
      </c>
      <c r="E113" s="105">
        <v>25</v>
      </c>
      <c r="F113" s="105">
        <v>0</v>
      </c>
      <c r="G113" s="8">
        <f t="shared" si="5"/>
        <v>0</v>
      </c>
      <c r="H113" s="105">
        <v>0</v>
      </c>
      <c r="P113" s="1"/>
      <c r="Q113"/>
    </row>
    <row r="114" spans="1:17" ht="15" customHeight="1" x14ac:dyDescent="0.25">
      <c r="A114" s="127" t="s">
        <v>242</v>
      </c>
      <c r="B114" s="127" t="s">
        <v>284</v>
      </c>
      <c r="C114" s="127" t="s">
        <v>514</v>
      </c>
      <c r="D114" s="128">
        <v>7000</v>
      </c>
      <c r="E114" s="128">
        <f>2670+900+2500+900+30</f>
        <v>7000</v>
      </c>
      <c r="F114" s="128">
        <f>523+566+1843+675+2</f>
        <v>3609</v>
      </c>
      <c r="G114" s="129">
        <f t="shared" si="5"/>
        <v>51.557142857142857</v>
      </c>
      <c r="H114" s="128">
        <v>8745</v>
      </c>
      <c r="I114" s="101"/>
      <c r="P114" s="1"/>
      <c r="Q114"/>
    </row>
    <row r="115" spans="1:17" ht="15" customHeight="1" x14ac:dyDescent="0.25">
      <c r="A115" s="127" t="s">
        <v>242</v>
      </c>
      <c r="B115" s="127" t="s">
        <v>543</v>
      </c>
      <c r="C115" s="127" t="s">
        <v>557</v>
      </c>
      <c r="D115" s="128">
        <v>0</v>
      </c>
      <c r="E115" s="128">
        <v>0</v>
      </c>
      <c r="F115" s="128">
        <v>0</v>
      </c>
      <c r="G115" s="129">
        <v>0</v>
      </c>
      <c r="H115" s="128">
        <v>50</v>
      </c>
      <c r="P115" s="1"/>
      <c r="Q115"/>
    </row>
    <row r="116" spans="1:17" s="17" customFormat="1" ht="15" customHeight="1" x14ac:dyDescent="0.25">
      <c r="A116" s="19" t="s">
        <v>242</v>
      </c>
      <c r="B116" s="19" t="s">
        <v>243</v>
      </c>
      <c r="C116" s="19"/>
      <c r="D116" s="156">
        <f>SUM(D42:D115)</f>
        <v>205250</v>
      </c>
      <c r="E116" s="156">
        <f>SUM(E42:E115)</f>
        <v>206191.5</v>
      </c>
      <c r="F116" s="156">
        <f>SUM(F42:F115)</f>
        <v>122128.32747</v>
      </c>
      <c r="G116" s="157">
        <f t="shared" si="5"/>
        <v>59.23053446432079</v>
      </c>
      <c r="H116" s="160">
        <f>SUM(H42:H115)</f>
        <v>282969</v>
      </c>
      <c r="J116" s="136"/>
      <c r="K116" s="136"/>
      <c r="L116" s="136"/>
      <c r="M116" s="136"/>
      <c r="N116" s="136"/>
      <c r="O116" s="136"/>
      <c r="Q116" s="136"/>
    </row>
    <row r="117" spans="1:17" ht="15" customHeight="1" x14ac:dyDescent="0.25">
      <c r="A117" s="6" t="s">
        <v>285</v>
      </c>
      <c r="B117" s="6" t="s">
        <v>168</v>
      </c>
      <c r="C117" s="6" t="s">
        <v>169</v>
      </c>
      <c r="D117" s="105">
        <v>300</v>
      </c>
      <c r="E117" s="105">
        <v>300</v>
      </c>
      <c r="F117" s="105">
        <v>247</v>
      </c>
      <c r="G117" s="8">
        <f t="shared" si="5"/>
        <v>82.333333333333329</v>
      </c>
      <c r="H117" s="105">
        <v>231</v>
      </c>
      <c r="P117" s="1"/>
      <c r="Q117"/>
    </row>
    <row r="118" spans="1:17" s="17" customFormat="1" ht="15" customHeight="1" x14ac:dyDescent="0.25">
      <c r="A118" s="19" t="s">
        <v>285</v>
      </c>
      <c r="B118" s="19" t="s">
        <v>286</v>
      </c>
      <c r="C118" s="19"/>
      <c r="D118" s="156">
        <f>D117</f>
        <v>300</v>
      </c>
      <c r="E118" s="156">
        <f t="shared" ref="E118:F118" si="6">E117</f>
        <v>300</v>
      </c>
      <c r="F118" s="156">
        <f t="shared" si="6"/>
        <v>247</v>
      </c>
      <c r="G118" s="157">
        <f t="shared" si="5"/>
        <v>82.333333333333329</v>
      </c>
      <c r="H118" s="156">
        <v>231</v>
      </c>
      <c r="J118" s="136"/>
      <c r="K118" s="136"/>
      <c r="L118" s="136"/>
      <c r="M118" s="136"/>
      <c r="N118" s="137"/>
      <c r="O118" s="137"/>
      <c r="Q118" s="136"/>
    </row>
    <row r="119" spans="1:17" ht="15" hidden="1" customHeight="1" x14ac:dyDescent="0.25">
      <c r="A119" s="6" t="s">
        <v>87</v>
      </c>
      <c r="B119" s="6" t="s">
        <v>298</v>
      </c>
      <c r="C119" s="6" t="s">
        <v>622</v>
      </c>
      <c r="D119" s="105">
        <v>0</v>
      </c>
      <c r="E119" s="105">
        <v>400</v>
      </c>
      <c r="F119" s="105">
        <v>21</v>
      </c>
      <c r="G119" s="8">
        <f t="shared" si="5"/>
        <v>5.25</v>
      </c>
      <c r="H119" s="105">
        <v>0</v>
      </c>
      <c r="P119" s="1"/>
      <c r="Q119"/>
    </row>
    <row r="120" spans="1:17" x14ac:dyDescent="0.25">
      <c r="A120" s="11" t="s">
        <v>332</v>
      </c>
      <c r="B120" s="11"/>
      <c r="C120" s="11"/>
      <c r="D120" s="107">
        <f>D9+D12+D23+D116+D118+D119</f>
        <v>231815</v>
      </c>
      <c r="E120" s="107">
        <f>E9+E12+E23+E116+E118+E119</f>
        <v>237556.5</v>
      </c>
      <c r="F120" s="107">
        <f>F9+F12+F23+F116+F118+F119</f>
        <v>139372.62747000001</v>
      </c>
      <c r="G120" s="12">
        <f t="shared" si="5"/>
        <v>58.669254459465435</v>
      </c>
      <c r="H120" s="107">
        <f>H9+H12+H23+H116+H118+H119+H41</f>
        <v>311886</v>
      </c>
      <c r="P120" s="1"/>
      <c r="Q120"/>
    </row>
    <row r="121" spans="1:17" x14ac:dyDescent="0.25">
      <c r="P121" s="1"/>
      <c r="Q121"/>
    </row>
    <row r="122" spans="1:17" x14ac:dyDescent="0.25">
      <c r="A122" s="163" t="s">
        <v>584</v>
      </c>
      <c r="B122" s="22"/>
      <c r="C122" s="22"/>
      <c r="F122" s="1"/>
      <c r="G122"/>
      <c r="H122" s="126" t="s">
        <v>697</v>
      </c>
      <c r="I122"/>
      <c r="K122" s="135"/>
      <c r="L122" s="135"/>
      <c r="M122" s="1"/>
      <c r="O122" s="1"/>
      <c r="P122" s="1"/>
    </row>
    <row r="123" spans="1:17" x14ac:dyDescent="0.25">
      <c r="A123" s="127" t="s">
        <v>242</v>
      </c>
      <c r="B123" s="127" t="s">
        <v>138</v>
      </c>
      <c r="C123" s="127" t="s">
        <v>538</v>
      </c>
      <c r="E123"/>
      <c r="F123"/>
      <c r="G123" s="135"/>
      <c r="H123" s="128">
        <v>600</v>
      </c>
      <c r="K123" s="1"/>
      <c r="L123" s="1"/>
      <c r="M123" s="1"/>
      <c r="N123" s="1"/>
      <c r="O123" s="1"/>
      <c r="P123" s="1"/>
    </row>
    <row r="124" spans="1:17" x14ac:dyDescent="0.25">
      <c r="A124" s="127" t="s">
        <v>242</v>
      </c>
      <c r="B124" s="127" t="s">
        <v>10</v>
      </c>
      <c r="C124" s="127" t="s">
        <v>539</v>
      </c>
      <c r="E124"/>
      <c r="F124"/>
      <c r="G124" s="135"/>
      <c r="H124" s="128">
        <v>140</v>
      </c>
      <c r="K124" s="1"/>
      <c r="L124" s="1"/>
      <c r="M124" s="1"/>
      <c r="N124" s="1"/>
      <c r="O124" s="1"/>
      <c r="P124" s="1"/>
    </row>
    <row r="125" spans="1:17" x14ac:dyDescent="0.25">
      <c r="A125" s="127" t="s">
        <v>242</v>
      </c>
      <c r="B125" s="127" t="s">
        <v>10</v>
      </c>
      <c r="C125" s="127" t="s">
        <v>577</v>
      </c>
      <c r="E125"/>
      <c r="F125"/>
      <c r="G125"/>
      <c r="H125" s="128">
        <v>430</v>
      </c>
      <c r="K125" s="1"/>
      <c r="L125" s="1"/>
      <c r="M125" s="1"/>
      <c r="N125" s="1"/>
      <c r="O125" s="1"/>
      <c r="P125" s="1"/>
    </row>
    <row r="126" spans="1:17" x14ac:dyDescent="0.25">
      <c r="A126" s="127" t="s">
        <v>242</v>
      </c>
      <c r="B126" s="127" t="s">
        <v>10</v>
      </c>
      <c r="C126" s="127" t="s">
        <v>578</v>
      </c>
      <c r="E126"/>
      <c r="F126"/>
      <c r="G126"/>
      <c r="H126" s="128">
        <v>1100</v>
      </c>
      <c r="K126" s="1"/>
      <c r="L126" s="1"/>
      <c r="M126" s="1"/>
      <c r="N126" s="1"/>
      <c r="O126" s="1"/>
      <c r="P126" s="1"/>
    </row>
    <row r="127" spans="1:17" x14ac:dyDescent="0.25">
      <c r="A127" s="127" t="s">
        <v>242</v>
      </c>
      <c r="B127" s="127" t="s">
        <v>10</v>
      </c>
      <c r="C127" s="127" t="s">
        <v>580</v>
      </c>
      <c r="E127"/>
      <c r="F127"/>
      <c r="G127" s="135"/>
      <c r="H127" s="128">
        <v>500</v>
      </c>
      <c r="K127" s="1"/>
      <c r="L127" s="1"/>
      <c r="M127" s="1"/>
      <c r="N127" s="1"/>
      <c r="O127" s="1"/>
      <c r="P127" s="1"/>
    </row>
    <row r="128" spans="1:17" ht="15" customHeight="1" x14ac:dyDescent="0.25">
      <c r="A128" s="127" t="s">
        <v>242</v>
      </c>
      <c r="B128" s="127" t="s">
        <v>284</v>
      </c>
      <c r="C128" s="127" t="s">
        <v>540</v>
      </c>
      <c r="E128" s="1"/>
      <c r="F128" s="1"/>
      <c r="G128"/>
      <c r="H128" s="128">
        <v>900</v>
      </c>
      <c r="I128"/>
      <c r="M128" s="1"/>
      <c r="O128" s="1"/>
      <c r="P128" s="1"/>
    </row>
    <row r="129" spans="1:17" ht="15" customHeight="1" x14ac:dyDescent="0.25">
      <c r="A129" s="127" t="s">
        <v>242</v>
      </c>
      <c r="B129" s="127" t="s">
        <v>284</v>
      </c>
      <c r="C129" s="127" t="s">
        <v>541</v>
      </c>
      <c r="E129" s="1"/>
      <c r="F129" s="1"/>
      <c r="G129"/>
      <c r="H129" s="128">
        <v>5400</v>
      </c>
      <c r="I129"/>
      <c r="M129" s="1"/>
      <c r="O129" s="1"/>
      <c r="P129" s="1"/>
    </row>
    <row r="130" spans="1:17" ht="15" customHeight="1" x14ac:dyDescent="0.25">
      <c r="A130" s="127" t="s">
        <v>242</v>
      </c>
      <c r="B130" s="127" t="s">
        <v>284</v>
      </c>
      <c r="C130" s="127" t="s">
        <v>542</v>
      </c>
      <c r="E130" s="1"/>
      <c r="F130" s="1"/>
      <c r="G130"/>
      <c r="H130" s="128">
        <v>915</v>
      </c>
      <c r="I130"/>
      <c r="M130" s="1"/>
      <c r="O130" s="1"/>
      <c r="P130" s="1"/>
    </row>
    <row r="131" spans="1:17" ht="15" customHeight="1" x14ac:dyDescent="0.25">
      <c r="A131" s="127" t="s">
        <v>242</v>
      </c>
      <c r="B131" s="164" t="s">
        <v>284</v>
      </c>
      <c r="C131" s="127" t="s">
        <v>581</v>
      </c>
      <c r="E131" s="1"/>
      <c r="F131" s="1"/>
      <c r="G131"/>
      <c r="H131" s="128">
        <v>30</v>
      </c>
      <c r="I131"/>
      <c r="M131" s="1"/>
      <c r="O131" s="1"/>
      <c r="P131" s="1"/>
    </row>
    <row r="132" spans="1:17" ht="15" customHeight="1" x14ac:dyDescent="0.25">
      <c r="A132" s="127" t="s">
        <v>242</v>
      </c>
      <c r="B132" s="127" t="s">
        <v>284</v>
      </c>
      <c r="C132" s="127" t="s">
        <v>579</v>
      </c>
      <c r="E132" s="1"/>
      <c r="F132" s="1"/>
      <c r="G132"/>
      <c r="H132" s="128">
        <v>1500</v>
      </c>
      <c r="I132"/>
      <c r="M132" s="1"/>
      <c r="O132" s="1"/>
      <c r="P132" s="1"/>
    </row>
    <row r="133" spans="1:17" ht="15" customHeight="1" x14ac:dyDescent="0.25">
      <c r="A133" s="317"/>
      <c r="B133" s="317"/>
      <c r="C133" s="317"/>
      <c r="E133" s="1"/>
      <c r="F133" s="1"/>
      <c r="G133"/>
      <c r="H133" s="318"/>
      <c r="I133"/>
      <c r="M133" s="1"/>
      <c r="O133" s="1"/>
      <c r="P133" s="1"/>
    </row>
    <row r="134" spans="1:17" ht="15" customHeight="1" x14ac:dyDescent="0.25">
      <c r="A134" s="317"/>
      <c r="B134" s="317"/>
      <c r="C134" s="317"/>
      <c r="E134" s="1"/>
      <c r="F134" s="1"/>
      <c r="G134"/>
      <c r="H134" s="318"/>
      <c r="I134"/>
      <c r="M134" s="1"/>
      <c r="O134" s="1"/>
      <c r="P134" s="1"/>
    </row>
    <row r="135" spans="1:17" ht="15" customHeight="1" x14ac:dyDescent="0.25">
      <c r="A135" s="317"/>
      <c r="B135" s="317"/>
      <c r="C135" s="317"/>
      <c r="E135" s="1"/>
      <c r="F135" s="1"/>
      <c r="G135"/>
      <c r="H135" s="318"/>
      <c r="I135"/>
      <c r="M135" s="1"/>
      <c r="O135" s="1"/>
      <c r="P135" s="1"/>
    </row>
    <row r="136" spans="1:17" s="315" customFormat="1" x14ac:dyDescent="0.25">
      <c r="A136" s="360" t="s">
        <v>434</v>
      </c>
      <c r="B136" s="360"/>
      <c r="C136" s="360"/>
      <c r="D136" s="314"/>
      <c r="E136" s="314"/>
      <c r="F136" s="314"/>
      <c r="H136" s="314"/>
      <c r="J136" s="316"/>
      <c r="K136" s="316"/>
      <c r="L136" s="316"/>
      <c r="M136" s="316"/>
      <c r="N136" s="316"/>
      <c r="O136" s="316"/>
      <c r="P136" s="316"/>
    </row>
    <row r="137" spans="1:17" ht="30" customHeight="1" x14ac:dyDescent="0.25">
      <c r="A137" s="22" t="s">
        <v>0</v>
      </c>
      <c r="B137" s="22" t="s">
        <v>1</v>
      </c>
      <c r="C137" s="22" t="s">
        <v>2</v>
      </c>
      <c r="D137" s="111" t="s">
        <v>293</v>
      </c>
      <c r="E137" s="111" t="s">
        <v>294</v>
      </c>
      <c r="F137" s="112" t="s">
        <v>588</v>
      </c>
      <c r="G137" s="23" t="s">
        <v>328</v>
      </c>
      <c r="H137" s="126" t="s">
        <v>697</v>
      </c>
      <c r="N137" s="135"/>
      <c r="O137" s="135"/>
      <c r="P137" s="1"/>
      <c r="Q137"/>
    </row>
    <row r="138" spans="1:17" s="17" customFormat="1" ht="15" hidden="1" customHeight="1" x14ac:dyDescent="0.25">
      <c r="A138" s="6" t="s">
        <v>242</v>
      </c>
      <c r="B138" s="6" t="s">
        <v>51</v>
      </c>
      <c r="C138" s="6" t="s">
        <v>331</v>
      </c>
      <c r="D138" s="105">
        <v>0</v>
      </c>
      <c r="E138" s="105">
        <v>1559</v>
      </c>
      <c r="F138" s="105">
        <v>1557</v>
      </c>
      <c r="G138" s="8">
        <f t="shared" ref="G138:G150" si="7">F138*100/E138</f>
        <v>99.871712636305318</v>
      </c>
      <c r="H138" s="105">
        <v>0</v>
      </c>
      <c r="J138"/>
      <c r="K138"/>
      <c r="L138"/>
      <c r="M138"/>
      <c r="N138"/>
      <c r="O138"/>
      <c r="Q138"/>
    </row>
    <row r="139" spans="1:17" ht="15" customHeight="1" x14ac:dyDescent="0.25">
      <c r="A139" s="6" t="s">
        <v>242</v>
      </c>
      <c r="B139" s="6" t="s">
        <v>51</v>
      </c>
      <c r="C139" s="6" t="s">
        <v>685</v>
      </c>
      <c r="D139" s="105">
        <v>0</v>
      </c>
      <c r="E139" s="105">
        <v>0</v>
      </c>
      <c r="F139" s="105">
        <v>0</v>
      </c>
      <c r="G139" s="8">
        <v>0</v>
      </c>
      <c r="H139" s="105">
        <v>1200</v>
      </c>
      <c r="J139" s="140"/>
      <c r="K139" s="140"/>
      <c r="L139" s="140"/>
      <c r="M139" s="140"/>
      <c r="N139" s="140"/>
      <c r="O139" s="140"/>
      <c r="P139" s="1"/>
      <c r="Q139" s="140"/>
    </row>
    <row r="140" spans="1:17" s="17" customFormat="1" ht="15" customHeight="1" x14ac:dyDescent="0.25">
      <c r="A140" s="6" t="s">
        <v>242</v>
      </c>
      <c r="B140" s="6" t="s">
        <v>51</v>
      </c>
      <c r="C140" s="6" t="s">
        <v>686</v>
      </c>
      <c r="D140" s="105">
        <v>0</v>
      </c>
      <c r="E140" s="105">
        <v>0</v>
      </c>
      <c r="F140" s="105">
        <v>0</v>
      </c>
      <c r="G140" s="8">
        <v>0</v>
      </c>
      <c r="H140" s="128">
        <v>2000</v>
      </c>
      <c r="J140"/>
      <c r="K140"/>
      <c r="L140"/>
      <c r="M140"/>
      <c r="N140"/>
      <c r="O140"/>
      <c r="Q140"/>
    </row>
    <row r="141" spans="1:17" s="162" customFormat="1" ht="15" customHeight="1" x14ac:dyDescent="0.25">
      <c r="A141" s="19" t="s">
        <v>242</v>
      </c>
      <c r="B141" s="19" t="s">
        <v>51</v>
      </c>
      <c r="C141" s="19" t="s">
        <v>52</v>
      </c>
      <c r="D141" s="156">
        <f>SUM(D138:D140)</f>
        <v>0</v>
      </c>
      <c r="E141" s="156">
        <f>SUM(E138:E140)</f>
        <v>1559</v>
      </c>
      <c r="F141" s="156">
        <f>SUM(F138:F140)</f>
        <v>1557</v>
      </c>
      <c r="G141" s="157">
        <f t="shared" si="7"/>
        <v>99.871712636305318</v>
      </c>
      <c r="H141" s="156">
        <f>SUM(H138:H140)</f>
        <v>3200</v>
      </c>
      <c r="J141" s="215"/>
      <c r="K141" s="215"/>
      <c r="L141" s="215"/>
      <c r="M141" s="215"/>
      <c r="N141" s="215"/>
      <c r="O141" s="215"/>
      <c r="Q141" s="215"/>
    </row>
    <row r="142" spans="1:17" x14ac:dyDescent="0.25">
      <c r="A142" s="6" t="s">
        <v>242</v>
      </c>
      <c r="B142" s="6" t="s">
        <v>246</v>
      </c>
      <c r="C142" s="6" t="s">
        <v>687</v>
      </c>
      <c r="D142" s="105">
        <v>1000</v>
      </c>
      <c r="E142" s="105">
        <v>381</v>
      </c>
      <c r="F142" s="105">
        <v>0</v>
      </c>
      <c r="G142" s="8">
        <f t="shared" si="7"/>
        <v>0</v>
      </c>
      <c r="H142" s="105">
        <v>600</v>
      </c>
      <c r="N142" s="135"/>
      <c r="O142" s="135"/>
      <c r="P142" s="1"/>
      <c r="Q142"/>
    </row>
    <row r="143" spans="1:17" hidden="1" x14ac:dyDescent="0.25">
      <c r="A143" s="6" t="s">
        <v>242</v>
      </c>
      <c r="B143" s="6" t="s">
        <v>246</v>
      </c>
      <c r="C143" s="6" t="s">
        <v>330</v>
      </c>
      <c r="D143" s="105">
        <v>0</v>
      </c>
      <c r="E143" s="105">
        <v>400</v>
      </c>
      <c r="F143" s="105">
        <v>271</v>
      </c>
      <c r="G143" s="8">
        <f t="shared" si="7"/>
        <v>67.75</v>
      </c>
      <c r="H143" s="105">
        <v>0</v>
      </c>
      <c r="N143" s="135"/>
      <c r="O143" s="135"/>
      <c r="P143" s="1"/>
      <c r="Q143"/>
    </row>
    <row r="144" spans="1:17" hidden="1" x14ac:dyDescent="0.25">
      <c r="A144" s="6" t="s">
        <v>242</v>
      </c>
      <c r="B144" s="6" t="s">
        <v>246</v>
      </c>
      <c r="C144" s="127" t="s">
        <v>623</v>
      </c>
      <c r="D144" s="105">
        <v>0</v>
      </c>
      <c r="E144" s="105">
        <v>60</v>
      </c>
      <c r="F144" s="105">
        <v>60</v>
      </c>
      <c r="G144" s="8">
        <v>0</v>
      </c>
      <c r="H144" s="105">
        <v>0</v>
      </c>
      <c r="N144" s="135"/>
      <c r="O144" s="135"/>
      <c r="P144" s="1"/>
      <c r="Q144"/>
    </row>
    <row r="145" spans="1:17" x14ac:dyDescent="0.25">
      <c r="A145" s="6" t="s">
        <v>242</v>
      </c>
      <c r="B145" s="6" t="s">
        <v>246</v>
      </c>
      <c r="C145" s="6" t="s">
        <v>688</v>
      </c>
      <c r="D145" s="105">
        <v>0</v>
      </c>
      <c r="E145" s="105">
        <v>0</v>
      </c>
      <c r="F145" s="105">
        <v>0</v>
      </c>
      <c r="G145" s="8">
        <v>0</v>
      </c>
      <c r="H145" s="105">
        <v>150</v>
      </c>
      <c r="N145" s="135"/>
      <c r="O145" s="135"/>
      <c r="P145" s="1"/>
      <c r="Q145"/>
    </row>
    <row r="146" spans="1:17" s="162" customFormat="1" ht="15" customHeight="1" x14ac:dyDescent="0.25">
      <c r="A146" s="19" t="s">
        <v>242</v>
      </c>
      <c r="B146" s="19" t="s">
        <v>246</v>
      </c>
      <c r="C146" s="19" t="s">
        <v>247</v>
      </c>
      <c r="D146" s="156">
        <f>SUM(D142:D145)</f>
        <v>1000</v>
      </c>
      <c r="E146" s="156">
        <f>SUM(E142:E145)</f>
        <v>841</v>
      </c>
      <c r="F146" s="156">
        <f>SUM(F142:F145)</f>
        <v>331</v>
      </c>
      <c r="G146" s="157">
        <f t="shared" si="7"/>
        <v>39.357907253269914</v>
      </c>
      <c r="H146" s="156">
        <f>SUM(H142:H145)</f>
        <v>750</v>
      </c>
      <c r="J146" s="215"/>
      <c r="K146" s="215"/>
      <c r="L146" s="215"/>
      <c r="M146" s="215"/>
      <c r="N146" s="215"/>
      <c r="O146" s="215"/>
      <c r="Q146" s="215"/>
    </row>
    <row r="147" spans="1:17" x14ac:dyDescent="0.25">
      <c r="A147" s="6" t="s">
        <v>242</v>
      </c>
      <c r="B147" s="6" t="s">
        <v>544</v>
      </c>
      <c r="C147" s="6" t="s">
        <v>689</v>
      </c>
      <c r="D147" s="105">
        <v>0</v>
      </c>
      <c r="E147" s="105">
        <v>0</v>
      </c>
      <c r="F147" s="105">
        <v>0</v>
      </c>
      <c r="G147" s="8">
        <v>0</v>
      </c>
      <c r="H147" s="105">
        <v>100</v>
      </c>
      <c r="P147" s="1"/>
      <c r="Q147"/>
    </row>
    <row r="148" spans="1:17" s="162" customFormat="1" ht="15" customHeight="1" x14ac:dyDescent="0.25">
      <c r="A148" s="19" t="s">
        <v>242</v>
      </c>
      <c r="B148" s="19" t="s">
        <v>544</v>
      </c>
      <c r="C148" s="19" t="s">
        <v>556</v>
      </c>
      <c r="D148" s="156">
        <f>D147</f>
        <v>0</v>
      </c>
      <c r="E148" s="156">
        <f>E147</f>
        <v>0</v>
      </c>
      <c r="F148" s="156">
        <f>F147</f>
        <v>0</v>
      </c>
      <c r="G148" s="157">
        <v>0</v>
      </c>
      <c r="H148" s="156">
        <f>H147</f>
        <v>100</v>
      </c>
      <c r="J148" s="215"/>
      <c r="K148" s="215"/>
      <c r="L148" s="215"/>
      <c r="M148" s="215"/>
      <c r="N148" s="215"/>
      <c r="O148" s="215"/>
      <c r="Q148" s="215"/>
    </row>
    <row r="149" spans="1:17" s="17" customFormat="1" ht="15" customHeight="1" x14ac:dyDescent="0.25">
      <c r="A149" s="19" t="s">
        <v>242</v>
      </c>
      <c r="B149" s="19" t="s">
        <v>243</v>
      </c>
      <c r="C149" s="19"/>
      <c r="D149" s="160">
        <f>D141+D146+D148</f>
        <v>1000</v>
      </c>
      <c r="E149" s="160">
        <f>E141+E146+E148</f>
        <v>2400</v>
      </c>
      <c r="F149" s="160">
        <f>F141+F146+F148</f>
        <v>1888</v>
      </c>
      <c r="G149" s="157">
        <f t="shared" si="7"/>
        <v>78.666666666666671</v>
      </c>
      <c r="H149" s="160">
        <f>H141+H146+H148</f>
        <v>4050</v>
      </c>
      <c r="J149" s="136"/>
      <c r="K149" s="136"/>
      <c r="L149" s="136"/>
      <c r="M149" s="136"/>
      <c r="N149" s="136"/>
      <c r="O149" s="136"/>
      <c r="Q149" s="136"/>
    </row>
    <row r="150" spans="1:17" x14ac:dyDescent="0.25">
      <c r="A150" s="11" t="s">
        <v>333</v>
      </c>
      <c r="B150" s="11"/>
      <c r="C150" s="11"/>
      <c r="D150" s="107">
        <f>D149</f>
        <v>1000</v>
      </c>
      <c r="E150" s="107">
        <f t="shared" ref="E150:H150" si="8">E149</f>
        <v>2400</v>
      </c>
      <c r="F150" s="107">
        <f t="shared" si="8"/>
        <v>1888</v>
      </c>
      <c r="G150" s="12">
        <f t="shared" si="7"/>
        <v>78.666666666666671</v>
      </c>
      <c r="H150" s="107">
        <f t="shared" si="8"/>
        <v>4050</v>
      </c>
      <c r="P150" s="1"/>
      <c r="Q150"/>
    </row>
    <row r="151" spans="1:17" x14ac:dyDescent="0.25">
      <c r="N151" s="135"/>
      <c r="O151" s="135"/>
      <c r="P151" s="1"/>
      <c r="Q151"/>
    </row>
    <row r="152" spans="1:17" x14ac:dyDescent="0.25">
      <c r="N152" s="135"/>
      <c r="O152" s="135"/>
      <c r="P152" s="1"/>
      <c r="Q152"/>
    </row>
    <row r="153" spans="1:17" hidden="1" x14ac:dyDescent="0.25">
      <c r="A153" s="20" t="s">
        <v>292</v>
      </c>
      <c r="B153" s="20"/>
      <c r="C153" s="20"/>
      <c r="D153" s="113">
        <f>D120+D150</f>
        <v>232815</v>
      </c>
      <c r="E153" s="113">
        <f>E120+E150</f>
        <v>239956.5</v>
      </c>
      <c r="F153" s="113">
        <f>F120+F150</f>
        <v>141260.62747000001</v>
      </c>
      <c r="G153" s="12">
        <f t="shared" ref="G153" si="9">F153*100/E153</f>
        <v>58.869264833417731</v>
      </c>
      <c r="H153" s="113">
        <f>H120+H150</f>
        <v>315936</v>
      </c>
      <c r="N153" s="135"/>
      <c r="O153" s="135"/>
      <c r="P153" s="1"/>
      <c r="Q153"/>
    </row>
    <row r="154" spans="1:17" x14ac:dyDescent="0.25">
      <c r="P154" s="1"/>
      <c r="Q154"/>
    </row>
    <row r="155" spans="1:17" x14ac:dyDescent="0.25">
      <c r="A155" s="138"/>
      <c r="P155" s="1"/>
      <c r="Q155"/>
    </row>
    <row r="156" spans="1:17" x14ac:dyDescent="0.25">
      <c r="P156" s="1"/>
      <c r="Q156"/>
    </row>
    <row r="157" spans="1:17" x14ac:dyDescent="0.25">
      <c r="N157" s="135"/>
      <c r="O157" s="135"/>
      <c r="P157" s="1"/>
      <c r="Q157"/>
    </row>
    <row r="158" spans="1:17" x14ac:dyDescent="0.25">
      <c r="P158" s="1"/>
      <c r="Q158"/>
    </row>
    <row r="159" spans="1:17" x14ac:dyDescent="0.25">
      <c r="P159" s="1"/>
      <c r="Q159"/>
    </row>
    <row r="160" spans="1:17" x14ac:dyDescent="0.25">
      <c r="N160" s="135"/>
      <c r="O160" s="135"/>
      <c r="P160" s="1"/>
      <c r="Q160"/>
    </row>
    <row r="161" spans="14:17" x14ac:dyDescent="0.25">
      <c r="N161" s="135"/>
      <c r="O161" s="135"/>
      <c r="P161" s="1"/>
      <c r="Q161"/>
    </row>
    <row r="162" spans="14:17" x14ac:dyDescent="0.25">
      <c r="P162" s="1"/>
      <c r="Q162"/>
    </row>
    <row r="163" spans="14:17" x14ac:dyDescent="0.25">
      <c r="N163" s="135"/>
      <c r="O163" s="135"/>
      <c r="P163" s="1"/>
      <c r="Q163"/>
    </row>
    <row r="164" spans="14:17" x14ac:dyDescent="0.25">
      <c r="P164" s="1"/>
      <c r="Q164"/>
    </row>
    <row r="165" spans="14:17" x14ac:dyDescent="0.25">
      <c r="P165" s="1"/>
      <c r="Q165"/>
    </row>
    <row r="166" spans="14:17" x14ac:dyDescent="0.25">
      <c r="P166" s="1"/>
      <c r="Q166"/>
    </row>
    <row r="167" spans="14:17" x14ac:dyDescent="0.25">
      <c r="P167" s="1"/>
      <c r="Q167"/>
    </row>
    <row r="168" spans="14:17" x14ac:dyDescent="0.25">
      <c r="P168" s="1"/>
      <c r="Q168"/>
    </row>
    <row r="169" spans="14:17" x14ac:dyDescent="0.25">
      <c r="P169" s="1"/>
      <c r="Q169"/>
    </row>
    <row r="170" spans="14:17" x14ac:dyDescent="0.25">
      <c r="P170" s="1"/>
      <c r="Q170"/>
    </row>
    <row r="171" spans="14:17" x14ac:dyDescent="0.25">
      <c r="P171" s="1"/>
      <c r="Q171"/>
    </row>
    <row r="172" spans="14:17" x14ac:dyDescent="0.25">
      <c r="P172" s="1"/>
      <c r="Q172"/>
    </row>
    <row r="173" spans="14:17" x14ac:dyDescent="0.25">
      <c r="P173" s="1"/>
      <c r="Q173"/>
    </row>
    <row r="174" spans="14:17" x14ac:dyDescent="0.25">
      <c r="P174" s="1"/>
      <c r="Q174"/>
    </row>
    <row r="175" spans="14:17" x14ac:dyDescent="0.25">
      <c r="P175" s="1"/>
      <c r="Q175"/>
    </row>
    <row r="176" spans="14:17" x14ac:dyDescent="0.25">
      <c r="P176" s="1"/>
      <c r="Q176"/>
    </row>
    <row r="177" spans="1:17" x14ac:dyDescent="0.25">
      <c r="P177" s="1"/>
      <c r="Q177"/>
    </row>
    <row r="178" spans="1:17" x14ac:dyDescent="0.25">
      <c r="P178" s="1"/>
      <c r="Q178"/>
    </row>
    <row r="179" spans="1:17" x14ac:dyDescent="0.25">
      <c r="P179" s="1"/>
      <c r="Q179"/>
    </row>
    <row r="180" spans="1:17" x14ac:dyDescent="0.25">
      <c r="P180" s="1"/>
      <c r="Q180"/>
    </row>
    <row r="181" spans="1:17" x14ac:dyDescent="0.25">
      <c r="P181" s="1"/>
      <c r="Q181"/>
    </row>
    <row r="182" spans="1:17" x14ac:dyDescent="0.25">
      <c r="P182" s="1"/>
      <c r="Q182"/>
    </row>
    <row r="183" spans="1:17" x14ac:dyDescent="0.25">
      <c r="P183" s="1"/>
      <c r="Q183"/>
    </row>
    <row r="184" spans="1:17" x14ac:dyDescent="0.25">
      <c r="P184" s="1"/>
      <c r="Q184"/>
    </row>
    <row r="185" spans="1:17" x14ac:dyDescent="0.25">
      <c r="Q185"/>
    </row>
    <row r="186" spans="1:17" x14ac:dyDescent="0.25">
      <c r="Q186"/>
    </row>
    <row r="187" spans="1:17" x14ac:dyDescent="0.25">
      <c r="Q187"/>
    </row>
    <row r="188" spans="1:17" x14ac:dyDescent="0.25">
      <c r="Q188"/>
    </row>
    <row r="189" spans="1:17" x14ac:dyDescent="0.25">
      <c r="A189" s="355"/>
      <c r="B189" s="355"/>
      <c r="C189" s="355"/>
      <c r="D189" s="355"/>
      <c r="E189" s="355"/>
      <c r="F189" s="355"/>
      <c r="G189" s="355"/>
      <c r="H189" s="1"/>
      <c r="N189" s="135"/>
      <c r="O189" s="135"/>
      <c r="Q189"/>
    </row>
    <row r="190" spans="1:17" x14ac:dyDescent="0.25">
      <c r="N190" s="135"/>
      <c r="O190" s="135"/>
      <c r="Q190"/>
    </row>
    <row r="191" spans="1:17" x14ac:dyDescent="0.25">
      <c r="D191" s="1"/>
      <c r="E191" s="1"/>
      <c r="F191" s="1"/>
      <c r="H191" s="1"/>
      <c r="N191" s="135"/>
      <c r="O191" s="135"/>
      <c r="Q191"/>
    </row>
    <row r="192" spans="1:17" x14ac:dyDescent="0.25">
      <c r="A192" s="355" t="s">
        <v>629</v>
      </c>
      <c r="B192" s="355"/>
      <c r="C192" s="355"/>
      <c r="N192" s="135"/>
      <c r="O192" s="135"/>
      <c r="Q192"/>
    </row>
    <row r="193" spans="14:17" x14ac:dyDescent="0.25">
      <c r="Q193"/>
    </row>
    <row r="194" spans="14:17" x14ac:dyDescent="0.25">
      <c r="Q194"/>
    </row>
    <row r="195" spans="14:17" x14ac:dyDescent="0.25">
      <c r="Q195"/>
    </row>
    <row r="196" spans="14:17" x14ac:dyDescent="0.25">
      <c r="Q196"/>
    </row>
    <row r="197" spans="14:17" x14ac:dyDescent="0.25">
      <c r="N197" s="135"/>
      <c r="O197" s="135"/>
      <c r="Q197"/>
    </row>
  </sheetData>
  <mergeCells count="4">
    <mergeCell ref="A189:G189"/>
    <mergeCell ref="A73:C73"/>
    <mergeCell ref="A136:C136"/>
    <mergeCell ref="A192:C192"/>
  </mergeCells>
  <pageMargins left="0.7" right="0.7" top="0.75" bottom="0.75" header="0.3" footer="0.3"/>
  <pageSetup paperSize="9" scale="95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Q78"/>
  <sheetViews>
    <sheetView tabSelected="1" view="pageLayout" topLeftCell="A21" zoomScaleNormal="100" workbookViewId="0">
      <selection activeCell="B74" sqref="B74"/>
    </sheetView>
  </sheetViews>
  <sheetFormatPr defaultColWidth="9.140625" defaultRowHeight="15" x14ac:dyDescent="0.25"/>
  <cols>
    <col min="1" max="1" width="9.28515625" style="26" customWidth="1"/>
    <col min="2" max="2" width="61.42578125" style="26" customWidth="1"/>
    <col min="3" max="3" width="14.28515625" style="100" hidden="1" customWidth="1"/>
    <col min="4" max="4" width="12" style="100" hidden="1" customWidth="1"/>
    <col min="5" max="5" width="15.28515625" style="100" hidden="1" customWidth="1"/>
    <col min="6" max="6" width="11.28515625" style="100" hidden="1" customWidth="1"/>
    <col min="7" max="7" width="0.42578125" style="100" hidden="1" customWidth="1"/>
    <col min="8" max="8" width="13.85546875" style="100" hidden="1" customWidth="1"/>
    <col min="9" max="9" width="10.5703125" style="26" hidden="1" customWidth="1"/>
    <col min="10" max="10" width="12" style="100" customWidth="1"/>
    <col min="11" max="16384" width="9.140625" style="26"/>
  </cols>
  <sheetData>
    <row r="1" spans="1:10" ht="18" x14ac:dyDescent="0.25">
      <c r="A1" s="3" t="s">
        <v>337</v>
      </c>
      <c r="G1" s="115" t="s">
        <v>631</v>
      </c>
      <c r="J1" s="131" t="s">
        <v>734</v>
      </c>
    </row>
    <row r="2" spans="1:10" s="1" customFormat="1" ht="12.75" x14ac:dyDescent="0.2">
      <c r="C2" s="101"/>
      <c r="D2" s="101"/>
      <c r="E2" s="101"/>
      <c r="F2" s="101"/>
      <c r="G2" s="101"/>
      <c r="H2" s="101"/>
    </row>
    <row r="3" spans="1:10" s="1" customFormat="1" ht="12.75" x14ac:dyDescent="0.2">
      <c r="C3" s="101"/>
      <c r="D3" s="101"/>
      <c r="E3" s="101"/>
      <c r="F3" s="101"/>
      <c r="G3" s="101"/>
      <c r="J3" s="114" t="s">
        <v>365</v>
      </c>
    </row>
    <row r="4" spans="1:10" s="24" customFormat="1" ht="27" customHeight="1" x14ac:dyDescent="0.2">
      <c r="A4" s="22" t="s">
        <v>0</v>
      </c>
      <c r="B4" s="22" t="s">
        <v>2</v>
      </c>
      <c r="C4" s="111" t="s">
        <v>293</v>
      </c>
      <c r="D4" s="111" t="s">
        <v>293</v>
      </c>
      <c r="E4" s="111" t="s">
        <v>294</v>
      </c>
      <c r="F4" s="111" t="s">
        <v>294</v>
      </c>
      <c r="G4" s="112" t="s">
        <v>588</v>
      </c>
      <c r="H4" s="112" t="s">
        <v>588</v>
      </c>
      <c r="I4" s="23" t="s">
        <v>328</v>
      </c>
      <c r="J4" s="126" t="s">
        <v>697</v>
      </c>
    </row>
    <row r="5" spans="1:10" s="1" customFormat="1" ht="15" hidden="1" customHeight="1" x14ac:dyDescent="0.2">
      <c r="A5" s="6" t="s">
        <v>175</v>
      </c>
      <c r="B5" s="151" t="s">
        <v>624</v>
      </c>
      <c r="C5" s="105"/>
      <c r="D5" s="105">
        <v>0</v>
      </c>
      <c r="E5" s="105"/>
      <c r="F5" s="105">
        <v>4279</v>
      </c>
      <c r="G5" s="105"/>
      <c r="H5" s="105">
        <v>0</v>
      </c>
      <c r="I5" s="8">
        <v>0</v>
      </c>
      <c r="J5" s="105">
        <v>0</v>
      </c>
    </row>
    <row r="6" spans="1:10" s="1" customFormat="1" ht="15" hidden="1" customHeight="1" x14ac:dyDescent="0.2">
      <c r="A6" s="6" t="s">
        <v>76</v>
      </c>
      <c r="B6" s="151" t="s">
        <v>625</v>
      </c>
      <c r="C6" s="105"/>
      <c r="D6" s="105">
        <v>0</v>
      </c>
      <c r="E6" s="105"/>
      <c r="F6" s="105">
        <v>4280</v>
      </c>
      <c r="G6" s="105"/>
      <c r="H6" s="105">
        <v>0</v>
      </c>
      <c r="I6" s="8">
        <v>0</v>
      </c>
      <c r="J6" s="105">
        <v>0</v>
      </c>
    </row>
    <row r="7" spans="1:10" s="1" customFormat="1" ht="15" hidden="1" customHeight="1" x14ac:dyDescent="0.2">
      <c r="A7" s="19"/>
      <c r="B7" s="19"/>
      <c r="C7" s="156"/>
      <c r="D7" s="156">
        <v>0</v>
      </c>
      <c r="E7" s="156"/>
      <c r="F7" s="156">
        <f>F5+F6</f>
        <v>8559</v>
      </c>
      <c r="G7" s="156"/>
      <c r="H7" s="156">
        <f>H5+H6</f>
        <v>0</v>
      </c>
      <c r="I7" s="157">
        <v>0</v>
      </c>
      <c r="J7" s="156">
        <f>J5+J6</f>
        <v>0</v>
      </c>
    </row>
    <row r="8" spans="1:10" s="1" customFormat="1" ht="15" hidden="1" customHeight="1" x14ac:dyDescent="0.2">
      <c r="A8" s="6" t="s">
        <v>47</v>
      </c>
      <c r="B8" s="6" t="s">
        <v>626</v>
      </c>
      <c r="C8" s="105">
        <v>0</v>
      </c>
      <c r="D8" s="105">
        <f t="shared" ref="D8:D18" si="0">C8/1000</f>
        <v>0</v>
      </c>
      <c r="E8" s="105">
        <v>20748500</v>
      </c>
      <c r="F8" s="105">
        <v>19748</v>
      </c>
      <c r="G8" s="105">
        <v>0</v>
      </c>
      <c r="H8" s="105">
        <f t="shared" ref="H8:H9" si="1">G8/1000</f>
        <v>0</v>
      </c>
      <c r="I8" s="8">
        <f t="shared" ref="I8:I18" si="2">G8/E8*100</f>
        <v>0</v>
      </c>
      <c r="J8" s="105">
        <v>0</v>
      </c>
    </row>
    <row r="9" spans="1:10" s="1" customFormat="1" ht="15" hidden="1" customHeight="1" x14ac:dyDescent="0.2">
      <c r="A9" s="19" t="s">
        <v>47</v>
      </c>
      <c r="B9" s="19"/>
      <c r="C9" s="156">
        <v>0</v>
      </c>
      <c r="D9" s="156">
        <f t="shared" si="0"/>
        <v>0</v>
      </c>
      <c r="E9" s="156">
        <v>20748500</v>
      </c>
      <c r="F9" s="156">
        <f>F8</f>
        <v>19748</v>
      </c>
      <c r="G9" s="156">
        <v>0</v>
      </c>
      <c r="H9" s="156">
        <f t="shared" si="1"/>
        <v>0</v>
      </c>
      <c r="I9" s="157">
        <f t="shared" si="2"/>
        <v>0</v>
      </c>
      <c r="J9" s="156">
        <v>0</v>
      </c>
    </row>
    <row r="10" spans="1:10" s="1" customFormat="1" ht="15" hidden="1" customHeight="1" x14ac:dyDescent="0.2">
      <c r="A10" s="6" t="s">
        <v>242</v>
      </c>
      <c r="B10" s="6" t="s">
        <v>334</v>
      </c>
      <c r="C10" s="105">
        <v>0</v>
      </c>
      <c r="D10" s="105">
        <f t="shared" si="0"/>
        <v>0</v>
      </c>
      <c r="E10" s="105">
        <v>0</v>
      </c>
      <c r="F10" s="105">
        <f t="shared" ref="F10:F16" si="3">E10/1000</f>
        <v>0</v>
      </c>
      <c r="G10" s="105">
        <v>217880</v>
      </c>
      <c r="H10" s="105">
        <v>133</v>
      </c>
      <c r="I10" s="8">
        <v>0</v>
      </c>
      <c r="J10" s="105">
        <v>0</v>
      </c>
    </row>
    <row r="11" spans="1:10" s="1" customFormat="1" ht="15" hidden="1" customHeight="1" x14ac:dyDescent="0.2">
      <c r="A11" s="6" t="s">
        <v>242</v>
      </c>
      <c r="B11" s="6" t="s">
        <v>335</v>
      </c>
      <c r="C11" s="105">
        <v>0</v>
      </c>
      <c r="D11" s="105">
        <f t="shared" si="0"/>
        <v>0</v>
      </c>
      <c r="E11" s="105">
        <v>0</v>
      </c>
      <c r="F11" s="105">
        <f t="shared" si="3"/>
        <v>0</v>
      </c>
      <c r="G11" s="105">
        <v>1905881.66</v>
      </c>
      <c r="H11" s="105">
        <v>1883</v>
      </c>
      <c r="I11" s="8">
        <v>0</v>
      </c>
      <c r="J11" s="105">
        <v>0</v>
      </c>
    </row>
    <row r="12" spans="1:10" s="1" customFormat="1" ht="15" hidden="1" customHeight="1" x14ac:dyDescent="0.2">
      <c r="A12" s="19" t="s">
        <v>242</v>
      </c>
      <c r="B12" s="19"/>
      <c r="C12" s="156">
        <v>0</v>
      </c>
      <c r="D12" s="156">
        <f>D10+D11</f>
        <v>0</v>
      </c>
      <c r="E12" s="156">
        <v>0</v>
      </c>
      <c r="F12" s="156">
        <f>F10+F11</f>
        <v>0</v>
      </c>
      <c r="G12" s="156">
        <f>SUM(G8:G11)</f>
        <v>2123761.66</v>
      </c>
      <c r="H12" s="156">
        <f>H10+H11</f>
        <v>2016</v>
      </c>
      <c r="I12" s="157">
        <v>0</v>
      </c>
      <c r="J12" s="156">
        <f>J10+J11</f>
        <v>0</v>
      </c>
    </row>
    <row r="13" spans="1:10" s="1" customFormat="1" ht="15" hidden="1" customHeight="1" x14ac:dyDescent="0.2">
      <c r="A13" s="6" t="s">
        <v>87</v>
      </c>
      <c r="B13" s="6" t="s">
        <v>299</v>
      </c>
      <c r="C13" s="105">
        <v>0</v>
      </c>
      <c r="D13" s="105">
        <f t="shared" si="0"/>
        <v>0</v>
      </c>
      <c r="E13" s="105">
        <v>0</v>
      </c>
      <c r="F13" s="105">
        <v>879</v>
      </c>
      <c r="G13" s="105">
        <v>757278.66</v>
      </c>
      <c r="H13" s="105">
        <v>879</v>
      </c>
      <c r="I13" s="8">
        <v>0</v>
      </c>
      <c r="J13" s="105">
        <v>0</v>
      </c>
    </row>
    <row r="14" spans="1:10" s="1" customFormat="1" ht="15" hidden="1" customHeight="1" x14ac:dyDescent="0.2">
      <c r="A14" s="19" t="s">
        <v>87</v>
      </c>
      <c r="B14" s="19"/>
      <c r="C14" s="156">
        <v>0</v>
      </c>
      <c r="D14" s="156">
        <f t="shared" si="0"/>
        <v>0</v>
      </c>
      <c r="E14" s="156">
        <v>0</v>
      </c>
      <c r="F14" s="156">
        <f>F13</f>
        <v>879</v>
      </c>
      <c r="G14" s="156">
        <f>G13</f>
        <v>757278.66</v>
      </c>
      <c r="H14" s="156">
        <f>H13</f>
        <v>879</v>
      </c>
      <c r="I14" s="157">
        <v>0</v>
      </c>
      <c r="J14" s="106">
        <f>J13</f>
        <v>0</v>
      </c>
    </row>
    <row r="15" spans="1:10" s="1" customFormat="1" ht="15" customHeight="1" x14ac:dyDescent="0.2">
      <c r="A15" s="6" t="s">
        <v>78</v>
      </c>
      <c r="B15" s="6" t="s">
        <v>80</v>
      </c>
      <c r="C15" s="105">
        <v>48863000</v>
      </c>
      <c r="D15" s="105">
        <f t="shared" si="0"/>
        <v>48863</v>
      </c>
      <c r="E15" s="105">
        <v>27252700</v>
      </c>
      <c r="F15" s="105">
        <v>14140</v>
      </c>
      <c r="G15" s="105">
        <v>0</v>
      </c>
      <c r="H15" s="105">
        <v>0</v>
      </c>
      <c r="I15" s="8">
        <f t="shared" si="2"/>
        <v>0</v>
      </c>
      <c r="J15" s="105">
        <f>'Rozpis rezervy'!E24</f>
        <v>60905</v>
      </c>
    </row>
    <row r="16" spans="1:10" s="1" customFormat="1" ht="15" customHeight="1" x14ac:dyDescent="0.2">
      <c r="A16" s="6" t="s">
        <v>78</v>
      </c>
      <c r="B16" s="6" t="s">
        <v>335</v>
      </c>
      <c r="C16" s="105">
        <v>19000</v>
      </c>
      <c r="D16" s="105">
        <f t="shared" si="0"/>
        <v>19</v>
      </c>
      <c r="E16" s="105">
        <v>19000</v>
      </c>
      <c r="F16" s="105">
        <f t="shared" si="3"/>
        <v>19</v>
      </c>
      <c r="G16" s="105">
        <v>5790075.1200000001</v>
      </c>
      <c r="H16" s="105">
        <v>3616</v>
      </c>
      <c r="I16" s="8">
        <f t="shared" si="2"/>
        <v>30474.079578947367</v>
      </c>
      <c r="J16" s="105">
        <v>19</v>
      </c>
    </row>
    <row r="17" spans="1:17" s="1" customFormat="1" ht="12.75" x14ac:dyDescent="0.2">
      <c r="A17" s="11" t="s">
        <v>332</v>
      </c>
      <c r="B17" s="11"/>
      <c r="C17" s="107">
        <f>C9+C15+C16</f>
        <v>48882000</v>
      </c>
      <c r="D17" s="107">
        <f>D15+D16</f>
        <v>48882</v>
      </c>
      <c r="E17" s="107">
        <f t="shared" ref="E17:G17" si="4">E15+E16</f>
        <v>27271700</v>
      </c>
      <c r="F17" s="107">
        <f>F15+F16+F7+F9+F14</f>
        <v>43345</v>
      </c>
      <c r="G17" s="107">
        <f t="shared" si="4"/>
        <v>5790075.1200000001</v>
      </c>
      <c r="H17" s="107">
        <f>H15+H16+H9+H12+H14</f>
        <v>6511</v>
      </c>
      <c r="I17" s="12">
        <f>G17/E17*100</f>
        <v>21.23107514383042</v>
      </c>
      <c r="J17" s="107">
        <f>J9+J12+J14+J16+J15</f>
        <v>60924</v>
      </c>
    </row>
    <row r="18" spans="1:17" s="1" customFormat="1" ht="15" customHeight="1" x14ac:dyDescent="0.2">
      <c r="A18" s="6" t="s">
        <v>78</v>
      </c>
      <c r="B18" s="6" t="s">
        <v>336</v>
      </c>
      <c r="C18" s="105">
        <v>12900000</v>
      </c>
      <c r="D18" s="105">
        <f t="shared" si="0"/>
        <v>12900</v>
      </c>
      <c r="E18" s="105">
        <v>20000000</v>
      </c>
      <c r="F18" s="105">
        <v>17900</v>
      </c>
      <c r="G18" s="105">
        <v>0</v>
      </c>
      <c r="H18" s="105">
        <v>0</v>
      </c>
      <c r="I18" s="8">
        <f t="shared" si="2"/>
        <v>0</v>
      </c>
      <c r="J18" s="105">
        <f>'Rozpis rezervy'!E33</f>
        <v>11500</v>
      </c>
    </row>
    <row r="19" spans="1:17" s="1" customFormat="1" ht="12.75" x14ac:dyDescent="0.2">
      <c r="A19" s="11" t="s">
        <v>333</v>
      </c>
      <c r="B19" s="11"/>
      <c r="C19" s="107">
        <f>C18</f>
        <v>12900000</v>
      </c>
      <c r="D19" s="107">
        <f>D18</f>
        <v>12900</v>
      </c>
      <c r="E19" s="107">
        <f t="shared" ref="E19:H19" si="5">E18</f>
        <v>20000000</v>
      </c>
      <c r="F19" s="107">
        <f t="shared" si="5"/>
        <v>17900</v>
      </c>
      <c r="G19" s="107">
        <f t="shared" si="5"/>
        <v>0</v>
      </c>
      <c r="H19" s="107">
        <f t="shared" si="5"/>
        <v>0</v>
      </c>
      <c r="I19" s="12">
        <f>G19/E19*100</f>
        <v>0</v>
      </c>
      <c r="J19" s="107">
        <f>J18</f>
        <v>11500</v>
      </c>
    </row>
    <row r="20" spans="1:17" x14ac:dyDescent="0.25">
      <c r="Q20" s="100"/>
    </row>
    <row r="22" spans="1:17" s="1" customFormat="1" ht="12.75" hidden="1" x14ac:dyDescent="0.2">
      <c r="A22" s="20" t="s">
        <v>292</v>
      </c>
      <c r="B22" s="11"/>
      <c r="C22" s="107">
        <f>C17+C19</f>
        <v>61782000</v>
      </c>
      <c r="D22" s="107">
        <f>D17+D19</f>
        <v>61782</v>
      </c>
      <c r="E22" s="107">
        <f t="shared" ref="E22:H22" si="6">E17+E19</f>
        <v>47271700</v>
      </c>
      <c r="F22" s="107">
        <f t="shared" si="6"/>
        <v>61245</v>
      </c>
      <c r="G22" s="107">
        <f t="shared" si="6"/>
        <v>5790075.1200000001</v>
      </c>
      <c r="H22" s="107">
        <f t="shared" si="6"/>
        <v>6511</v>
      </c>
      <c r="I22" s="12">
        <f>G22/E22*100</f>
        <v>12.248502000139618</v>
      </c>
      <c r="J22" s="107">
        <f>J17+J19</f>
        <v>72424</v>
      </c>
    </row>
    <row r="24" spans="1:17" ht="18" x14ac:dyDescent="0.25">
      <c r="A24" s="147" t="s">
        <v>582</v>
      </c>
    </row>
    <row r="26" spans="1:17" hidden="1" x14ac:dyDescent="0.25"/>
    <row r="27" spans="1:17" hidden="1" x14ac:dyDescent="0.25">
      <c r="A27" s="144"/>
      <c r="B27" s="121"/>
      <c r="C27" s="121"/>
      <c r="D27" s="121"/>
    </row>
    <row r="28" spans="1:17" hidden="1" x14ac:dyDescent="0.25">
      <c r="A28" s="145"/>
      <c r="B28" s="122"/>
      <c r="C28" s="122"/>
      <c r="D28" s="122"/>
    </row>
    <row r="29" spans="1:17" hidden="1" x14ac:dyDescent="0.25">
      <c r="A29"/>
    </row>
    <row r="30" spans="1:17" hidden="1" x14ac:dyDescent="0.25"/>
    <row r="31" spans="1:17" x14ac:dyDescent="0.25">
      <c r="A31" s="355"/>
      <c r="B31" s="355"/>
      <c r="C31" s="355"/>
      <c r="D31" s="355"/>
      <c r="E31" s="355"/>
      <c r="F31" s="355"/>
      <c r="G31" s="355"/>
      <c r="H31" s="355"/>
      <c r="I31" s="355"/>
    </row>
    <row r="32" spans="1:17" x14ac:dyDescent="0.25">
      <c r="A32" s="302"/>
      <c r="B32" s="303" t="s">
        <v>338</v>
      </c>
      <c r="J32" s="305" t="s">
        <v>697</v>
      </c>
    </row>
    <row r="33" spans="1:10" x14ac:dyDescent="0.25">
      <c r="A33" s="91"/>
      <c r="B33" s="92" t="s">
        <v>339</v>
      </c>
      <c r="J33" s="118">
        <v>5000</v>
      </c>
    </row>
    <row r="34" spans="1:10" x14ac:dyDescent="0.25">
      <c r="A34" s="97"/>
      <c r="B34" s="90" t="s">
        <v>340</v>
      </c>
      <c r="J34" s="116">
        <f>J33</f>
        <v>5000</v>
      </c>
    </row>
    <row r="35" spans="1:10" hidden="1" x14ac:dyDescent="0.25">
      <c r="A35" s="91" t="s">
        <v>555</v>
      </c>
      <c r="B35" s="96" t="s">
        <v>353</v>
      </c>
      <c r="J35" s="120">
        <v>0</v>
      </c>
    </row>
    <row r="36" spans="1:10" hidden="1" x14ac:dyDescent="0.25">
      <c r="A36" s="91" t="s">
        <v>555</v>
      </c>
      <c r="B36" s="96" t="s">
        <v>354</v>
      </c>
      <c r="J36" s="120">
        <v>0</v>
      </c>
    </row>
    <row r="37" spans="1:10" hidden="1" x14ac:dyDescent="0.25">
      <c r="A37" s="91" t="s">
        <v>555</v>
      </c>
      <c r="B37" s="96" t="s">
        <v>355</v>
      </c>
      <c r="J37" s="120">
        <v>0</v>
      </c>
    </row>
    <row r="38" spans="1:10" hidden="1" x14ac:dyDescent="0.25">
      <c r="A38" s="91" t="s">
        <v>555</v>
      </c>
      <c r="B38" s="93" t="s">
        <v>356</v>
      </c>
      <c r="J38" s="118">
        <v>0</v>
      </c>
    </row>
    <row r="39" spans="1:10" hidden="1" x14ac:dyDescent="0.25">
      <c r="A39" s="91" t="s">
        <v>555</v>
      </c>
      <c r="B39" s="93" t="s">
        <v>357</v>
      </c>
      <c r="J39" s="118">
        <v>0</v>
      </c>
    </row>
    <row r="40" spans="1:10" x14ac:dyDescent="0.25">
      <c r="A40" s="91" t="s">
        <v>555</v>
      </c>
      <c r="B40" s="96" t="s">
        <v>566</v>
      </c>
      <c r="J40" s="120">
        <v>500</v>
      </c>
    </row>
    <row r="41" spans="1:10" hidden="1" x14ac:dyDescent="0.25">
      <c r="A41" s="91" t="s">
        <v>341</v>
      </c>
      <c r="B41" s="92" t="s">
        <v>342</v>
      </c>
      <c r="J41" s="118">
        <v>0</v>
      </c>
    </row>
    <row r="42" spans="1:10" hidden="1" x14ac:dyDescent="0.25">
      <c r="A42" s="91" t="s">
        <v>341</v>
      </c>
      <c r="B42" s="93" t="s">
        <v>343</v>
      </c>
      <c r="J42" s="118">
        <v>0</v>
      </c>
    </row>
    <row r="43" spans="1:10" hidden="1" x14ac:dyDescent="0.25">
      <c r="A43" s="91" t="s">
        <v>341</v>
      </c>
      <c r="B43" s="93" t="s">
        <v>344</v>
      </c>
      <c r="J43" s="118">
        <v>0</v>
      </c>
    </row>
    <row r="44" spans="1:10" x14ac:dyDescent="0.25">
      <c r="A44" s="91" t="s">
        <v>341</v>
      </c>
      <c r="B44" s="93" t="s">
        <v>753</v>
      </c>
      <c r="J44" s="118">
        <v>4180</v>
      </c>
    </row>
    <row r="45" spans="1:10" x14ac:dyDescent="0.25">
      <c r="A45" s="91" t="s">
        <v>345</v>
      </c>
      <c r="B45" s="93" t="s">
        <v>736</v>
      </c>
      <c r="J45" s="118">
        <v>225</v>
      </c>
    </row>
    <row r="46" spans="1:10" hidden="1" x14ac:dyDescent="0.25">
      <c r="A46" s="91" t="s">
        <v>345</v>
      </c>
      <c r="B46" s="93" t="s">
        <v>360</v>
      </c>
      <c r="J46" s="118">
        <v>0</v>
      </c>
    </row>
    <row r="47" spans="1:10" hidden="1" x14ac:dyDescent="0.25">
      <c r="A47" s="91" t="s">
        <v>349</v>
      </c>
      <c r="B47" s="93" t="s">
        <v>350</v>
      </c>
      <c r="J47" s="118">
        <v>0</v>
      </c>
    </row>
    <row r="48" spans="1:10" x14ac:dyDescent="0.25">
      <c r="A48" s="91" t="s">
        <v>358</v>
      </c>
      <c r="B48" s="93" t="s">
        <v>359</v>
      </c>
      <c r="J48" s="118">
        <v>4000</v>
      </c>
    </row>
    <row r="49" spans="1:10" hidden="1" x14ac:dyDescent="0.25">
      <c r="A49" s="91" t="s">
        <v>347</v>
      </c>
      <c r="B49" s="93" t="s">
        <v>348</v>
      </c>
      <c r="J49" s="118">
        <v>0</v>
      </c>
    </row>
    <row r="50" spans="1:10" x14ac:dyDescent="0.25">
      <c r="A50" s="91" t="s">
        <v>347</v>
      </c>
      <c r="B50" s="93" t="s">
        <v>585</v>
      </c>
      <c r="J50" s="118">
        <v>36000</v>
      </c>
    </row>
    <row r="51" spans="1:10" x14ac:dyDescent="0.25">
      <c r="A51" s="91" t="s">
        <v>347</v>
      </c>
      <c r="B51" s="142" t="s">
        <v>627</v>
      </c>
      <c r="J51" s="118">
        <v>11000</v>
      </c>
    </row>
    <row r="52" spans="1:10" x14ac:dyDescent="0.25">
      <c r="A52" s="94"/>
      <c r="B52" s="95" t="s">
        <v>361</v>
      </c>
      <c r="J52" s="119">
        <f>SUM(J34:J51)</f>
        <v>60905</v>
      </c>
    </row>
    <row r="53" spans="1:10" x14ac:dyDescent="0.25">
      <c r="A53" s="298"/>
      <c r="B53" s="299"/>
      <c r="J53" s="300"/>
    </row>
    <row r="54" spans="1:10" x14ac:dyDescent="0.25">
      <c r="A54" s="91"/>
      <c r="B54" s="92" t="s">
        <v>690</v>
      </c>
      <c r="J54" s="120">
        <v>10000</v>
      </c>
    </row>
    <row r="55" spans="1:10" x14ac:dyDescent="0.25">
      <c r="A55" s="91"/>
      <c r="B55" s="301" t="s">
        <v>362</v>
      </c>
      <c r="J55" s="117">
        <v>10000</v>
      </c>
    </row>
    <row r="56" spans="1:10" x14ac:dyDescent="0.25">
      <c r="A56" s="91" t="s">
        <v>555</v>
      </c>
      <c r="B56" s="92" t="s">
        <v>691</v>
      </c>
      <c r="J56" s="118">
        <v>500</v>
      </c>
    </row>
    <row r="57" spans="1:10" hidden="1" x14ac:dyDescent="0.25">
      <c r="A57" s="91" t="s">
        <v>341</v>
      </c>
      <c r="B57" s="98" t="s">
        <v>363</v>
      </c>
      <c r="J57" s="118">
        <v>0</v>
      </c>
    </row>
    <row r="58" spans="1:10" x14ac:dyDescent="0.25">
      <c r="A58" s="91" t="s">
        <v>341</v>
      </c>
      <c r="B58" s="92" t="s">
        <v>692</v>
      </c>
      <c r="J58" s="118">
        <v>500</v>
      </c>
    </row>
    <row r="59" spans="1:10" x14ac:dyDescent="0.25">
      <c r="A59" s="91" t="s">
        <v>341</v>
      </c>
      <c r="B59" s="92" t="s">
        <v>693</v>
      </c>
      <c r="J59" s="118">
        <v>500</v>
      </c>
    </row>
    <row r="60" spans="1:10" x14ac:dyDescent="0.25">
      <c r="A60" s="94"/>
      <c r="B60" s="95" t="s">
        <v>352</v>
      </c>
      <c r="J60" s="119">
        <f t="shared" ref="J60" si="7">SUM(J56:J59)</f>
        <v>1500</v>
      </c>
    </row>
    <row r="61" spans="1:10" x14ac:dyDescent="0.25">
      <c r="A61" s="94"/>
      <c r="B61" s="95" t="s">
        <v>364</v>
      </c>
      <c r="J61" s="119">
        <f>J55+J60</f>
        <v>11500</v>
      </c>
    </row>
    <row r="62" spans="1:10" x14ac:dyDescent="0.25">
      <c r="A62" s="144"/>
      <c r="B62" s="27"/>
      <c r="J62" s="121"/>
    </row>
    <row r="63" spans="1:10" x14ac:dyDescent="0.25">
      <c r="A63" s="145"/>
      <c r="B63" s="29"/>
      <c r="J63" s="122"/>
    </row>
    <row r="64" spans="1:10" hidden="1" x14ac:dyDescent="0.25">
      <c r="A64" s="146"/>
      <c r="B64" s="20" t="s">
        <v>351</v>
      </c>
      <c r="J64" s="119">
        <v>72405</v>
      </c>
    </row>
    <row r="65" spans="1:5" x14ac:dyDescent="0.25">
      <c r="A65" t="s">
        <v>701</v>
      </c>
    </row>
    <row r="78" spans="1:5" x14ac:dyDescent="0.25">
      <c r="A78" s="355" t="s">
        <v>630</v>
      </c>
      <c r="B78" s="355"/>
      <c r="C78" s="355"/>
      <c r="D78" s="355"/>
      <c r="E78" s="355"/>
    </row>
  </sheetData>
  <mergeCells count="2">
    <mergeCell ref="A31:I31"/>
    <mergeCell ref="A78:E78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96"/>
  <sheetViews>
    <sheetView zoomScaleNormal="100" workbookViewId="0">
      <selection activeCell="A81" sqref="A81:F81"/>
    </sheetView>
  </sheetViews>
  <sheetFormatPr defaultRowHeight="15" x14ac:dyDescent="0.25"/>
  <cols>
    <col min="1" max="1" width="80" style="28" customWidth="1"/>
    <col min="2" max="3" width="11.5703125" style="28" hidden="1" customWidth="1"/>
    <col min="4" max="4" width="11.42578125" style="28" hidden="1" customWidth="1"/>
    <col min="5" max="5" width="8.28515625" style="28" hidden="1" customWidth="1"/>
    <col min="6" max="6" width="11.42578125" style="33" customWidth="1"/>
  </cols>
  <sheetData>
    <row r="1" spans="1:6" x14ac:dyDescent="0.25">
      <c r="A1" s="30"/>
      <c r="B1" s="30"/>
      <c r="C1" s="30"/>
      <c r="D1" s="30"/>
      <c r="F1" t="s">
        <v>717</v>
      </c>
    </row>
    <row r="2" spans="1:6" ht="18.75" x14ac:dyDescent="0.3">
      <c r="A2" s="83" t="s">
        <v>409</v>
      </c>
      <c r="B2" s="30"/>
      <c r="C2" s="84"/>
      <c r="D2" s="85"/>
      <c r="E2" s="86"/>
      <c r="F2" s="86"/>
    </row>
    <row r="3" spans="1:6" ht="15.75" thickBot="1" x14ac:dyDescent="0.3">
      <c r="A3" s="32"/>
      <c r="B3" s="30"/>
      <c r="C3" s="30"/>
      <c r="D3" s="40"/>
      <c r="E3" s="31"/>
      <c r="F3" s="40" t="s">
        <v>365</v>
      </c>
    </row>
    <row r="4" spans="1:6" ht="26.25" customHeight="1" thickBot="1" x14ac:dyDescent="0.3">
      <c r="A4" s="252" t="s">
        <v>410</v>
      </c>
      <c r="B4" s="253" t="s">
        <v>293</v>
      </c>
      <c r="C4" s="253" t="s">
        <v>294</v>
      </c>
      <c r="D4" s="254" t="s">
        <v>587</v>
      </c>
      <c r="E4" s="255" t="s">
        <v>295</v>
      </c>
      <c r="F4" s="256" t="s">
        <v>697</v>
      </c>
    </row>
    <row r="5" spans="1:6" ht="15.75" thickBot="1" x14ac:dyDescent="0.3">
      <c r="A5" s="356" t="s">
        <v>288</v>
      </c>
      <c r="B5" s="357"/>
      <c r="C5" s="357"/>
      <c r="D5" s="357"/>
      <c r="E5" s="357"/>
      <c r="F5" s="358"/>
    </row>
    <row r="6" spans="1:6" x14ac:dyDescent="0.25">
      <c r="A6" s="266" t="s">
        <v>411</v>
      </c>
      <c r="B6" s="243">
        <f>'11'!D18</f>
        <v>1150</v>
      </c>
      <c r="C6" s="243">
        <f>'11'!E18</f>
        <v>971</v>
      </c>
      <c r="D6" s="243">
        <f>'11'!F18</f>
        <v>350</v>
      </c>
      <c r="E6" s="244">
        <f>D6/C6*100</f>
        <v>36.045314109165808</v>
      </c>
      <c r="F6" s="257">
        <f>'11'!H18</f>
        <v>1170</v>
      </c>
    </row>
    <row r="7" spans="1:6" ht="15.75" thickBot="1" x14ac:dyDescent="0.3">
      <c r="A7" s="247" t="s">
        <v>412</v>
      </c>
      <c r="B7" s="248">
        <f>'11'!D30</f>
        <v>7320</v>
      </c>
      <c r="C7" s="248">
        <f>'11'!E30</f>
        <v>6720</v>
      </c>
      <c r="D7" s="248">
        <f>'11'!F30</f>
        <v>1467</v>
      </c>
      <c r="E7" s="249">
        <f t="shared" ref="E7:E74" si="0">D7/C7*100</f>
        <v>21.830357142857142</v>
      </c>
      <c r="F7" s="250">
        <f>'11'!H30</f>
        <v>7500</v>
      </c>
    </row>
    <row r="8" spans="1:6" ht="15.75" hidden="1" thickBot="1" x14ac:dyDescent="0.3">
      <c r="A8" s="262" t="s">
        <v>413</v>
      </c>
      <c r="B8" s="263">
        <f>B6+B7</f>
        <v>8470</v>
      </c>
      <c r="C8" s="263">
        <f>C6+C7</f>
        <v>7691</v>
      </c>
      <c r="D8" s="263">
        <f>D6+D7</f>
        <v>1817</v>
      </c>
      <c r="E8" s="264">
        <f t="shared" si="0"/>
        <v>23.625016252762972</v>
      </c>
      <c r="F8" s="265">
        <f>F6+F7</f>
        <v>8670</v>
      </c>
    </row>
    <row r="9" spans="1:6" ht="15.75" thickBot="1" x14ac:dyDescent="0.3">
      <c r="A9" s="356" t="s">
        <v>287</v>
      </c>
      <c r="B9" s="357"/>
      <c r="C9" s="357"/>
      <c r="D9" s="357"/>
      <c r="E9" s="357"/>
      <c r="F9" s="358"/>
    </row>
    <row r="10" spans="1:6" ht="15.75" thickBot="1" x14ac:dyDescent="0.3">
      <c r="A10" s="247" t="s">
        <v>411</v>
      </c>
      <c r="B10" s="248">
        <f>'12'!D10</f>
        <v>150</v>
      </c>
      <c r="C10" s="248">
        <f>'12'!E10</f>
        <v>150</v>
      </c>
      <c r="D10" s="248">
        <f>'12'!F10</f>
        <v>0</v>
      </c>
      <c r="E10" s="249">
        <f t="shared" si="0"/>
        <v>0</v>
      </c>
      <c r="F10" s="250">
        <f>'12'!H10</f>
        <v>150</v>
      </c>
    </row>
    <row r="11" spans="1:6" s="267" customFormat="1" ht="15.75" hidden="1" thickBot="1" x14ac:dyDescent="0.3">
      <c r="A11" s="262" t="s">
        <v>413</v>
      </c>
      <c r="B11" s="263">
        <v>150</v>
      </c>
      <c r="C11" s="263">
        <v>150</v>
      </c>
      <c r="D11" s="263">
        <v>0</v>
      </c>
      <c r="E11" s="264">
        <f t="shared" si="0"/>
        <v>0</v>
      </c>
      <c r="F11" s="265">
        <f>F10</f>
        <v>150</v>
      </c>
    </row>
    <row r="12" spans="1:6" ht="15.75" thickBot="1" x14ac:dyDescent="0.3">
      <c r="A12" s="356" t="s">
        <v>289</v>
      </c>
      <c r="B12" s="357"/>
      <c r="C12" s="357"/>
      <c r="D12" s="357"/>
      <c r="E12" s="357"/>
      <c r="F12" s="358"/>
    </row>
    <row r="13" spans="1:6" x14ac:dyDescent="0.25">
      <c r="A13" s="245" t="s">
        <v>411</v>
      </c>
      <c r="B13" s="105">
        <f>'21'!D45</f>
        <v>86740</v>
      </c>
      <c r="C13" s="105">
        <f>'21'!E45</f>
        <v>93532</v>
      </c>
      <c r="D13" s="105">
        <f>'21'!F45</f>
        <v>52105</v>
      </c>
      <c r="E13" s="242">
        <f t="shared" si="0"/>
        <v>55.70820681691827</v>
      </c>
      <c r="F13" s="246">
        <f>'21'!H45</f>
        <v>113301</v>
      </c>
    </row>
    <row r="14" spans="1:6" ht="15.75" thickBot="1" x14ac:dyDescent="0.3">
      <c r="A14" s="247" t="s">
        <v>412</v>
      </c>
      <c r="B14" s="248">
        <f>'21'!D84</f>
        <v>6350</v>
      </c>
      <c r="C14" s="248">
        <f>'21'!E84</f>
        <v>17837</v>
      </c>
      <c r="D14" s="248">
        <f>'21'!F84</f>
        <v>2848.88</v>
      </c>
      <c r="E14" s="249">
        <f t="shared" si="0"/>
        <v>15.971744127375681</v>
      </c>
      <c r="F14" s="250">
        <f>'21'!H84</f>
        <v>19841</v>
      </c>
    </row>
    <row r="15" spans="1:6" s="267" customFormat="1" ht="15.75" hidden="1" thickBot="1" x14ac:dyDescent="0.3">
      <c r="A15" s="262" t="s">
        <v>413</v>
      </c>
      <c r="B15" s="263">
        <f>B13+B14</f>
        <v>93090</v>
      </c>
      <c r="C15" s="263">
        <f>C13+C14</f>
        <v>111369</v>
      </c>
      <c r="D15" s="263">
        <f>D13+D14</f>
        <v>54953.88</v>
      </c>
      <c r="E15" s="264">
        <f t="shared" si="0"/>
        <v>49.34396465802871</v>
      </c>
      <c r="F15" s="265">
        <f>F13+F14</f>
        <v>133142</v>
      </c>
    </row>
    <row r="16" spans="1:6" ht="15.75" thickBot="1" x14ac:dyDescent="0.3">
      <c r="A16" s="356" t="s">
        <v>414</v>
      </c>
      <c r="B16" s="357"/>
      <c r="C16" s="357"/>
      <c r="D16" s="357"/>
      <c r="E16" s="357"/>
      <c r="F16" s="358"/>
    </row>
    <row r="17" spans="1:6" x14ac:dyDescent="0.25">
      <c r="A17" s="245" t="s">
        <v>411</v>
      </c>
      <c r="B17" s="105">
        <f>'31'!D16</f>
        <v>3350</v>
      </c>
      <c r="C17" s="105">
        <f>'31'!E16</f>
        <v>2350</v>
      </c>
      <c r="D17" s="105">
        <f>'31'!F16</f>
        <v>126</v>
      </c>
      <c r="E17" s="242">
        <f t="shared" si="0"/>
        <v>5.3617021276595747</v>
      </c>
      <c r="F17" s="246">
        <f>'31'!H16</f>
        <v>2000</v>
      </c>
    </row>
    <row r="18" spans="1:6" ht="15.75" thickBot="1" x14ac:dyDescent="0.3">
      <c r="A18" s="247" t="s">
        <v>412</v>
      </c>
      <c r="B18" s="248">
        <f>'31'!D29</f>
        <v>2000</v>
      </c>
      <c r="C18" s="248">
        <f>'31'!E29</f>
        <v>9920</v>
      </c>
      <c r="D18" s="248">
        <f>'31'!F29</f>
        <v>64</v>
      </c>
      <c r="E18" s="249">
        <f t="shared" si="0"/>
        <v>0.64516129032258063</v>
      </c>
      <c r="F18" s="250">
        <f>'31'!H29</f>
        <v>2000</v>
      </c>
    </row>
    <row r="19" spans="1:6" s="267" customFormat="1" ht="15.75" hidden="1" thickBot="1" x14ac:dyDescent="0.3">
      <c r="A19" s="262" t="s">
        <v>413</v>
      </c>
      <c r="B19" s="263">
        <f>B17+B18</f>
        <v>5350</v>
      </c>
      <c r="C19" s="263">
        <f>C17+C18</f>
        <v>12270</v>
      </c>
      <c r="D19" s="263">
        <f>D17+D18</f>
        <v>190</v>
      </c>
      <c r="E19" s="264">
        <f t="shared" si="0"/>
        <v>1.5484922575387123</v>
      </c>
      <c r="F19" s="265">
        <f>F17+F18</f>
        <v>4000</v>
      </c>
    </row>
    <row r="20" spans="1:6" s="138" customFormat="1" ht="15.75" thickBot="1" x14ac:dyDescent="0.3">
      <c r="A20" s="356" t="s">
        <v>296</v>
      </c>
      <c r="B20" s="357"/>
      <c r="C20" s="357"/>
      <c r="D20" s="357"/>
      <c r="E20" s="357"/>
      <c r="F20" s="358"/>
    </row>
    <row r="21" spans="1:6" x14ac:dyDescent="0.25">
      <c r="A21" s="245" t="s">
        <v>411</v>
      </c>
      <c r="B21" s="105">
        <f>'41'!D11+'41'!D15+'41'!D22+'41'!D28+'41'!D35+'41'!D36+'41'!D41+'41'!D43</f>
        <v>3430</v>
      </c>
      <c r="C21" s="105">
        <f>'41'!E11+'41'!E15+'41'!E22+'41'!E28+'41'!E35+'41'!E36+'41'!E41+'41'!E43</f>
        <v>41351</v>
      </c>
      <c r="D21" s="105">
        <f>'41'!F11+'41'!F15+'41'!F22+'41'!F28+'41'!F35+'41'!F36+'41'!F41+'41'!F43</f>
        <v>5145.8320000000003</v>
      </c>
      <c r="E21" s="242">
        <f t="shared" si="0"/>
        <v>12.444274624555634</v>
      </c>
      <c r="F21" s="246">
        <f>'41'!H5+'41'!H6+'41'!H7+'41'!H8+'41'!H9+'41'!H10+'41'!H17+'41'!H18+'41'!H19+'41'!H20+'41'!H21+'41'!H33+'41'!H34+'41'!H36</f>
        <v>4472</v>
      </c>
    </row>
    <row r="22" spans="1:6" x14ac:dyDescent="0.25">
      <c r="A22" s="245" t="s">
        <v>628</v>
      </c>
      <c r="B22" s="105">
        <f>'41'!D12+'41'!D13+'41'!D14+'41'!D23+'41'!D24+'41'!D25+'41'!D26+'41'!D27+'41'!D30+'41'!D31+'41'!D37+'41'!D38</f>
        <v>196574</v>
      </c>
      <c r="C22" s="105">
        <f>'41'!E12+'41'!E13+'41'!E14+'41'!E23+'41'!E24+'41'!E25+'41'!E26+'41'!E27+'41'!E30+'41'!E31+'41'!E37+'41'!E38</f>
        <v>194935</v>
      </c>
      <c r="D22" s="105">
        <f>'41'!F12+'41'!F13+'41'!F14+'41'!F23+'41'!F24+'41'!F25+'41'!F26+'41'!F27+'41'!F30+'41'!F31+'41'!F37+'41'!F38</f>
        <v>138826</v>
      </c>
      <c r="E22" s="242">
        <f t="shared" si="0"/>
        <v>71.216559365942487</v>
      </c>
      <c r="F22" s="246">
        <f>'41'!H12+'41'!H13+'41'!H14+'41'!H23+'41'!H24+'41'!H25+'41'!H26+'41'!H27+'41'!H30+'41'!H31+'41'!H37+'41'!H38</f>
        <v>185084</v>
      </c>
    </row>
    <row r="23" spans="1:6" ht="15.75" thickBot="1" x14ac:dyDescent="0.3">
      <c r="A23" s="247" t="s">
        <v>412</v>
      </c>
      <c r="B23" s="248">
        <f>'41'!D51</f>
        <v>0</v>
      </c>
      <c r="C23" s="248">
        <f>'41'!E51</f>
        <v>5745</v>
      </c>
      <c r="D23" s="248">
        <f>'41'!F51</f>
        <v>16.302420000000001</v>
      </c>
      <c r="E23" s="249">
        <f t="shared" si="0"/>
        <v>0.28376710182767628</v>
      </c>
      <c r="F23" s="250">
        <f>'41'!H51</f>
        <v>0</v>
      </c>
    </row>
    <row r="24" spans="1:6" s="267" customFormat="1" ht="15.75" hidden="1" thickBot="1" x14ac:dyDescent="0.3">
      <c r="A24" s="262" t="s">
        <v>413</v>
      </c>
      <c r="B24" s="263">
        <f>B21+B22+B23</f>
        <v>200004</v>
      </c>
      <c r="C24" s="263">
        <f>C21+C22+C23</f>
        <v>242031</v>
      </c>
      <c r="D24" s="263">
        <f>D21+D22+D23</f>
        <v>143988.13441999999</v>
      </c>
      <c r="E24" s="264">
        <f t="shared" si="0"/>
        <v>59.491608273320352</v>
      </c>
      <c r="F24" s="265">
        <f>F21+F22+F23</f>
        <v>189556</v>
      </c>
    </row>
    <row r="25" spans="1:6" ht="15.75" hidden="1" thickBot="1" x14ac:dyDescent="0.3">
      <c r="A25" s="356" t="s">
        <v>301</v>
      </c>
      <c r="B25" s="357"/>
      <c r="C25" s="357"/>
      <c r="D25" s="357"/>
      <c r="E25" s="357"/>
      <c r="F25" s="358"/>
    </row>
    <row r="26" spans="1:6" ht="15.75" hidden="1" thickBot="1" x14ac:dyDescent="0.3">
      <c r="A26" s="247" t="s">
        <v>411</v>
      </c>
      <c r="B26" s="248">
        <f>'43'!D14</f>
        <v>0</v>
      </c>
      <c r="C26" s="248">
        <f>'43'!E14</f>
        <v>7031.9</v>
      </c>
      <c r="D26" s="248">
        <f>'43'!F14</f>
        <v>1918</v>
      </c>
      <c r="E26" s="249">
        <f t="shared" si="0"/>
        <v>27.275700735220926</v>
      </c>
      <c r="F26" s="250">
        <v>0</v>
      </c>
    </row>
    <row r="27" spans="1:6" ht="15.75" hidden="1" thickBot="1" x14ac:dyDescent="0.3">
      <c r="A27" s="245" t="s">
        <v>412</v>
      </c>
      <c r="B27" s="105">
        <v>0</v>
      </c>
      <c r="C27" s="105">
        <v>0</v>
      </c>
      <c r="D27" s="105">
        <v>0</v>
      </c>
      <c r="E27" s="242">
        <v>0</v>
      </c>
      <c r="F27" s="246">
        <v>0</v>
      </c>
    </row>
    <row r="28" spans="1:6" s="267" customFormat="1" ht="15.75" hidden="1" thickBot="1" x14ac:dyDescent="0.3">
      <c r="A28" s="262" t="s">
        <v>413</v>
      </c>
      <c r="B28" s="263">
        <v>0</v>
      </c>
      <c r="C28" s="263">
        <f>C26</f>
        <v>7031.9</v>
      </c>
      <c r="D28" s="263">
        <f>D26</f>
        <v>1918</v>
      </c>
      <c r="E28" s="264">
        <f t="shared" si="0"/>
        <v>27.275700735220926</v>
      </c>
      <c r="F28" s="265">
        <v>0</v>
      </c>
    </row>
    <row r="29" spans="1:6" ht="15.75" thickBot="1" x14ac:dyDescent="0.3">
      <c r="A29" s="356" t="s">
        <v>302</v>
      </c>
      <c r="B29" s="357"/>
      <c r="C29" s="357"/>
      <c r="D29" s="357"/>
      <c r="E29" s="357"/>
      <c r="F29" s="358"/>
    </row>
    <row r="30" spans="1:6" x14ac:dyDescent="0.25">
      <c r="A30" s="245" t="s">
        <v>411</v>
      </c>
      <c r="B30" s="105">
        <f>'51'!D6+'51'!D10+'51'!D12+'51'!D14+'51'!D16+'51'!D18+'51'!D21+'51'!D25+'51'!D27+'51'!D32+'51'!D38+'51'!D40+'51'!D43+'51'!D56+'51'!D58+'51'!D61+'51'!D62+'51'!D63+'51'!D66+'51'!D68+'51'!D77+'51'!D79+'51'!D86+'51'!D93+'51'!D97+'51'!D101+'51'!D102+'51'!D103</f>
        <v>11202</v>
      </c>
      <c r="C30" s="105">
        <f>'51'!E6+'51'!E10+'51'!E12+'51'!E14+'51'!E16+'51'!E18+'51'!E21+'51'!E25+'51'!E27+'51'!E32+'51'!E38+'51'!E40+'51'!E43+'51'!E56+'51'!E58+'51'!E61+'51'!E62+'51'!E63+'51'!E66+'51'!E68+'51'!E77+'51'!E79+'51'!E86+'51'!E93+'51'!E97+'51'!E101+'51'!E102+'51'!E103</f>
        <v>68744.600000000006</v>
      </c>
      <c r="D30" s="105">
        <f>'51'!F6+'51'!F10+'51'!F12+'51'!F14+'51'!F16+'51'!F18+'51'!F21+'51'!F25+'51'!F27+'51'!F32+'51'!F38+'51'!F40+'51'!F43+'51'!F56+'51'!F58+'51'!F61+'51'!F62+'51'!F63+'51'!F66+'51'!F68+'51'!F77+'51'!F79+'51'!F86+'51'!F93+'51'!F97+'51'!F101+'51'!F102+'51'!F103</f>
        <v>15764.135</v>
      </c>
      <c r="E30" s="242">
        <f t="shared" si="0"/>
        <v>22.931452070417166</v>
      </c>
      <c r="F30" s="246">
        <f>'51'!H6+'51'!H10+'51'!H12+'51'!H14+'51'!H16+'51'!H18+'51'!H21+'51'!H25+'51'!H27+'51'!H32+'51'!H38+'51'!H40+'51'!H43+'51'!H56+'51'!H58+'51'!H61+'51'!H62+'51'!H63+'51'!H66+'51'!H68+'51'!H77+'51'!H79+'51'!H86+'51'!H93+'51'!H97+'51'!H101+'51'!H102+'51'!H103</f>
        <v>10428</v>
      </c>
    </row>
    <row r="31" spans="1:6" x14ac:dyDescent="0.25">
      <c r="A31" s="245" t="s">
        <v>628</v>
      </c>
      <c r="B31" s="105">
        <f>'51'!D19+'51'!D20+'51'!D59+'51'!D60</f>
        <v>96425</v>
      </c>
      <c r="C31" s="105">
        <f>'51'!E19+'51'!E20+'51'!E59+'51'!E60</f>
        <v>111669</v>
      </c>
      <c r="D31" s="105">
        <f>'51'!F19+'51'!F20+'51'!F59+'51'!F60</f>
        <v>100663</v>
      </c>
      <c r="E31" s="242">
        <f t="shared" si="0"/>
        <v>90.144086541475261</v>
      </c>
      <c r="F31" s="246">
        <f>'51'!H19+'51'!H20+'51'!H59+'51'!H60</f>
        <v>87820</v>
      </c>
    </row>
    <row r="32" spans="1:6" ht="15.75" thickBot="1" x14ac:dyDescent="0.3">
      <c r="A32" s="247" t="s">
        <v>412</v>
      </c>
      <c r="B32" s="248">
        <v>0</v>
      </c>
      <c r="C32" s="248">
        <v>0</v>
      </c>
      <c r="D32" s="248">
        <v>0</v>
      </c>
      <c r="E32" s="249"/>
      <c r="F32" s="250">
        <v>0</v>
      </c>
    </row>
    <row r="33" spans="1:6" s="267" customFormat="1" ht="15.75" hidden="1" thickBot="1" x14ac:dyDescent="0.3">
      <c r="A33" s="262" t="s">
        <v>413</v>
      </c>
      <c r="B33" s="263">
        <f>B30+B31</f>
        <v>107627</v>
      </c>
      <c r="C33" s="263">
        <f>C30+C31</f>
        <v>180413.6</v>
      </c>
      <c r="D33" s="263">
        <f>D30+D31</f>
        <v>116427.13499999999</v>
      </c>
      <c r="E33" s="264">
        <f t="shared" si="0"/>
        <v>64.533458120673828</v>
      </c>
      <c r="F33" s="265">
        <f>F31+F32+F30</f>
        <v>98248</v>
      </c>
    </row>
    <row r="34" spans="1:6" ht="15.75" thickBot="1" x14ac:dyDescent="0.3">
      <c r="A34" s="356" t="s">
        <v>303</v>
      </c>
      <c r="B34" s="357"/>
      <c r="C34" s="357"/>
      <c r="D34" s="357"/>
      <c r="E34" s="357"/>
      <c r="F34" s="358"/>
    </row>
    <row r="35" spans="1:6" x14ac:dyDescent="0.25">
      <c r="A35" s="245" t="s">
        <v>411</v>
      </c>
      <c r="B35" s="105">
        <f>'61'!D50</f>
        <v>9348</v>
      </c>
      <c r="C35" s="105">
        <f>'61'!E50</f>
        <v>7793</v>
      </c>
      <c r="D35" s="105">
        <f>'61'!F50</f>
        <v>3178.7919999999999</v>
      </c>
      <c r="E35" s="242">
        <f t="shared" si="0"/>
        <v>40.790350314384703</v>
      </c>
      <c r="F35" s="246">
        <f>'61'!H50</f>
        <v>7460</v>
      </c>
    </row>
    <row r="36" spans="1:6" ht="15.75" thickBot="1" x14ac:dyDescent="0.3">
      <c r="A36" s="245" t="s">
        <v>412</v>
      </c>
      <c r="B36" s="105">
        <v>0</v>
      </c>
      <c r="C36" s="105">
        <v>0</v>
      </c>
      <c r="D36" s="105">
        <v>0</v>
      </c>
      <c r="E36" s="242"/>
      <c r="F36" s="246">
        <v>0</v>
      </c>
    </row>
    <row r="37" spans="1:6" ht="15.75" hidden="1" thickBot="1" x14ac:dyDescent="0.3">
      <c r="A37" s="258" t="s">
        <v>413</v>
      </c>
      <c r="B37" s="259">
        <v>9348</v>
      </c>
      <c r="C37" s="259">
        <v>7793</v>
      </c>
      <c r="D37" s="259">
        <v>2288</v>
      </c>
      <c r="E37" s="260">
        <f t="shared" si="0"/>
        <v>29.359681765687156</v>
      </c>
      <c r="F37" s="261">
        <f>F35+F36</f>
        <v>7460</v>
      </c>
    </row>
    <row r="38" spans="1:6" ht="15.75" thickBot="1" x14ac:dyDescent="0.3">
      <c r="A38" s="356" t="s">
        <v>304</v>
      </c>
      <c r="B38" s="357"/>
      <c r="C38" s="357"/>
      <c r="D38" s="357"/>
      <c r="E38" s="357"/>
      <c r="F38" s="358"/>
    </row>
    <row r="39" spans="1:6" x14ac:dyDescent="0.25">
      <c r="A39" s="245" t="s">
        <v>411</v>
      </c>
      <c r="B39" s="105">
        <f>'62'!D27</f>
        <v>2250</v>
      </c>
      <c r="C39" s="105">
        <f>'62'!E27</f>
        <v>1733</v>
      </c>
      <c r="D39" s="105">
        <f>'62'!F27</f>
        <v>635.99800000000005</v>
      </c>
      <c r="E39" s="242">
        <f t="shared" si="0"/>
        <v>36.699249855741492</v>
      </c>
      <c r="F39" s="246">
        <f>'62'!H27</f>
        <v>2480</v>
      </c>
    </row>
    <row r="40" spans="1:6" ht="15.75" thickBot="1" x14ac:dyDescent="0.3">
      <c r="A40" s="247" t="s">
        <v>412</v>
      </c>
      <c r="B40" s="248">
        <v>0</v>
      </c>
      <c r="C40" s="248">
        <v>0</v>
      </c>
      <c r="D40" s="248">
        <v>0</v>
      </c>
      <c r="E40" s="249"/>
      <c r="F40" s="250">
        <v>0</v>
      </c>
    </row>
    <row r="41" spans="1:6" ht="15.75" hidden="1" thickBot="1" x14ac:dyDescent="0.3">
      <c r="A41" s="262" t="s">
        <v>413</v>
      </c>
      <c r="B41" s="263">
        <v>2250</v>
      </c>
      <c r="C41" s="263">
        <v>1733</v>
      </c>
      <c r="D41" s="263">
        <v>110</v>
      </c>
      <c r="E41" s="264">
        <f t="shared" si="0"/>
        <v>6.3473744950952105</v>
      </c>
      <c r="F41" s="265">
        <f>F39+F40</f>
        <v>2480</v>
      </c>
    </row>
    <row r="42" spans="1:6" ht="15.75" thickBot="1" x14ac:dyDescent="0.3">
      <c r="A42" s="356" t="s">
        <v>305</v>
      </c>
      <c r="B42" s="357"/>
      <c r="C42" s="357"/>
      <c r="D42" s="357"/>
      <c r="E42" s="357"/>
      <c r="F42" s="358"/>
    </row>
    <row r="43" spans="1:6" x14ac:dyDescent="0.25">
      <c r="A43" s="245" t="s">
        <v>411</v>
      </c>
      <c r="B43" s="105">
        <f>'63'!D23</f>
        <v>3350</v>
      </c>
      <c r="C43" s="105">
        <f>'63'!E23</f>
        <v>4350</v>
      </c>
      <c r="D43" s="105">
        <f>'63'!F23</f>
        <v>1395</v>
      </c>
      <c r="E43" s="242">
        <f t="shared" si="0"/>
        <v>32.068965517241374</v>
      </c>
      <c r="F43" s="246">
        <f>'63'!H23</f>
        <v>3250</v>
      </c>
    </row>
    <row r="44" spans="1:6" ht="15.75" thickBot="1" x14ac:dyDescent="0.3">
      <c r="A44" s="245" t="s">
        <v>412</v>
      </c>
      <c r="B44" s="105">
        <v>0</v>
      </c>
      <c r="C44" s="105">
        <v>0</v>
      </c>
      <c r="D44" s="105">
        <v>0</v>
      </c>
      <c r="E44" s="242"/>
      <c r="F44" s="246">
        <v>0</v>
      </c>
    </row>
    <row r="45" spans="1:6" s="267" customFormat="1" ht="15.75" hidden="1" thickBot="1" x14ac:dyDescent="0.3">
      <c r="A45" s="258" t="s">
        <v>413</v>
      </c>
      <c r="B45" s="259">
        <v>3350</v>
      </c>
      <c r="C45" s="259">
        <v>4350</v>
      </c>
      <c r="D45" s="259">
        <v>805</v>
      </c>
      <c r="E45" s="260">
        <f t="shared" si="0"/>
        <v>18.505747126436781</v>
      </c>
      <c r="F45" s="261">
        <f>F43+F44</f>
        <v>3250</v>
      </c>
    </row>
    <row r="46" spans="1:6" ht="15.75" thickBot="1" x14ac:dyDescent="0.3">
      <c r="A46" s="356" t="s">
        <v>306</v>
      </c>
      <c r="B46" s="357"/>
      <c r="C46" s="357"/>
      <c r="D46" s="357"/>
      <c r="E46" s="357"/>
      <c r="F46" s="358"/>
    </row>
    <row r="47" spans="1:6" x14ac:dyDescent="0.25">
      <c r="A47" s="245" t="s">
        <v>411</v>
      </c>
      <c r="B47" s="105">
        <f>'64'!D121</f>
        <v>34084</v>
      </c>
      <c r="C47" s="105">
        <f>'64'!E121</f>
        <v>33335</v>
      </c>
      <c r="D47" s="105">
        <f>'64'!F121</f>
        <v>30516</v>
      </c>
      <c r="E47" s="242">
        <f t="shared" si="0"/>
        <v>91.543422828858553</v>
      </c>
      <c r="F47" s="246">
        <f>'64'!H121</f>
        <v>29765</v>
      </c>
    </row>
    <row r="48" spans="1:6" ht="15.75" thickBot="1" x14ac:dyDescent="0.3">
      <c r="A48" s="245" t="s">
        <v>412</v>
      </c>
      <c r="B48" s="105">
        <v>0</v>
      </c>
      <c r="C48" s="105">
        <v>0</v>
      </c>
      <c r="D48" s="105">
        <v>0</v>
      </c>
      <c r="E48" s="242"/>
      <c r="F48" s="246">
        <v>0</v>
      </c>
    </row>
    <row r="49" spans="1:6" s="267" customFormat="1" ht="15.75" hidden="1" thickBot="1" x14ac:dyDescent="0.3">
      <c r="A49" s="258" t="s">
        <v>413</v>
      </c>
      <c r="B49" s="259">
        <v>34084</v>
      </c>
      <c r="C49" s="259">
        <v>32334</v>
      </c>
      <c r="D49" s="259">
        <v>3751</v>
      </c>
      <c r="E49" s="260">
        <f t="shared" si="0"/>
        <v>11.600791736252861</v>
      </c>
      <c r="F49" s="261">
        <f>F47+F48</f>
        <v>29765</v>
      </c>
    </row>
    <row r="50" spans="1:6" ht="15.75" hidden="1" thickBot="1" x14ac:dyDescent="0.3">
      <c r="A50" s="332"/>
      <c r="B50" s="316"/>
      <c r="C50" s="316"/>
      <c r="D50" s="316"/>
      <c r="E50" s="316"/>
      <c r="F50" s="333"/>
    </row>
    <row r="51" spans="1:6" ht="15.75" hidden="1" thickBot="1" x14ac:dyDescent="0.3">
      <c r="A51" s="332"/>
      <c r="B51" s="316"/>
      <c r="C51" s="316"/>
      <c r="D51" s="316"/>
      <c r="E51" s="316"/>
      <c r="F51" s="333"/>
    </row>
    <row r="52" spans="1:6" ht="15.75" hidden="1" thickBot="1" x14ac:dyDescent="0.3">
      <c r="A52" s="359" t="s">
        <v>715</v>
      </c>
      <c r="B52" s="360"/>
      <c r="C52" s="360"/>
      <c r="D52" s="360"/>
      <c r="E52" s="360"/>
      <c r="F52" s="361"/>
    </row>
    <row r="53" spans="1:6" ht="15.75" thickBot="1" x14ac:dyDescent="0.3">
      <c r="A53" s="356" t="s">
        <v>307</v>
      </c>
      <c r="B53" s="357"/>
      <c r="C53" s="357"/>
      <c r="D53" s="357"/>
      <c r="E53" s="357"/>
      <c r="F53" s="358"/>
    </row>
    <row r="54" spans="1:6" x14ac:dyDescent="0.25">
      <c r="A54" s="245" t="s">
        <v>415</v>
      </c>
      <c r="B54" s="105">
        <f>'65'!D21</f>
        <v>2550</v>
      </c>
      <c r="C54" s="105">
        <f>'65'!E21</f>
        <v>4120</v>
      </c>
      <c r="D54" s="105">
        <f>'65'!F21</f>
        <v>486.26</v>
      </c>
      <c r="E54" s="242">
        <f t="shared" si="0"/>
        <v>11.802427184466019</v>
      </c>
      <c r="F54" s="246">
        <f>'65'!H21</f>
        <v>1700</v>
      </c>
    </row>
    <row r="55" spans="1:6" ht="15.75" thickBot="1" x14ac:dyDescent="0.3">
      <c r="A55" s="245" t="s">
        <v>412</v>
      </c>
      <c r="B55" s="105">
        <v>0</v>
      </c>
      <c r="C55" s="105">
        <v>0</v>
      </c>
      <c r="D55" s="105">
        <v>0</v>
      </c>
      <c r="E55" s="242"/>
      <c r="F55" s="246">
        <v>0</v>
      </c>
    </row>
    <row r="56" spans="1:6" s="267" customFormat="1" ht="15.75" hidden="1" thickBot="1" x14ac:dyDescent="0.3">
      <c r="A56" s="258" t="s">
        <v>413</v>
      </c>
      <c r="B56" s="259">
        <v>2550</v>
      </c>
      <c r="C56" s="259">
        <v>4120</v>
      </c>
      <c r="D56" s="259">
        <v>407</v>
      </c>
      <c r="E56" s="260">
        <f t="shared" si="0"/>
        <v>9.8786407766990294</v>
      </c>
      <c r="F56" s="261">
        <f>F54+F55</f>
        <v>1700</v>
      </c>
    </row>
    <row r="57" spans="1:6" ht="15.75" thickBot="1" x14ac:dyDescent="0.3">
      <c r="A57" s="356" t="s">
        <v>308</v>
      </c>
      <c r="B57" s="357"/>
      <c r="C57" s="357"/>
      <c r="D57" s="357"/>
      <c r="E57" s="357"/>
      <c r="F57" s="358"/>
    </row>
    <row r="58" spans="1:6" x14ac:dyDescent="0.25">
      <c r="A58" s="245" t="s">
        <v>415</v>
      </c>
      <c r="B58" s="105">
        <f>'81'!D30</f>
        <v>10892</v>
      </c>
      <c r="C58" s="105">
        <f>'81'!E30</f>
        <v>20442</v>
      </c>
      <c r="D58" s="105">
        <f>'81'!F30</f>
        <v>8594.6899999999987</v>
      </c>
      <c r="E58" s="242">
        <f t="shared" si="0"/>
        <v>42.044271597691022</v>
      </c>
      <c r="F58" s="246">
        <f>'81'!H30</f>
        <v>12140</v>
      </c>
    </row>
    <row r="59" spans="1:6" ht="15.75" thickBot="1" x14ac:dyDescent="0.3">
      <c r="A59" s="245" t="s">
        <v>412</v>
      </c>
      <c r="B59" s="105">
        <f>'81'!D46</f>
        <v>5500</v>
      </c>
      <c r="C59" s="105">
        <f>'81'!E46</f>
        <v>5382</v>
      </c>
      <c r="D59" s="105">
        <f>'81'!F46</f>
        <v>395</v>
      </c>
      <c r="E59" s="242">
        <f t="shared" si="0"/>
        <v>7.3392790784095139</v>
      </c>
      <c r="F59" s="246">
        <f>'81'!H46</f>
        <v>360</v>
      </c>
    </row>
    <row r="60" spans="1:6" s="267" customFormat="1" ht="15.75" hidden="1" thickBot="1" x14ac:dyDescent="0.3">
      <c r="A60" s="258" t="s">
        <v>413</v>
      </c>
      <c r="B60" s="259">
        <f>B58+B59</f>
        <v>16392</v>
      </c>
      <c r="C60" s="259">
        <f t="shared" ref="C60:D60" si="1">C58+C59</f>
        <v>25824</v>
      </c>
      <c r="D60" s="259">
        <f t="shared" si="1"/>
        <v>8989.6899999999987</v>
      </c>
      <c r="E60" s="260">
        <f t="shared" si="0"/>
        <v>34.811377013630732</v>
      </c>
      <c r="F60" s="261">
        <f>F58+F59</f>
        <v>12500</v>
      </c>
    </row>
    <row r="61" spans="1:6" ht="15.75" thickBot="1" x14ac:dyDescent="0.3">
      <c r="A61" s="356" t="s">
        <v>317</v>
      </c>
      <c r="B61" s="357"/>
      <c r="C61" s="357"/>
      <c r="D61" s="357"/>
      <c r="E61" s="357"/>
      <c r="F61" s="358"/>
    </row>
    <row r="62" spans="1:6" x14ac:dyDescent="0.25">
      <c r="A62" s="245" t="s">
        <v>415</v>
      </c>
      <c r="B62" s="105">
        <f>'82'!D66</f>
        <v>20985</v>
      </c>
      <c r="C62" s="105">
        <f>'82'!E66</f>
        <v>24701</v>
      </c>
      <c r="D62" s="105">
        <f>'82'!F66</f>
        <v>11066.565399999999</v>
      </c>
      <c r="E62" s="242">
        <f t="shared" si="0"/>
        <v>44.802094652038377</v>
      </c>
      <c r="F62" s="246">
        <f>'82'!H66</f>
        <v>7400</v>
      </c>
    </row>
    <row r="63" spans="1:6" ht="15.75" thickBot="1" x14ac:dyDescent="0.3">
      <c r="A63" s="245" t="s">
        <v>412</v>
      </c>
      <c r="B63" s="105">
        <f>'82'!D149</f>
        <v>250912</v>
      </c>
      <c r="C63" s="105">
        <f>'82'!E149</f>
        <v>263947</v>
      </c>
      <c r="D63" s="105">
        <f>'82'!F149</f>
        <v>161074.93333999999</v>
      </c>
      <c r="E63" s="242">
        <f t="shared" si="0"/>
        <v>61.025483653915366</v>
      </c>
      <c r="F63" s="246">
        <f>'82'!H149</f>
        <v>163350</v>
      </c>
    </row>
    <row r="64" spans="1:6" s="267" customFormat="1" ht="15.75" hidden="1" thickBot="1" x14ac:dyDescent="0.3">
      <c r="A64" s="258" t="s">
        <v>413</v>
      </c>
      <c r="B64" s="259">
        <f>B62+B63</f>
        <v>271897</v>
      </c>
      <c r="C64" s="259">
        <f t="shared" ref="C64:F64" si="2">C62+C63</f>
        <v>288648</v>
      </c>
      <c r="D64" s="259">
        <f t="shared" si="2"/>
        <v>172141.49873999998</v>
      </c>
      <c r="E64" s="260">
        <f t="shared" si="0"/>
        <v>59.637170096449644</v>
      </c>
      <c r="F64" s="261">
        <f t="shared" si="2"/>
        <v>170750</v>
      </c>
    </row>
    <row r="65" spans="1:6" ht="15.75" thickBot="1" x14ac:dyDescent="0.3">
      <c r="A65" s="356" t="s">
        <v>319</v>
      </c>
      <c r="B65" s="357"/>
      <c r="C65" s="357"/>
      <c r="D65" s="357"/>
      <c r="E65" s="357"/>
      <c r="F65" s="358"/>
    </row>
    <row r="66" spans="1:6" x14ac:dyDescent="0.25">
      <c r="A66" s="245" t="s">
        <v>415</v>
      </c>
      <c r="B66" s="105">
        <f>'83'!D18</f>
        <v>2100</v>
      </c>
      <c r="C66" s="105">
        <f>'83'!E18</f>
        <v>16890</v>
      </c>
      <c r="D66" s="105">
        <f>'83'!F18</f>
        <v>2875</v>
      </c>
      <c r="E66" s="242">
        <f t="shared" si="0"/>
        <v>17.021906453522796</v>
      </c>
      <c r="F66" s="246">
        <f>'83'!H18</f>
        <v>2000</v>
      </c>
    </row>
    <row r="67" spans="1:6" ht="15.75" thickBot="1" x14ac:dyDescent="0.3">
      <c r="A67" s="245" t="s">
        <v>412</v>
      </c>
      <c r="B67" s="105">
        <f>'83'!D59</f>
        <v>52900</v>
      </c>
      <c r="C67" s="105">
        <f>'83'!E59</f>
        <v>127510</v>
      </c>
      <c r="D67" s="105">
        <f>'83'!F59</f>
        <v>30332.623599999999</v>
      </c>
      <c r="E67" s="242">
        <f t="shared" si="0"/>
        <v>23.788427260607008</v>
      </c>
      <c r="F67" s="246">
        <f>'83'!H59</f>
        <v>76750</v>
      </c>
    </row>
    <row r="68" spans="1:6" s="267" customFormat="1" ht="15.75" hidden="1" thickBot="1" x14ac:dyDescent="0.3">
      <c r="A68" s="258" t="s">
        <v>413</v>
      </c>
      <c r="B68" s="259">
        <f>B66+B67</f>
        <v>55000</v>
      </c>
      <c r="C68" s="259">
        <f t="shared" ref="C68:D68" si="3">C66+C67</f>
        <v>144400</v>
      </c>
      <c r="D68" s="259">
        <f t="shared" si="3"/>
        <v>33207.623599999999</v>
      </c>
      <c r="E68" s="260">
        <f t="shared" si="0"/>
        <v>22.996969252077562</v>
      </c>
      <c r="F68" s="261">
        <f>F66+F67</f>
        <v>78750</v>
      </c>
    </row>
    <row r="69" spans="1:6" ht="15.75" thickBot="1" x14ac:dyDescent="0.3">
      <c r="A69" s="356" t="s">
        <v>329</v>
      </c>
      <c r="B69" s="357"/>
      <c r="C69" s="357"/>
      <c r="D69" s="357"/>
      <c r="E69" s="357"/>
      <c r="F69" s="358"/>
    </row>
    <row r="70" spans="1:6" x14ac:dyDescent="0.25">
      <c r="A70" s="245" t="s">
        <v>411</v>
      </c>
      <c r="B70" s="105">
        <f>'91'!D120</f>
        <v>231815</v>
      </c>
      <c r="C70" s="105">
        <f>'91'!E120</f>
        <v>237556.5</v>
      </c>
      <c r="D70" s="105">
        <f>'91'!F120</f>
        <v>139372.62747000001</v>
      </c>
      <c r="E70" s="242">
        <f t="shared" si="0"/>
        <v>58.669254459465435</v>
      </c>
      <c r="F70" s="246">
        <f>'91'!H120</f>
        <v>311886</v>
      </c>
    </row>
    <row r="71" spans="1:6" ht="15.75" thickBot="1" x14ac:dyDescent="0.3">
      <c r="A71" s="245" t="s">
        <v>412</v>
      </c>
      <c r="B71" s="105">
        <f>'91'!D150</f>
        <v>1000</v>
      </c>
      <c r="C71" s="105">
        <f>'91'!E150</f>
        <v>2400</v>
      </c>
      <c r="D71" s="105">
        <f>'91'!F150</f>
        <v>1888</v>
      </c>
      <c r="E71" s="242">
        <f t="shared" si="0"/>
        <v>78.666666666666657</v>
      </c>
      <c r="F71" s="246">
        <f>'91'!H150</f>
        <v>4050</v>
      </c>
    </row>
    <row r="72" spans="1:6" s="267" customFormat="1" ht="15.75" hidden="1" thickBot="1" x14ac:dyDescent="0.3">
      <c r="A72" s="258" t="s">
        <v>413</v>
      </c>
      <c r="B72" s="259">
        <f>B70+B71</f>
        <v>232815</v>
      </c>
      <c r="C72" s="259">
        <f t="shared" ref="C72:F72" si="4">C70+C71</f>
        <v>239956.5</v>
      </c>
      <c r="D72" s="259">
        <f t="shared" si="4"/>
        <v>141260.62747000001</v>
      </c>
      <c r="E72" s="260">
        <f t="shared" si="0"/>
        <v>58.869264833417724</v>
      </c>
      <c r="F72" s="261">
        <f t="shared" si="4"/>
        <v>315936</v>
      </c>
    </row>
    <row r="73" spans="1:6" ht="15.75" thickBot="1" x14ac:dyDescent="0.3">
      <c r="A73" s="356" t="s">
        <v>337</v>
      </c>
      <c r="B73" s="357"/>
      <c r="C73" s="357"/>
      <c r="D73" s="357"/>
      <c r="E73" s="357"/>
      <c r="F73" s="358"/>
    </row>
    <row r="74" spans="1:6" x14ac:dyDescent="0.25">
      <c r="A74" s="245" t="s">
        <v>416</v>
      </c>
      <c r="B74" s="105">
        <f>'10'!D17</f>
        <v>48882</v>
      </c>
      <c r="C74" s="105">
        <f>'10'!F17</f>
        <v>43345</v>
      </c>
      <c r="D74" s="105">
        <f>'10'!H17</f>
        <v>6511</v>
      </c>
      <c r="E74" s="242">
        <f t="shared" si="0"/>
        <v>15.021340408351596</v>
      </c>
      <c r="F74" s="246">
        <f>'10'!J17</f>
        <v>60924</v>
      </c>
    </row>
    <row r="75" spans="1:6" ht="15.75" thickBot="1" x14ac:dyDescent="0.3">
      <c r="A75" s="334" t="s">
        <v>412</v>
      </c>
      <c r="B75" s="335">
        <f>'10'!D19</f>
        <v>12900</v>
      </c>
      <c r="C75" s="335">
        <f>'10'!F19</f>
        <v>17900</v>
      </c>
      <c r="D75" s="335">
        <f>'10'!H19</f>
        <v>0</v>
      </c>
      <c r="E75" s="336">
        <f t="shared" ref="E75:E79" si="5">D75/C75*100</f>
        <v>0</v>
      </c>
      <c r="F75" s="337">
        <f>'10'!J19</f>
        <v>11500</v>
      </c>
    </row>
    <row r="76" spans="1:6" s="267" customFormat="1" ht="15.75" hidden="1" thickBot="1" x14ac:dyDescent="0.3">
      <c r="A76" s="328" t="s">
        <v>352</v>
      </c>
      <c r="B76" s="329">
        <f>B74+B75</f>
        <v>61782</v>
      </c>
      <c r="C76" s="329">
        <f t="shared" ref="C76:D76" si="6">C74+C75</f>
        <v>61245</v>
      </c>
      <c r="D76" s="329">
        <f t="shared" si="6"/>
        <v>6511</v>
      </c>
      <c r="E76" s="330">
        <f t="shared" si="5"/>
        <v>10.631071924238714</v>
      </c>
      <c r="F76" s="331">
        <f>F74+F75</f>
        <v>72424</v>
      </c>
    </row>
    <row r="77" spans="1:6" ht="15.75" hidden="1" thickBot="1" x14ac:dyDescent="0.3">
      <c r="A77" s="251" t="s">
        <v>411</v>
      </c>
      <c r="B77" s="292">
        <f>B6+B10+B13+B17+B21+B26+B30+B35+B39+B43+B47+B54+B58+B62+B66+B70+B74+B31+B22</f>
        <v>765277</v>
      </c>
      <c r="C77" s="292">
        <f>C6+C10+C13+C17+C21+C26+C30+C35+C39+C43+C47+C54+C58+C62+C66+C70+C74+C31+C22</f>
        <v>915000</v>
      </c>
      <c r="D77" s="292">
        <f>D6+D10+D13+D17+D21+D26+D30+D35+D39+D43+D47+D54+D58+D62+D66+D70+D74+D31+D22</f>
        <v>519529.89987000002</v>
      </c>
      <c r="E77" s="293">
        <f t="shared" si="5"/>
        <v>56.7792240295082</v>
      </c>
      <c r="F77" s="294">
        <f>F6+F10+F13+F17+F21+F26+F30+F35+F39+F43+F47+F54+F58+F62+F66+F70+F74+F31+F22</f>
        <v>843430</v>
      </c>
    </row>
    <row r="78" spans="1:6" ht="15.75" hidden="1" thickBot="1" x14ac:dyDescent="0.3">
      <c r="A78" s="251" t="s">
        <v>412</v>
      </c>
      <c r="B78" s="292">
        <f>B7+B14+B18+B23+B32+B36+B40+B44+B48+B55+B59+B63+B67+B71+B75</f>
        <v>338882</v>
      </c>
      <c r="C78" s="292">
        <f>C7+C14+C18+C23+C32+C36+C40+C44+C48+C55+C59+C63+C67+C71+C75</f>
        <v>457361</v>
      </c>
      <c r="D78" s="292">
        <f>D7+D14+D18+D23+D32+D36+D40+D44+D48+D55+D59+D63+D67+D71+D75</f>
        <v>198086.73935999998</v>
      </c>
      <c r="E78" s="293">
        <f t="shared" si="5"/>
        <v>43.3108068593518</v>
      </c>
      <c r="F78" s="294">
        <f>F7+F14+F18+F23+F32+F36+F40+F44+F48+F55+F59+F63+F67+F71+F75</f>
        <v>285351</v>
      </c>
    </row>
    <row r="79" spans="1:6" ht="15.75" hidden="1" thickBot="1" x14ac:dyDescent="0.3">
      <c r="A79" s="251" t="s">
        <v>417</v>
      </c>
      <c r="B79" s="292">
        <f>B77+B78</f>
        <v>1104159</v>
      </c>
      <c r="C79" s="292">
        <f t="shared" ref="C79:D79" si="7">C77+C78</f>
        <v>1372361</v>
      </c>
      <c r="D79" s="292">
        <f t="shared" si="7"/>
        <v>717616.63922999997</v>
      </c>
      <c r="E79" s="293">
        <f t="shared" si="5"/>
        <v>52.290661074600628</v>
      </c>
      <c r="F79" s="294">
        <f>F77+F78</f>
        <v>1128781</v>
      </c>
    </row>
    <row r="81" spans="1:6" x14ac:dyDescent="0.25">
      <c r="A81" s="360" t="s">
        <v>715</v>
      </c>
      <c r="B81" s="360"/>
      <c r="C81" s="360"/>
      <c r="D81" s="360"/>
      <c r="E81" s="360"/>
      <c r="F81" s="360"/>
    </row>
    <row r="96" spans="1:6" x14ac:dyDescent="0.25">
      <c r="F96" s="138"/>
    </row>
  </sheetData>
  <mergeCells count="19">
    <mergeCell ref="A81:F81"/>
    <mergeCell ref="A57:F57"/>
    <mergeCell ref="A61:F61"/>
    <mergeCell ref="A65:F65"/>
    <mergeCell ref="A69:F69"/>
    <mergeCell ref="A73:F73"/>
    <mergeCell ref="A5:F5"/>
    <mergeCell ref="A9:F9"/>
    <mergeCell ref="A12:F12"/>
    <mergeCell ref="A16:F16"/>
    <mergeCell ref="A20:F20"/>
    <mergeCell ref="A46:F46"/>
    <mergeCell ref="A53:F53"/>
    <mergeCell ref="A52:F52"/>
    <mergeCell ref="A25:F25"/>
    <mergeCell ref="A29:F29"/>
    <mergeCell ref="A34:F34"/>
    <mergeCell ref="A38:F38"/>
    <mergeCell ref="A42:F42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J63"/>
  <sheetViews>
    <sheetView view="pageLayout" topLeftCell="A36" zoomScaleNormal="100" workbookViewId="0">
      <selection activeCell="A63" sqref="A63:E63"/>
    </sheetView>
  </sheetViews>
  <sheetFormatPr defaultRowHeight="15" x14ac:dyDescent="0.25"/>
  <cols>
    <col min="2" max="2" width="67" customWidth="1"/>
    <col min="3" max="3" width="12.85546875" hidden="1" customWidth="1"/>
    <col min="4" max="4" width="13.85546875" hidden="1" customWidth="1"/>
    <col min="5" max="5" width="14.5703125" customWidth="1"/>
    <col min="6" max="6" width="2" customWidth="1"/>
  </cols>
  <sheetData>
    <row r="1" spans="1:6" ht="18" x14ac:dyDescent="0.25">
      <c r="A1" s="147" t="s">
        <v>582</v>
      </c>
      <c r="B1" s="27"/>
      <c r="C1" s="27"/>
      <c r="D1" s="89"/>
      <c r="E1" t="s">
        <v>735</v>
      </c>
    </row>
    <row r="2" spans="1:6" x14ac:dyDescent="0.25">
      <c r="A2" s="131"/>
      <c r="B2" s="1"/>
      <c r="C2" s="1"/>
      <c r="D2" s="1"/>
      <c r="E2" s="1"/>
    </row>
    <row r="3" spans="1:6" x14ac:dyDescent="0.25">
      <c r="A3" s="131"/>
      <c r="B3" s="1"/>
      <c r="C3" s="1"/>
      <c r="D3" s="1"/>
      <c r="E3" s="115" t="s">
        <v>365</v>
      </c>
    </row>
    <row r="4" spans="1:6" ht="38.25" x14ac:dyDescent="0.25">
      <c r="A4" s="302"/>
      <c r="B4" s="303" t="s">
        <v>338</v>
      </c>
      <c r="C4" s="304" t="s">
        <v>418</v>
      </c>
      <c r="D4" s="305" t="s">
        <v>694</v>
      </c>
      <c r="E4" s="305" t="s">
        <v>697</v>
      </c>
    </row>
    <row r="5" spans="1:6" x14ac:dyDescent="0.25">
      <c r="A5" s="91"/>
      <c r="B5" s="92" t="s">
        <v>339</v>
      </c>
      <c r="C5" s="118">
        <v>10000</v>
      </c>
      <c r="D5" s="118">
        <v>20000</v>
      </c>
      <c r="E5" s="118">
        <v>5000</v>
      </c>
    </row>
    <row r="6" spans="1:6" x14ac:dyDescent="0.25">
      <c r="A6" s="97"/>
      <c r="B6" s="90" t="s">
        <v>340</v>
      </c>
      <c r="C6" s="116">
        <f t="shared" ref="C6:D6" si="0">C5</f>
        <v>10000</v>
      </c>
      <c r="D6" s="116">
        <f t="shared" si="0"/>
        <v>20000</v>
      </c>
      <c r="E6" s="116">
        <f>E5</f>
        <v>5000</v>
      </c>
    </row>
    <row r="7" spans="1:6" hidden="1" x14ac:dyDescent="0.25">
      <c r="A7" s="91" t="s">
        <v>555</v>
      </c>
      <c r="B7" s="96" t="s">
        <v>353</v>
      </c>
      <c r="C7" s="120">
        <v>1000</v>
      </c>
      <c r="D7" s="120">
        <v>0</v>
      </c>
      <c r="E7" s="120">
        <v>0</v>
      </c>
    </row>
    <row r="8" spans="1:6" hidden="1" x14ac:dyDescent="0.25">
      <c r="A8" s="91" t="s">
        <v>555</v>
      </c>
      <c r="B8" s="96" t="s">
        <v>354</v>
      </c>
      <c r="C8" s="120">
        <v>2510</v>
      </c>
      <c r="D8" s="120">
        <v>0</v>
      </c>
      <c r="E8" s="120">
        <v>0</v>
      </c>
    </row>
    <row r="9" spans="1:6" hidden="1" x14ac:dyDescent="0.25">
      <c r="A9" s="91" t="s">
        <v>555</v>
      </c>
      <c r="B9" s="96" t="s">
        <v>355</v>
      </c>
      <c r="C9" s="120">
        <v>3362</v>
      </c>
      <c r="D9" s="120">
        <v>432</v>
      </c>
      <c r="E9" s="120">
        <v>0</v>
      </c>
    </row>
    <row r="10" spans="1:6" hidden="1" x14ac:dyDescent="0.25">
      <c r="A10" s="91" t="s">
        <v>555</v>
      </c>
      <c r="B10" s="93" t="s">
        <v>356</v>
      </c>
      <c r="C10" s="118">
        <v>5310</v>
      </c>
      <c r="D10" s="118">
        <v>473</v>
      </c>
      <c r="E10" s="118">
        <v>0</v>
      </c>
    </row>
    <row r="11" spans="1:6" hidden="1" x14ac:dyDescent="0.25">
      <c r="A11" s="91" t="s">
        <v>555</v>
      </c>
      <c r="B11" s="93" t="s">
        <v>357</v>
      </c>
      <c r="C11" s="118">
        <v>5000</v>
      </c>
      <c r="D11" s="118">
        <v>0</v>
      </c>
      <c r="E11" s="118">
        <v>0</v>
      </c>
    </row>
    <row r="12" spans="1:6" x14ac:dyDescent="0.25">
      <c r="A12" s="91" t="s">
        <v>555</v>
      </c>
      <c r="B12" s="96" t="s">
        <v>566</v>
      </c>
      <c r="C12" s="120">
        <v>0</v>
      </c>
      <c r="D12" s="120">
        <v>0</v>
      </c>
      <c r="E12" s="120">
        <v>500</v>
      </c>
    </row>
    <row r="13" spans="1:6" hidden="1" x14ac:dyDescent="0.25">
      <c r="A13" s="91" t="s">
        <v>341</v>
      </c>
      <c r="B13" s="92" t="s">
        <v>342</v>
      </c>
      <c r="C13" s="118">
        <v>800</v>
      </c>
      <c r="D13" s="118">
        <v>3900</v>
      </c>
      <c r="E13" s="118">
        <v>0</v>
      </c>
    </row>
    <row r="14" spans="1:6" hidden="1" x14ac:dyDescent="0.25">
      <c r="A14" s="91" t="s">
        <v>341</v>
      </c>
      <c r="B14" s="93" t="s">
        <v>343</v>
      </c>
      <c r="C14" s="118">
        <v>952</v>
      </c>
      <c r="D14" s="118">
        <v>326</v>
      </c>
      <c r="E14" s="118">
        <v>0</v>
      </c>
    </row>
    <row r="15" spans="1:6" hidden="1" x14ac:dyDescent="0.25">
      <c r="A15" s="91" t="s">
        <v>341</v>
      </c>
      <c r="B15" s="93" t="s">
        <v>344</v>
      </c>
      <c r="C15" s="118">
        <v>6000</v>
      </c>
      <c r="D15" s="118">
        <v>500</v>
      </c>
      <c r="E15" s="118">
        <v>0</v>
      </c>
    </row>
    <row r="16" spans="1:6" x14ac:dyDescent="0.25">
      <c r="A16" s="91" t="s">
        <v>341</v>
      </c>
      <c r="B16" s="93" t="s">
        <v>699</v>
      </c>
      <c r="C16" s="118">
        <v>0</v>
      </c>
      <c r="D16" s="118">
        <v>610</v>
      </c>
      <c r="E16" s="118">
        <v>4180</v>
      </c>
      <c r="F16" t="s">
        <v>700</v>
      </c>
    </row>
    <row r="17" spans="1:6" x14ac:dyDescent="0.25">
      <c r="A17" s="91" t="s">
        <v>345</v>
      </c>
      <c r="B17" s="93" t="s">
        <v>346</v>
      </c>
      <c r="C17" s="118">
        <v>500</v>
      </c>
      <c r="D17" s="118">
        <v>290</v>
      </c>
      <c r="E17" s="118">
        <v>225</v>
      </c>
      <c r="F17" t="s">
        <v>700</v>
      </c>
    </row>
    <row r="18" spans="1:6" hidden="1" x14ac:dyDescent="0.25">
      <c r="A18" s="91" t="s">
        <v>345</v>
      </c>
      <c r="B18" s="93" t="s">
        <v>360</v>
      </c>
      <c r="C18" s="118">
        <v>2729</v>
      </c>
      <c r="D18" s="118">
        <v>104.7000000000001</v>
      </c>
      <c r="E18" s="118">
        <v>0</v>
      </c>
    </row>
    <row r="19" spans="1:6" hidden="1" x14ac:dyDescent="0.25">
      <c r="A19" s="91" t="s">
        <v>349</v>
      </c>
      <c r="B19" s="93" t="s">
        <v>350</v>
      </c>
      <c r="C19" s="118">
        <v>0</v>
      </c>
      <c r="D19" s="118">
        <v>517</v>
      </c>
      <c r="E19" s="118">
        <v>0</v>
      </c>
    </row>
    <row r="20" spans="1:6" x14ac:dyDescent="0.25">
      <c r="A20" s="91" t="s">
        <v>358</v>
      </c>
      <c r="B20" s="93" t="s">
        <v>359</v>
      </c>
      <c r="C20" s="118">
        <v>9000</v>
      </c>
      <c r="D20" s="118">
        <v>0</v>
      </c>
      <c r="E20" s="118">
        <v>4000</v>
      </c>
    </row>
    <row r="21" spans="1:6" hidden="1" x14ac:dyDescent="0.25">
      <c r="A21" s="91" t="s">
        <v>347</v>
      </c>
      <c r="B21" s="93" t="s">
        <v>348</v>
      </c>
      <c r="C21" s="118">
        <v>1700</v>
      </c>
      <c r="D21" s="118">
        <v>1700</v>
      </c>
      <c r="E21" s="118">
        <v>0</v>
      </c>
    </row>
    <row r="22" spans="1:6" x14ac:dyDescent="0.25">
      <c r="A22" s="91" t="s">
        <v>347</v>
      </c>
      <c r="B22" s="93" t="s">
        <v>585</v>
      </c>
      <c r="C22" s="118">
        <v>0</v>
      </c>
      <c r="D22" s="118">
        <v>0</v>
      </c>
      <c r="E22" s="118">
        <v>36000</v>
      </c>
    </row>
    <row r="23" spans="1:6" x14ac:dyDescent="0.25">
      <c r="A23" s="91" t="s">
        <v>347</v>
      </c>
      <c r="B23" s="142" t="s">
        <v>627</v>
      </c>
      <c r="C23" s="118">
        <v>0</v>
      </c>
      <c r="D23" s="118">
        <v>0</v>
      </c>
      <c r="E23" s="118">
        <v>11000</v>
      </c>
    </row>
    <row r="24" spans="1:6" x14ac:dyDescent="0.25">
      <c r="A24" s="94"/>
      <c r="B24" s="95" t="s">
        <v>361</v>
      </c>
      <c r="C24" s="119">
        <f>SUM(C6:C23)</f>
        <v>48863</v>
      </c>
      <c r="D24" s="119">
        <f>SUM(D6:D23)</f>
        <v>28852.7</v>
      </c>
      <c r="E24" s="119">
        <f>SUM(E6:E23)</f>
        <v>60905</v>
      </c>
    </row>
    <row r="25" spans="1:6" x14ac:dyDescent="0.25">
      <c r="A25" s="298"/>
      <c r="B25" s="299"/>
      <c r="C25" s="300"/>
      <c r="D25" s="300"/>
      <c r="E25" s="300"/>
    </row>
    <row r="26" spans="1:6" x14ac:dyDescent="0.25">
      <c r="A26" s="91"/>
      <c r="B26" s="92" t="s">
        <v>690</v>
      </c>
      <c r="C26" s="120">
        <v>10000</v>
      </c>
      <c r="D26" s="120">
        <v>17100</v>
      </c>
      <c r="E26" s="120">
        <v>10000</v>
      </c>
    </row>
    <row r="27" spans="1:6" x14ac:dyDescent="0.25">
      <c r="A27" s="91"/>
      <c r="B27" s="301" t="s">
        <v>362</v>
      </c>
      <c r="C27" s="117">
        <v>10000</v>
      </c>
      <c r="D27" s="117">
        <v>17100</v>
      </c>
      <c r="E27" s="117">
        <v>10000</v>
      </c>
    </row>
    <row r="28" spans="1:6" x14ac:dyDescent="0.25">
      <c r="A28" s="91" t="s">
        <v>555</v>
      </c>
      <c r="B28" s="92" t="s">
        <v>691</v>
      </c>
      <c r="C28" s="118">
        <v>0</v>
      </c>
      <c r="D28" s="118">
        <v>0</v>
      </c>
      <c r="E28" s="118">
        <v>500</v>
      </c>
    </row>
    <row r="29" spans="1:6" hidden="1" x14ac:dyDescent="0.25">
      <c r="A29" s="91" t="s">
        <v>341</v>
      </c>
      <c r="B29" s="98" t="s">
        <v>363</v>
      </c>
      <c r="C29" s="118">
        <v>2900</v>
      </c>
      <c r="D29" s="118">
        <v>2900</v>
      </c>
      <c r="E29" s="118">
        <v>0</v>
      </c>
    </row>
    <row r="30" spans="1:6" x14ac:dyDescent="0.25">
      <c r="A30" s="91" t="s">
        <v>341</v>
      </c>
      <c r="B30" s="92" t="s">
        <v>692</v>
      </c>
      <c r="C30" s="118">
        <v>0</v>
      </c>
      <c r="D30" s="118">
        <v>0</v>
      </c>
      <c r="E30" s="118">
        <v>500</v>
      </c>
    </row>
    <row r="31" spans="1:6" x14ac:dyDescent="0.25">
      <c r="A31" s="91" t="s">
        <v>341</v>
      </c>
      <c r="B31" s="92" t="s">
        <v>693</v>
      </c>
      <c r="C31" s="118">
        <v>0</v>
      </c>
      <c r="D31" s="118">
        <v>0</v>
      </c>
      <c r="E31" s="118">
        <v>500</v>
      </c>
    </row>
    <row r="32" spans="1:6" x14ac:dyDescent="0.25">
      <c r="A32" s="94"/>
      <c r="B32" s="95" t="s">
        <v>352</v>
      </c>
      <c r="C32" s="119">
        <f>SUM(C28:C31)</f>
        <v>2900</v>
      </c>
      <c r="D32" s="119">
        <f t="shared" ref="D32:E32" si="1">SUM(D28:D31)</f>
        <v>2900</v>
      </c>
      <c r="E32" s="119">
        <f t="shared" si="1"/>
        <v>1500</v>
      </c>
    </row>
    <row r="33" spans="1:5" x14ac:dyDescent="0.25">
      <c r="A33" s="94"/>
      <c r="B33" s="95" t="s">
        <v>364</v>
      </c>
      <c r="C33" s="119">
        <f>C27+C32</f>
        <v>12900</v>
      </c>
      <c r="D33" s="119">
        <f>D27+D32</f>
        <v>20000</v>
      </c>
      <c r="E33" s="119">
        <f>E27+E32</f>
        <v>11500</v>
      </c>
    </row>
    <row r="34" spans="1:5" x14ac:dyDescent="0.25">
      <c r="A34" s="144"/>
      <c r="B34" s="27"/>
      <c r="C34" s="121"/>
      <c r="D34" s="121"/>
      <c r="E34" s="121"/>
    </row>
    <row r="35" spans="1:5" x14ac:dyDescent="0.25">
      <c r="A35" s="145"/>
      <c r="B35" s="29"/>
      <c r="C35" s="122"/>
      <c r="D35" s="122"/>
      <c r="E35" s="122"/>
    </row>
    <row r="36" spans="1:5" x14ac:dyDescent="0.25">
      <c r="A36" s="146"/>
      <c r="B36" s="20" t="s">
        <v>351</v>
      </c>
      <c r="C36" s="119">
        <v>61763</v>
      </c>
      <c r="D36" s="119">
        <v>48852.700000000004</v>
      </c>
      <c r="E36" s="119">
        <v>72405</v>
      </c>
    </row>
    <row r="38" spans="1:5" x14ac:dyDescent="0.25">
      <c r="A38" t="s">
        <v>701</v>
      </c>
      <c r="C38" s="143"/>
      <c r="D38" s="143"/>
      <c r="E38" s="143"/>
    </row>
    <row r="56" spans="1:10" x14ac:dyDescent="0.25">
      <c r="F56" s="297"/>
      <c r="G56" s="297"/>
      <c r="H56" s="297"/>
      <c r="I56" s="297"/>
      <c r="J56" s="297"/>
    </row>
    <row r="63" spans="1:10" x14ac:dyDescent="0.25">
      <c r="A63" s="355" t="s">
        <v>435</v>
      </c>
      <c r="B63" s="355"/>
      <c r="C63" s="355"/>
      <c r="D63" s="355"/>
      <c r="E63" s="355"/>
    </row>
  </sheetData>
  <mergeCells count="1">
    <mergeCell ref="A63:E63"/>
  </mergeCells>
  <pageMargins left="0.7" right="0.7" top="0.78740157499999996" bottom="0.78740157499999996" header="0.3" footer="0.3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78"/>
  <sheetViews>
    <sheetView view="pageLayout" topLeftCell="A32" zoomScaleNormal="100" workbookViewId="0">
      <selection activeCell="A57" sqref="A57:G57"/>
    </sheetView>
  </sheetViews>
  <sheetFormatPr defaultColWidth="9.140625" defaultRowHeight="12.75" x14ac:dyDescent="0.2"/>
  <cols>
    <col min="1" max="1" width="9.28515625" style="1" customWidth="1"/>
    <col min="2" max="2" width="6" style="1" customWidth="1"/>
    <col min="3" max="3" width="55.42578125" style="1" customWidth="1"/>
    <col min="4" max="4" width="8.7109375" style="101" hidden="1" customWidth="1"/>
    <col min="5" max="5" width="8.85546875" style="101" hidden="1" customWidth="1"/>
    <col min="6" max="6" width="11.28515625" style="101" hidden="1" customWidth="1"/>
    <col min="7" max="7" width="8.7109375" style="1" hidden="1" customWidth="1"/>
    <col min="8" max="8" width="11.42578125" style="101" bestFit="1" customWidth="1"/>
    <col min="9" max="16384" width="9.140625" style="1"/>
  </cols>
  <sheetData>
    <row r="1" spans="1:8" ht="18" x14ac:dyDescent="0.2">
      <c r="A1" s="3" t="s">
        <v>288</v>
      </c>
      <c r="H1" s="114" t="s">
        <v>718</v>
      </c>
    </row>
    <row r="2" spans="1:8" x14ac:dyDescent="0.2">
      <c r="H2" s="114"/>
    </row>
    <row r="3" spans="1:8" ht="12" customHeight="1" x14ac:dyDescent="0.2">
      <c r="H3" s="114" t="s">
        <v>365</v>
      </c>
    </row>
    <row r="4" spans="1:8" s="5" customFormat="1" ht="27" customHeight="1" x14ac:dyDescent="0.2">
      <c r="A4" s="13" t="s">
        <v>0</v>
      </c>
      <c r="B4" s="13" t="s">
        <v>1</v>
      </c>
      <c r="C4" s="13" t="s">
        <v>2</v>
      </c>
      <c r="D4" s="103" t="s">
        <v>293</v>
      </c>
      <c r="E4" s="103" t="s">
        <v>294</v>
      </c>
      <c r="F4" s="104" t="s">
        <v>587</v>
      </c>
      <c r="G4" s="14" t="s">
        <v>295</v>
      </c>
      <c r="H4" s="124" t="s">
        <v>697</v>
      </c>
    </row>
    <row r="5" spans="1:8" ht="15" customHeight="1" x14ac:dyDescent="0.2">
      <c r="A5" s="6" t="s">
        <v>3</v>
      </c>
      <c r="B5" s="6" t="s">
        <v>4</v>
      </c>
      <c r="C5" s="6" t="s">
        <v>5</v>
      </c>
      <c r="D5" s="105">
        <v>50</v>
      </c>
      <c r="E5" s="105">
        <v>50</v>
      </c>
      <c r="F5" s="105">
        <v>0</v>
      </c>
      <c r="G5" s="8">
        <f>F5/E5*100</f>
        <v>0</v>
      </c>
      <c r="H5" s="105">
        <v>50</v>
      </c>
    </row>
    <row r="6" spans="1:8" ht="15" customHeight="1" x14ac:dyDescent="0.2">
      <c r="A6" s="6" t="s">
        <v>3</v>
      </c>
      <c r="B6" s="6" t="s">
        <v>6</v>
      </c>
      <c r="C6" s="6" t="s">
        <v>7</v>
      </c>
      <c r="D6" s="105">
        <v>50</v>
      </c>
      <c r="E6" s="105">
        <v>0</v>
      </c>
      <c r="F6" s="105">
        <v>0</v>
      </c>
      <c r="G6" s="8">
        <v>0</v>
      </c>
      <c r="H6" s="105">
        <v>50</v>
      </c>
    </row>
    <row r="7" spans="1:8" s="17" customFormat="1" ht="15" customHeight="1" x14ac:dyDescent="0.2">
      <c r="A7" s="19" t="s">
        <v>3</v>
      </c>
      <c r="B7" s="19" t="s">
        <v>8</v>
      </c>
      <c r="C7" s="19"/>
      <c r="D7" s="156">
        <f t="shared" ref="D7:H7" si="0">SUM(D5:D6)</f>
        <v>100</v>
      </c>
      <c r="E7" s="156">
        <f t="shared" si="0"/>
        <v>50</v>
      </c>
      <c r="F7" s="156">
        <f t="shared" si="0"/>
        <v>0</v>
      </c>
      <c r="G7" s="157">
        <f t="shared" ref="G7:G18" si="1">F7/E7*100</f>
        <v>0</v>
      </c>
      <c r="H7" s="156">
        <f t="shared" si="0"/>
        <v>100</v>
      </c>
    </row>
    <row r="8" spans="1:8" ht="15" customHeight="1" x14ac:dyDescent="0.2">
      <c r="A8" s="6" t="s">
        <v>9</v>
      </c>
      <c r="B8" s="6" t="s">
        <v>4</v>
      </c>
      <c r="C8" s="6" t="s">
        <v>5</v>
      </c>
      <c r="D8" s="105">
        <v>150</v>
      </c>
      <c r="E8" s="105">
        <v>150</v>
      </c>
      <c r="F8" s="105">
        <v>19</v>
      </c>
      <c r="G8" s="8">
        <f t="shared" si="1"/>
        <v>12.666666666666668</v>
      </c>
      <c r="H8" s="105">
        <v>150</v>
      </c>
    </row>
    <row r="9" spans="1:8" ht="15" hidden="1" customHeight="1" x14ac:dyDescent="0.2">
      <c r="A9" s="6" t="s">
        <v>9</v>
      </c>
      <c r="B9" s="6" t="s">
        <v>4</v>
      </c>
      <c r="C9" s="6" t="s">
        <v>438</v>
      </c>
      <c r="D9" s="105">
        <v>25</v>
      </c>
      <c r="E9" s="105">
        <v>1</v>
      </c>
      <c r="F9" s="105">
        <v>0</v>
      </c>
      <c r="G9" s="8">
        <f t="shared" si="1"/>
        <v>0</v>
      </c>
      <c r="H9" s="105">
        <v>0</v>
      </c>
    </row>
    <row r="10" spans="1:8" ht="15" customHeight="1" x14ac:dyDescent="0.2">
      <c r="A10" s="6" t="s">
        <v>9</v>
      </c>
      <c r="B10" s="6" t="s">
        <v>6</v>
      </c>
      <c r="C10" s="6" t="s">
        <v>7</v>
      </c>
      <c r="D10" s="105">
        <v>50</v>
      </c>
      <c r="E10" s="105">
        <v>220</v>
      </c>
      <c r="F10" s="105">
        <v>127</v>
      </c>
      <c r="G10" s="8">
        <f t="shared" si="1"/>
        <v>57.727272727272727</v>
      </c>
      <c r="H10" s="105">
        <v>50</v>
      </c>
    </row>
    <row r="11" spans="1:8" ht="15" hidden="1" customHeight="1" x14ac:dyDescent="0.2">
      <c r="A11" s="6" t="s">
        <v>9</v>
      </c>
      <c r="B11" s="6" t="s">
        <v>6</v>
      </c>
      <c r="C11" s="6" t="s">
        <v>437</v>
      </c>
      <c r="D11" s="105">
        <v>35</v>
      </c>
      <c r="E11" s="105">
        <v>0</v>
      </c>
      <c r="F11" s="105">
        <v>0</v>
      </c>
      <c r="G11" s="8">
        <v>0</v>
      </c>
      <c r="H11" s="105">
        <v>0</v>
      </c>
    </row>
    <row r="12" spans="1:8" ht="15" customHeight="1" x14ac:dyDescent="0.2">
      <c r="A12" s="6" t="s">
        <v>9</v>
      </c>
      <c r="B12" s="6" t="s">
        <v>10</v>
      </c>
      <c r="C12" s="6" t="s">
        <v>11</v>
      </c>
      <c r="D12" s="105">
        <v>500</v>
      </c>
      <c r="E12" s="105">
        <v>280</v>
      </c>
      <c r="F12" s="105">
        <v>166</v>
      </c>
      <c r="G12" s="8">
        <f t="shared" si="1"/>
        <v>59.285714285714285</v>
      </c>
      <c r="H12" s="105">
        <v>400</v>
      </c>
    </row>
    <row r="13" spans="1:8" ht="15" customHeight="1" x14ac:dyDescent="0.2">
      <c r="A13" s="6" t="s">
        <v>9</v>
      </c>
      <c r="B13" s="6" t="s">
        <v>10</v>
      </c>
      <c r="C13" s="6" t="s">
        <v>439</v>
      </c>
      <c r="D13" s="105">
        <v>240</v>
      </c>
      <c r="E13" s="105">
        <v>240</v>
      </c>
      <c r="F13" s="105">
        <v>38</v>
      </c>
      <c r="G13" s="8">
        <f t="shared" si="1"/>
        <v>15.833333333333332</v>
      </c>
      <c r="H13" s="105">
        <v>50</v>
      </c>
    </row>
    <row r="14" spans="1:8" ht="15" customHeight="1" x14ac:dyDescent="0.2">
      <c r="A14" s="6" t="s">
        <v>9</v>
      </c>
      <c r="B14" s="6" t="s">
        <v>10</v>
      </c>
      <c r="C14" s="6" t="s">
        <v>596</v>
      </c>
      <c r="D14" s="105">
        <v>0</v>
      </c>
      <c r="E14" s="105">
        <v>0</v>
      </c>
      <c r="F14" s="105">
        <v>0</v>
      </c>
      <c r="G14" s="8">
        <v>29.25</v>
      </c>
      <c r="H14" s="105">
        <v>400</v>
      </c>
    </row>
    <row r="15" spans="1:8" ht="15" customHeight="1" x14ac:dyDescent="0.2">
      <c r="A15" s="6" t="s">
        <v>9</v>
      </c>
      <c r="B15" s="6" t="s">
        <v>12</v>
      </c>
      <c r="C15" s="6" t="s">
        <v>13</v>
      </c>
      <c r="D15" s="105">
        <v>20</v>
      </c>
      <c r="E15" s="105">
        <v>20</v>
      </c>
      <c r="F15" s="105">
        <v>0</v>
      </c>
      <c r="G15" s="8">
        <f t="shared" si="1"/>
        <v>0</v>
      </c>
      <c r="H15" s="105">
        <v>20</v>
      </c>
    </row>
    <row r="16" spans="1:8" ht="15" hidden="1" customHeight="1" x14ac:dyDescent="0.2">
      <c r="A16" s="6" t="s">
        <v>9</v>
      </c>
      <c r="B16" s="6" t="s">
        <v>12</v>
      </c>
      <c r="C16" s="6" t="s">
        <v>440</v>
      </c>
      <c r="D16" s="105">
        <v>30</v>
      </c>
      <c r="E16" s="105">
        <v>10</v>
      </c>
      <c r="F16" s="105">
        <v>0</v>
      </c>
      <c r="G16" s="8">
        <f t="shared" si="1"/>
        <v>0</v>
      </c>
      <c r="H16" s="105">
        <v>0</v>
      </c>
    </row>
    <row r="17" spans="1:15" s="17" customFormat="1" ht="15" customHeight="1" x14ac:dyDescent="0.2">
      <c r="A17" s="19" t="s">
        <v>9</v>
      </c>
      <c r="B17" s="19" t="s">
        <v>14</v>
      </c>
      <c r="C17" s="19"/>
      <c r="D17" s="156">
        <f>SUM(D8:D16)</f>
        <v>1050</v>
      </c>
      <c r="E17" s="156">
        <f>SUM(E8:E16)</f>
        <v>921</v>
      </c>
      <c r="F17" s="156">
        <f>SUM(F8:F16)</f>
        <v>350</v>
      </c>
      <c r="G17" s="157">
        <f t="shared" si="1"/>
        <v>38.002171552660151</v>
      </c>
      <c r="H17" s="156">
        <f>SUM(H8:H16)</f>
        <v>1070</v>
      </c>
    </row>
    <row r="18" spans="1:15" s="10" customFormat="1" ht="15" customHeight="1" x14ac:dyDescent="0.2">
      <c r="A18" s="11" t="s">
        <v>290</v>
      </c>
      <c r="B18" s="11"/>
      <c r="C18" s="11"/>
      <c r="D18" s="107">
        <f>D7+D17</f>
        <v>1150</v>
      </c>
      <c r="E18" s="107">
        <f>E7+E17</f>
        <v>971</v>
      </c>
      <c r="F18" s="107">
        <f>F7+F17</f>
        <v>350</v>
      </c>
      <c r="G18" s="12">
        <f t="shared" si="1"/>
        <v>36.045314109165808</v>
      </c>
      <c r="H18" s="107">
        <f>H7+H17</f>
        <v>1170</v>
      </c>
    </row>
    <row r="19" spans="1:15" x14ac:dyDescent="0.2">
      <c r="A19" s="4"/>
      <c r="B19" s="4"/>
      <c r="C19" s="4"/>
      <c r="D19" s="108"/>
      <c r="E19" s="108"/>
      <c r="F19" s="108"/>
      <c r="G19" s="4"/>
      <c r="H19" s="108"/>
    </row>
    <row r="20" spans="1:15" x14ac:dyDescent="0.2">
      <c r="A20" s="2"/>
      <c r="B20" s="2"/>
      <c r="C20" s="2"/>
      <c r="D20" s="109"/>
      <c r="E20" s="109"/>
      <c r="F20" s="109"/>
      <c r="G20" s="2"/>
      <c r="H20" s="109"/>
    </row>
    <row r="21" spans="1:15" s="5" customFormat="1" ht="27" customHeight="1" x14ac:dyDescent="0.2">
      <c r="A21" s="13" t="s">
        <v>0</v>
      </c>
      <c r="B21" s="13" t="s">
        <v>1</v>
      </c>
      <c r="C21" s="13" t="s">
        <v>2</v>
      </c>
      <c r="D21" s="103" t="s">
        <v>293</v>
      </c>
      <c r="E21" s="103" t="s">
        <v>294</v>
      </c>
      <c r="F21" s="104" t="s">
        <v>587</v>
      </c>
      <c r="G21" s="14" t="s">
        <v>295</v>
      </c>
      <c r="H21" s="124" t="s">
        <v>697</v>
      </c>
    </row>
    <row r="22" spans="1:15" ht="15" customHeight="1" x14ac:dyDescent="0.2">
      <c r="A22" s="6" t="s">
        <v>9</v>
      </c>
      <c r="B22" s="6" t="s">
        <v>15</v>
      </c>
      <c r="C22" s="6" t="s">
        <v>441</v>
      </c>
      <c r="D22" s="105">
        <v>2500</v>
      </c>
      <c r="E22" s="105">
        <v>1900</v>
      </c>
      <c r="F22" s="105">
        <v>636</v>
      </c>
      <c r="G22" s="8">
        <v>0</v>
      </c>
      <c r="H22" s="105">
        <v>1900</v>
      </c>
    </row>
    <row r="23" spans="1:15" ht="15" customHeight="1" x14ac:dyDescent="0.2">
      <c r="A23" s="6" t="s">
        <v>9</v>
      </c>
      <c r="B23" s="6" t="s">
        <v>15</v>
      </c>
      <c r="C23" s="6" t="s">
        <v>442</v>
      </c>
      <c r="D23" s="105">
        <v>0</v>
      </c>
      <c r="E23" s="105">
        <v>0</v>
      </c>
      <c r="F23" s="105">
        <v>0</v>
      </c>
      <c r="G23" s="8">
        <v>0</v>
      </c>
      <c r="H23" s="105">
        <v>200</v>
      </c>
    </row>
    <row r="24" spans="1:15" s="17" customFormat="1" ht="15" customHeight="1" x14ac:dyDescent="0.2">
      <c r="A24" s="6" t="s">
        <v>9</v>
      </c>
      <c r="B24" s="6" t="s">
        <v>15</v>
      </c>
      <c r="C24" s="6" t="s">
        <v>16</v>
      </c>
      <c r="D24" s="105">
        <f>SUM(D22:D23)</f>
        <v>2500</v>
      </c>
      <c r="E24" s="105">
        <f>SUM(E22:E23)</f>
        <v>1900</v>
      </c>
      <c r="F24" s="105">
        <f>SUM(F22:F23)</f>
        <v>636</v>
      </c>
      <c r="G24" s="8">
        <v>0</v>
      </c>
      <c r="H24" s="105">
        <f>SUM(H22:H23)</f>
        <v>2100</v>
      </c>
    </row>
    <row r="25" spans="1:15" s="17" customFormat="1" ht="15" customHeight="1" x14ac:dyDescent="0.2">
      <c r="A25" s="19" t="s">
        <v>9</v>
      </c>
      <c r="B25" s="19" t="s">
        <v>14</v>
      </c>
      <c r="C25" s="19"/>
      <c r="D25" s="156">
        <f>D24</f>
        <v>2500</v>
      </c>
      <c r="E25" s="156">
        <f t="shared" ref="E25:F25" si="2">E24</f>
        <v>1900</v>
      </c>
      <c r="F25" s="156">
        <f t="shared" si="2"/>
        <v>636</v>
      </c>
      <c r="G25" s="157">
        <f t="shared" ref="G25:G30" si="3">F25/E25*100</f>
        <v>33.473684210526315</v>
      </c>
      <c r="H25" s="156">
        <f>H24</f>
        <v>2100</v>
      </c>
      <c r="O25" s="99"/>
    </row>
    <row r="26" spans="1:15" ht="15" customHeight="1" x14ac:dyDescent="0.2">
      <c r="A26" s="6" t="s">
        <v>17</v>
      </c>
      <c r="B26" s="6" t="s">
        <v>18</v>
      </c>
      <c r="C26" s="6" t="s">
        <v>443</v>
      </c>
      <c r="D26" s="105">
        <v>1020</v>
      </c>
      <c r="E26" s="105">
        <v>1020</v>
      </c>
      <c r="F26" s="105">
        <v>67</v>
      </c>
      <c r="G26" s="8">
        <v>0</v>
      </c>
      <c r="H26" s="105">
        <v>1500</v>
      </c>
    </row>
    <row r="27" spans="1:15" ht="15" customHeight="1" x14ac:dyDescent="0.2">
      <c r="A27" s="6" t="s">
        <v>17</v>
      </c>
      <c r="B27" s="6" t="s">
        <v>18</v>
      </c>
      <c r="C27" s="6" t="s">
        <v>444</v>
      </c>
      <c r="D27" s="105">
        <v>3000</v>
      </c>
      <c r="E27" s="105">
        <v>3000</v>
      </c>
      <c r="F27" s="105">
        <v>764</v>
      </c>
      <c r="G27" s="8">
        <f t="shared" ref="G27:G29" si="4">F27/E27*100</f>
        <v>25.466666666666665</v>
      </c>
      <c r="H27" s="105">
        <v>2700</v>
      </c>
    </row>
    <row r="28" spans="1:15" ht="15" customHeight="1" x14ac:dyDescent="0.2">
      <c r="A28" s="6" t="s">
        <v>17</v>
      </c>
      <c r="B28" s="6" t="s">
        <v>18</v>
      </c>
      <c r="C28" s="6" t="s">
        <v>445</v>
      </c>
      <c r="D28" s="105">
        <v>800</v>
      </c>
      <c r="E28" s="105">
        <v>800</v>
      </c>
      <c r="F28" s="105">
        <v>0</v>
      </c>
      <c r="G28" s="8">
        <f t="shared" si="4"/>
        <v>0</v>
      </c>
      <c r="H28" s="105">
        <v>1200</v>
      </c>
    </row>
    <row r="29" spans="1:15" s="17" customFormat="1" ht="15" customHeight="1" x14ac:dyDescent="0.2">
      <c r="A29" s="19" t="s">
        <v>17</v>
      </c>
      <c r="B29" s="19" t="s">
        <v>20</v>
      </c>
      <c r="C29" s="19"/>
      <c r="D29" s="156">
        <f>SUM(D26:D28)</f>
        <v>4820</v>
      </c>
      <c r="E29" s="156">
        <f t="shared" ref="E29:F29" si="5">SUM(E26:E28)</f>
        <v>4820</v>
      </c>
      <c r="F29" s="156">
        <f t="shared" si="5"/>
        <v>831</v>
      </c>
      <c r="G29" s="157">
        <f t="shared" si="4"/>
        <v>17.240663900414937</v>
      </c>
      <c r="H29" s="156">
        <f>SUM(H26:H28)</f>
        <v>5400</v>
      </c>
    </row>
    <row r="30" spans="1:15" s="10" customFormat="1" ht="15" customHeight="1" x14ac:dyDescent="0.2">
      <c r="A30" s="9" t="s">
        <v>291</v>
      </c>
      <c r="B30" s="9"/>
      <c r="C30" s="9"/>
      <c r="D30" s="110">
        <f>D25+D29</f>
        <v>7320</v>
      </c>
      <c r="E30" s="110">
        <f>E25+E29</f>
        <v>6720</v>
      </c>
      <c r="F30" s="110">
        <f>F25+F29</f>
        <v>1467</v>
      </c>
      <c r="G30" s="12">
        <f t="shared" si="3"/>
        <v>21.830357142857142</v>
      </c>
      <c r="H30" s="110">
        <f>H25+H29</f>
        <v>7500</v>
      </c>
    </row>
    <row r="33" spans="1:8" s="10" customFormat="1" hidden="1" x14ac:dyDescent="0.2">
      <c r="A33" s="11" t="s">
        <v>292</v>
      </c>
      <c r="B33" s="11"/>
      <c r="C33" s="11"/>
      <c r="D33" s="107">
        <f>D18+D30</f>
        <v>8470</v>
      </c>
      <c r="E33" s="107">
        <f>E18+E30</f>
        <v>7691</v>
      </c>
      <c r="F33" s="107">
        <f>F18+F30</f>
        <v>1817</v>
      </c>
      <c r="G33" s="12">
        <f t="shared" ref="G33" si="6">F33/E33*100</f>
        <v>23.625016252762972</v>
      </c>
      <c r="H33" s="107">
        <f>H18+H30</f>
        <v>8670</v>
      </c>
    </row>
    <row r="57" spans="1:7" x14ac:dyDescent="0.2">
      <c r="A57" s="355" t="s">
        <v>545</v>
      </c>
      <c r="B57" s="355"/>
      <c r="C57" s="355"/>
      <c r="D57" s="355"/>
      <c r="E57" s="355"/>
      <c r="F57" s="355"/>
      <c r="G57" s="355"/>
    </row>
    <row r="78" spans="8:8" ht="15" customHeight="1" x14ac:dyDescent="0.2">
      <c r="H78" s="1"/>
    </row>
  </sheetData>
  <mergeCells count="1">
    <mergeCell ref="A57:G57"/>
  </mergeCells>
  <pageMargins left="0.7" right="0.7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57"/>
  <sheetViews>
    <sheetView view="pageLayout" topLeftCell="A31" zoomScaleNormal="100" workbookViewId="0">
      <selection activeCell="A57" sqref="A57:G57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57.28515625" style="1" customWidth="1"/>
    <col min="4" max="4" width="12" style="101" hidden="1" customWidth="1"/>
    <col min="5" max="5" width="11.28515625" style="101" hidden="1" customWidth="1"/>
    <col min="6" max="6" width="11.140625" style="101" hidden="1" customWidth="1"/>
    <col min="7" max="7" width="11.85546875" style="1" hidden="1" customWidth="1"/>
    <col min="8" max="8" width="11.85546875" style="1" customWidth="1"/>
    <col min="9" max="16384" width="9.140625" style="1"/>
  </cols>
  <sheetData>
    <row r="1" spans="1:8" ht="18" x14ac:dyDescent="0.2">
      <c r="A1" s="3" t="s">
        <v>287</v>
      </c>
      <c r="H1" s="131" t="s">
        <v>719</v>
      </c>
    </row>
    <row r="2" spans="1:8" x14ac:dyDescent="0.2">
      <c r="H2" s="131"/>
    </row>
    <row r="3" spans="1:8" x14ac:dyDescent="0.2">
      <c r="F3" s="114"/>
      <c r="H3" s="131" t="s">
        <v>365</v>
      </c>
    </row>
    <row r="4" spans="1:8" s="5" customFormat="1" ht="27" customHeight="1" x14ac:dyDescent="0.2">
      <c r="A4" s="13" t="s">
        <v>0</v>
      </c>
      <c r="B4" s="13" t="s">
        <v>1</v>
      </c>
      <c r="C4" s="13" t="s">
        <v>2</v>
      </c>
      <c r="D4" s="103" t="s">
        <v>293</v>
      </c>
      <c r="E4" s="103" t="s">
        <v>294</v>
      </c>
      <c r="F4" s="104" t="s">
        <v>587</v>
      </c>
      <c r="G4" s="14" t="s">
        <v>295</v>
      </c>
      <c r="H4" s="125" t="s">
        <v>697</v>
      </c>
    </row>
    <row r="5" spans="1:8" ht="15" customHeight="1" x14ac:dyDescent="0.2">
      <c r="A5" s="6" t="s">
        <v>22</v>
      </c>
      <c r="B5" s="6" t="s">
        <v>10</v>
      </c>
      <c r="C5" s="6" t="s">
        <v>11</v>
      </c>
      <c r="D5" s="105">
        <v>150</v>
      </c>
      <c r="E5" s="105">
        <v>150</v>
      </c>
      <c r="F5" s="105">
        <v>0</v>
      </c>
      <c r="G5" s="8">
        <v>0</v>
      </c>
      <c r="H5" s="8">
        <v>150</v>
      </c>
    </row>
    <row r="6" spans="1:8" s="17" customFormat="1" ht="15" customHeight="1" x14ac:dyDescent="0.2">
      <c r="A6" s="19" t="s">
        <v>22</v>
      </c>
      <c r="B6" s="19" t="s">
        <v>21</v>
      </c>
      <c r="C6" s="19"/>
      <c r="D6" s="156">
        <v>150</v>
      </c>
      <c r="E6" s="156">
        <v>150</v>
      </c>
      <c r="F6" s="156">
        <v>0</v>
      </c>
      <c r="G6" s="157">
        <v>0</v>
      </c>
      <c r="H6" s="157">
        <v>150</v>
      </c>
    </row>
    <row r="7" spans="1:8" s="10" customFormat="1" x14ac:dyDescent="0.2">
      <c r="A7" s="11" t="s">
        <v>290</v>
      </c>
      <c r="B7" s="11"/>
      <c r="C7" s="11"/>
      <c r="D7" s="107">
        <v>150</v>
      </c>
      <c r="E7" s="107">
        <v>150</v>
      </c>
      <c r="F7" s="107">
        <v>0</v>
      </c>
      <c r="G7" s="12">
        <v>0</v>
      </c>
      <c r="H7" s="12">
        <f>SUM(H5)</f>
        <v>150</v>
      </c>
    </row>
    <row r="10" spans="1:8" s="10" customFormat="1" hidden="1" x14ac:dyDescent="0.2">
      <c r="A10" s="11" t="s">
        <v>292</v>
      </c>
      <c r="B10" s="11"/>
      <c r="C10" s="11"/>
      <c r="D10" s="107">
        <v>150</v>
      </c>
      <c r="E10" s="107">
        <v>150</v>
      </c>
      <c r="F10" s="107">
        <v>0</v>
      </c>
      <c r="G10" s="12">
        <v>0</v>
      </c>
      <c r="H10" s="12">
        <f>H7</f>
        <v>150</v>
      </c>
    </row>
    <row r="40" spans="8:8" x14ac:dyDescent="0.2">
      <c r="H40" s="101"/>
    </row>
    <row r="57" spans="1:7" x14ac:dyDescent="0.2">
      <c r="A57" s="355" t="s">
        <v>546</v>
      </c>
      <c r="B57" s="355"/>
      <c r="C57" s="355"/>
      <c r="D57" s="355"/>
      <c r="E57" s="355"/>
      <c r="F57" s="355"/>
      <c r="G57" s="355"/>
    </row>
  </sheetData>
  <mergeCells count="1">
    <mergeCell ref="A57:G57"/>
  </mergeCells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158"/>
  <sheetViews>
    <sheetView view="pageLayout" topLeftCell="A61" zoomScaleNormal="100" workbookViewId="0">
      <selection activeCell="A123" sqref="A123:G123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61.42578125" style="1" customWidth="1"/>
    <col min="4" max="4" width="12" style="101" hidden="1" customWidth="1"/>
    <col min="5" max="5" width="11.28515625" style="101" hidden="1" customWidth="1"/>
    <col min="6" max="6" width="13.42578125" style="101" hidden="1" customWidth="1"/>
    <col min="7" max="7" width="9.28515625" style="1" hidden="1" customWidth="1"/>
    <col min="8" max="8" width="12.28515625" style="101" customWidth="1"/>
    <col min="9" max="16384" width="9.140625" style="1"/>
  </cols>
  <sheetData>
    <row r="1" spans="1:8" ht="18" x14ac:dyDescent="0.2">
      <c r="A1" s="3" t="s">
        <v>289</v>
      </c>
      <c r="H1" s="114" t="s">
        <v>720</v>
      </c>
    </row>
    <row r="2" spans="1:8" x14ac:dyDescent="0.2">
      <c r="H2" s="114"/>
    </row>
    <row r="3" spans="1:8" x14ac:dyDescent="0.2">
      <c r="H3" s="114" t="s">
        <v>365</v>
      </c>
    </row>
    <row r="4" spans="1:8" s="5" customFormat="1" ht="27" customHeight="1" x14ac:dyDescent="0.2">
      <c r="A4" s="13" t="s">
        <v>0</v>
      </c>
      <c r="B4" s="13" t="s">
        <v>1</v>
      </c>
      <c r="C4" s="13" t="s">
        <v>2</v>
      </c>
      <c r="D4" s="103" t="s">
        <v>293</v>
      </c>
      <c r="E4" s="103" t="s">
        <v>294</v>
      </c>
      <c r="F4" s="104" t="s">
        <v>587</v>
      </c>
      <c r="G4" s="14" t="s">
        <v>295</v>
      </c>
      <c r="H4" s="126" t="s">
        <v>697</v>
      </c>
    </row>
    <row r="5" spans="1:8" ht="15" customHeight="1" x14ac:dyDescent="0.2">
      <c r="A5" s="6" t="s">
        <v>53</v>
      </c>
      <c r="B5" s="6" t="s">
        <v>28</v>
      </c>
      <c r="C5" s="6" t="s">
        <v>29</v>
      </c>
      <c r="D5" s="105">
        <v>0</v>
      </c>
      <c r="E5" s="105">
        <v>0</v>
      </c>
      <c r="F5" s="105">
        <v>0</v>
      </c>
      <c r="G5" s="8">
        <v>0</v>
      </c>
      <c r="H5" s="105">
        <v>1</v>
      </c>
    </row>
    <row r="6" spans="1:8" s="17" customFormat="1" ht="15" customHeight="1" x14ac:dyDescent="0.2">
      <c r="A6" s="19" t="s">
        <v>53</v>
      </c>
      <c r="B6" s="19" t="s">
        <v>54</v>
      </c>
      <c r="C6" s="19"/>
      <c r="D6" s="156">
        <f>D5</f>
        <v>0</v>
      </c>
      <c r="E6" s="156">
        <f t="shared" ref="E6:H6" si="0">E5</f>
        <v>0</v>
      </c>
      <c r="F6" s="156">
        <f t="shared" si="0"/>
        <v>0</v>
      </c>
      <c r="G6" s="157">
        <v>0</v>
      </c>
      <c r="H6" s="156">
        <f t="shared" si="0"/>
        <v>1</v>
      </c>
    </row>
    <row r="7" spans="1:8" s="17" customFormat="1" ht="15" customHeight="1" x14ac:dyDescent="0.2">
      <c r="A7" s="149" t="s">
        <v>23</v>
      </c>
      <c r="B7" s="149" t="s">
        <v>6</v>
      </c>
      <c r="C7" s="149" t="s">
        <v>7</v>
      </c>
      <c r="D7" s="148">
        <v>0</v>
      </c>
      <c r="E7" s="148">
        <v>0</v>
      </c>
      <c r="F7" s="148">
        <v>0</v>
      </c>
      <c r="G7" s="150">
        <v>0</v>
      </c>
      <c r="H7" s="148">
        <v>50</v>
      </c>
    </row>
    <row r="8" spans="1:8" s="17" customFormat="1" ht="15" customHeight="1" x14ac:dyDescent="0.2">
      <c r="A8" s="6" t="s">
        <v>23</v>
      </c>
      <c r="B8" s="6" t="s">
        <v>10</v>
      </c>
      <c r="C8" s="6" t="s">
        <v>11</v>
      </c>
      <c r="D8" s="105">
        <v>10000</v>
      </c>
      <c r="E8" s="105">
        <v>10000</v>
      </c>
      <c r="F8" s="105">
        <v>5627</v>
      </c>
      <c r="G8" s="8">
        <f>F8/E8*100</f>
        <v>56.269999999999996</v>
      </c>
      <c r="H8" s="105">
        <v>8000</v>
      </c>
    </row>
    <row r="9" spans="1:8" s="17" customFormat="1" ht="15" customHeight="1" x14ac:dyDescent="0.2">
      <c r="A9" s="149" t="s">
        <v>23</v>
      </c>
      <c r="B9" s="149" t="s">
        <v>10</v>
      </c>
      <c r="C9" s="149" t="s">
        <v>496</v>
      </c>
      <c r="D9" s="148">
        <v>0</v>
      </c>
      <c r="E9" s="148">
        <v>0</v>
      </c>
      <c r="F9" s="148">
        <v>0</v>
      </c>
      <c r="G9" s="8">
        <v>0</v>
      </c>
      <c r="H9" s="148">
        <v>150</v>
      </c>
    </row>
    <row r="10" spans="1:8" s="17" customFormat="1" ht="15" customHeight="1" x14ac:dyDescent="0.2">
      <c r="A10" s="6" t="s">
        <v>23</v>
      </c>
      <c r="B10" s="6" t="s">
        <v>24</v>
      </c>
      <c r="C10" s="6" t="s">
        <v>25</v>
      </c>
      <c r="D10" s="105">
        <v>1500</v>
      </c>
      <c r="E10" s="105">
        <v>1500</v>
      </c>
      <c r="F10" s="105">
        <v>80</v>
      </c>
      <c r="G10" s="8">
        <f t="shared" ref="G10" si="1">F10/E10*100</f>
        <v>5.3333333333333339</v>
      </c>
      <c r="H10" s="105">
        <v>1000</v>
      </c>
    </row>
    <row r="11" spans="1:8" s="17" customFormat="1" ht="15" customHeight="1" x14ac:dyDescent="0.2">
      <c r="A11" s="149" t="s">
        <v>23</v>
      </c>
      <c r="B11" s="149" t="s">
        <v>24</v>
      </c>
      <c r="C11" s="149" t="s">
        <v>497</v>
      </c>
      <c r="D11" s="148"/>
      <c r="E11" s="148"/>
      <c r="F11" s="148">
        <v>0</v>
      </c>
      <c r="G11" s="8">
        <v>0</v>
      </c>
      <c r="H11" s="148">
        <v>2200</v>
      </c>
    </row>
    <row r="12" spans="1:8" ht="15" customHeight="1" x14ac:dyDescent="0.2">
      <c r="A12" s="149" t="s">
        <v>23</v>
      </c>
      <c r="B12" s="149" t="s">
        <v>138</v>
      </c>
      <c r="C12" s="149" t="s">
        <v>139</v>
      </c>
      <c r="D12" s="148">
        <v>0</v>
      </c>
      <c r="E12" s="148">
        <v>0</v>
      </c>
      <c r="F12" s="148">
        <v>0</v>
      </c>
      <c r="G12" s="8">
        <v>0</v>
      </c>
      <c r="H12" s="148">
        <v>100</v>
      </c>
    </row>
    <row r="13" spans="1:8" ht="15" customHeight="1" x14ac:dyDescent="0.2">
      <c r="A13" s="149" t="s">
        <v>23</v>
      </c>
      <c r="B13" s="149" t="s">
        <v>241</v>
      </c>
      <c r="C13" s="149" t="s">
        <v>498</v>
      </c>
      <c r="D13" s="148">
        <v>0</v>
      </c>
      <c r="E13" s="148">
        <v>0</v>
      </c>
      <c r="F13" s="148">
        <v>0</v>
      </c>
      <c r="G13" s="8">
        <v>0</v>
      </c>
      <c r="H13" s="148">
        <v>7300</v>
      </c>
    </row>
    <row r="14" spans="1:8" s="17" customFormat="1" ht="15" customHeight="1" x14ac:dyDescent="0.2">
      <c r="A14" s="19" t="s">
        <v>23</v>
      </c>
      <c r="B14" s="19" t="s">
        <v>26</v>
      </c>
      <c r="C14" s="19"/>
      <c r="D14" s="156">
        <f>SUM(D7:D12)</f>
        <v>11500</v>
      </c>
      <c r="E14" s="156">
        <f>SUM(E7:E12)</f>
        <v>11500</v>
      </c>
      <c r="F14" s="156">
        <f>SUM(F7:F12)</f>
        <v>5707</v>
      </c>
      <c r="G14" s="157">
        <f>F14/E14*100</f>
        <v>49.626086956521739</v>
      </c>
      <c r="H14" s="156">
        <f>SUM(H7:H13)</f>
        <v>18800</v>
      </c>
    </row>
    <row r="15" spans="1:8" ht="15" customHeight="1" x14ac:dyDescent="0.2">
      <c r="A15" s="6" t="s">
        <v>446</v>
      </c>
      <c r="B15" s="6" t="s">
        <v>10</v>
      </c>
      <c r="C15" s="6" t="s">
        <v>11</v>
      </c>
      <c r="D15" s="105">
        <v>0</v>
      </c>
      <c r="E15" s="105">
        <v>0</v>
      </c>
      <c r="F15" s="105">
        <v>0</v>
      </c>
      <c r="G15" s="8">
        <v>0</v>
      </c>
      <c r="H15" s="105">
        <v>26600</v>
      </c>
    </row>
    <row r="16" spans="1:8" s="162" customFormat="1" ht="15" customHeight="1" x14ac:dyDescent="0.2">
      <c r="A16" s="19" t="s">
        <v>446</v>
      </c>
      <c r="B16" s="19" t="s">
        <v>447</v>
      </c>
      <c r="C16" s="19"/>
      <c r="D16" s="156">
        <f>D15</f>
        <v>0</v>
      </c>
      <c r="E16" s="156">
        <f t="shared" ref="E16" si="2">E15</f>
        <v>0</v>
      </c>
      <c r="F16" s="156">
        <f t="shared" ref="F16" si="3">F15</f>
        <v>0</v>
      </c>
      <c r="G16" s="157">
        <v>0</v>
      </c>
      <c r="H16" s="156">
        <f t="shared" ref="H16" si="4">H15</f>
        <v>26600</v>
      </c>
    </row>
    <row r="17" spans="1:8" s="17" customFormat="1" ht="15" customHeight="1" x14ac:dyDescent="0.2">
      <c r="A17" s="15" t="s">
        <v>448</v>
      </c>
      <c r="B17" s="15" t="s">
        <v>6</v>
      </c>
      <c r="C17" s="6" t="s">
        <v>7</v>
      </c>
      <c r="D17" s="106">
        <v>0</v>
      </c>
      <c r="E17" s="106">
        <v>0</v>
      </c>
      <c r="F17" s="106">
        <v>0</v>
      </c>
      <c r="G17" s="16">
        <v>0</v>
      </c>
      <c r="H17" s="106">
        <v>20</v>
      </c>
    </row>
    <row r="18" spans="1:8" s="17" customFormat="1" ht="15" customHeight="1" x14ac:dyDescent="0.2">
      <c r="A18" s="19" t="s">
        <v>448</v>
      </c>
      <c r="B18" s="19" t="s">
        <v>449</v>
      </c>
      <c r="C18" s="19"/>
      <c r="D18" s="156">
        <f>SUM(D17:D17)</f>
        <v>0</v>
      </c>
      <c r="E18" s="156">
        <f>SUM(E17:E17)</f>
        <v>0</v>
      </c>
      <c r="F18" s="156">
        <f>SUM(F17:F17)</f>
        <v>0</v>
      </c>
      <c r="G18" s="157">
        <v>0</v>
      </c>
      <c r="H18" s="156">
        <f>SUM(H17:H17)</f>
        <v>20</v>
      </c>
    </row>
    <row r="19" spans="1:8" ht="15" customHeight="1" x14ac:dyDescent="0.2">
      <c r="A19" s="6" t="s">
        <v>27</v>
      </c>
      <c r="B19" s="6" t="s">
        <v>28</v>
      </c>
      <c r="C19" s="6" t="s">
        <v>29</v>
      </c>
      <c r="D19" s="105">
        <v>30</v>
      </c>
      <c r="E19" s="105">
        <v>30</v>
      </c>
      <c r="F19" s="105">
        <v>27</v>
      </c>
      <c r="G19" s="8">
        <f t="shared" ref="G19:G37" si="5">F19/E19*100</f>
        <v>90</v>
      </c>
      <c r="H19" s="105">
        <v>30</v>
      </c>
    </row>
    <row r="20" spans="1:8" ht="15" customHeight="1" x14ac:dyDescent="0.2">
      <c r="A20" s="6" t="s">
        <v>27</v>
      </c>
      <c r="B20" s="6" t="s">
        <v>10</v>
      </c>
      <c r="C20" s="6" t="s">
        <v>11</v>
      </c>
      <c r="D20" s="105">
        <f>SUM(D21:D23)</f>
        <v>1400</v>
      </c>
      <c r="E20" s="105">
        <f t="shared" ref="E20:H20" si="6">SUM(E21:E23)</f>
        <v>1400</v>
      </c>
      <c r="F20" s="105">
        <v>457</v>
      </c>
      <c r="G20" s="8">
        <f t="shared" si="5"/>
        <v>32.642857142857139</v>
      </c>
      <c r="H20" s="105">
        <f t="shared" si="6"/>
        <v>550</v>
      </c>
    </row>
    <row r="21" spans="1:8" ht="15" customHeight="1" x14ac:dyDescent="0.2">
      <c r="A21" s="6" t="s">
        <v>27</v>
      </c>
      <c r="B21" s="6"/>
      <c r="C21" s="15" t="s">
        <v>450</v>
      </c>
      <c r="D21" s="106">
        <v>300</v>
      </c>
      <c r="E21" s="106">
        <v>300</v>
      </c>
      <c r="F21" s="130">
        <v>376</v>
      </c>
      <c r="G21" s="8">
        <f t="shared" si="5"/>
        <v>125.33333333333334</v>
      </c>
      <c r="H21" s="106">
        <v>300</v>
      </c>
    </row>
    <row r="22" spans="1:8" ht="15" customHeight="1" x14ac:dyDescent="0.2">
      <c r="A22" s="6" t="s">
        <v>27</v>
      </c>
      <c r="B22" s="6"/>
      <c r="C22" s="15" t="s">
        <v>451</v>
      </c>
      <c r="D22" s="106">
        <v>500</v>
      </c>
      <c r="E22" s="106">
        <v>500</v>
      </c>
      <c r="F22" s="130">
        <v>81</v>
      </c>
      <c r="G22" s="8">
        <f t="shared" si="5"/>
        <v>16.2</v>
      </c>
      <c r="H22" s="106">
        <v>250</v>
      </c>
    </row>
    <row r="23" spans="1:8" ht="15" hidden="1" customHeight="1" x14ac:dyDescent="0.2">
      <c r="A23" s="6" t="s">
        <v>27</v>
      </c>
      <c r="B23" s="6"/>
      <c r="C23" s="15" t="s">
        <v>452</v>
      </c>
      <c r="D23" s="106">
        <v>600</v>
      </c>
      <c r="E23" s="106">
        <v>600</v>
      </c>
      <c r="F23" s="130">
        <v>0</v>
      </c>
      <c r="G23" s="8">
        <f t="shared" si="5"/>
        <v>0</v>
      </c>
      <c r="H23" s="106">
        <v>0</v>
      </c>
    </row>
    <row r="24" spans="1:8" ht="15" hidden="1" customHeight="1" x14ac:dyDescent="0.2">
      <c r="A24" s="6" t="s">
        <v>27</v>
      </c>
      <c r="B24" s="6" t="s">
        <v>30</v>
      </c>
      <c r="C24" s="6" t="s">
        <v>31</v>
      </c>
      <c r="D24" s="105">
        <v>10</v>
      </c>
      <c r="E24" s="105">
        <v>10</v>
      </c>
      <c r="F24" s="105">
        <v>0</v>
      </c>
      <c r="G24" s="8">
        <f t="shared" si="5"/>
        <v>0</v>
      </c>
      <c r="H24" s="105">
        <v>0</v>
      </c>
    </row>
    <row r="25" spans="1:8" s="17" customFormat="1" ht="15" customHeight="1" x14ac:dyDescent="0.2">
      <c r="A25" s="19" t="s">
        <v>27</v>
      </c>
      <c r="B25" s="19" t="s">
        <v>32</v>
      </c>
      <c r="C25" s="19"/>
      <c r="D25" s="156">
        <f>D19+D20+D24</f>
        <v>1440</v>
      </c>
      <c r="E25" s="156">
        <f t="shared" ref="E25:F25" si="7">E19+E20+E24</f>
        <v>1440</v>
      </c>
      <c r="F25" s="156">
        <f t="shared" si="7"/>
        <v>484</v>
      </c>
      <c r="G25" s="157">
        <f t="shared" si="5"/>
        <v>33.611111111111114</v>
      </c>
      <c r="H25" s="156">
        <f>H19+H20+H24</f>
        <v>580</v>
      </c>
    </row>
    <row r="26" spans="1:8" ht="15" customHeight="1" x14ac:dyDescent="0.2">
      <c r="A26" s="6" t="s">
        <v>33</v>
      </c>
      <c r="B26" s="6" t="s">
        <v>10</v>
      </c>
      <c r="C26" s="6" t="s">
        <v>11</v>
      </c>
      <c r="D26" s="105">
        <v>70</v>
      </c>
      <c r="E26" s="105">
        <v>70</v>
      </c>
      <c r="F26" s="105">
        <v>56</v>
      </c>
      <c r="G26" s="8">
        <f t="shared" si="5"/>
        <v>80</v>
      </c>
      <c r="H26" s="105">
        <v>70</v>
      </c>
    </row>
    <row r="27" spans="1:8" s="17" customFormat="1" ht="15" customHeight="1" x14ac:dyDescent="0.2">
      <c r="A27" s="19" t="s">
        <v>33</v>
      </c>
      <c r="B27" s="19" t="s">
        <v>34</v>
      </c>
      <c r="C27" s="19"/>
      <c r="D27" s="156">
        <f>D26</f>
        <v>70</v>
      </c>
      <c r="E27" s="156">
        <f t="shared" ref="E27:H27" si="8">E26</f>
        <v>70</v>
      </c>
      <c r="F27" s="156">
        <f t="shared" si="8"/>
        <v>56</v>
      </c>
      <c r="G27" s="157">
        <f t="shared" si="5"/>
        <v>80</v>
      </c>
      <c r="H27" s="156">
        <f t="shared" si="8"/>
        <v>70</v>
      </c>
    </row>
    <row r="28" spans="1:8" ht="15" customHeight="1" x14ac:dyDescent="0.2">
      <c r="A28" s="6" t="s">
        <v>17</v>
      </c>
      <c r="B28" s="6" t="s">
        <v>35</v>
      </c>
      <c r="C28" s="6" t="s">
        <v>36</v>
      </c>
      <c r="D28" s="105">
        <v>40</v>
      </c>
      <c r="E28" s="105">
        <v>40</v>
      </c>
      <c r="F28" s="105">
        <v>0</v>
      </c>
      <c r="G28" s="8">
        <f t="shared" si="5"/>
        <v>0</v>
      </c>
      <c r="H28" s="105">
        <v>40</v>
      </c>
    </row>
    <row r="29" spans="1:8" ht="15" customHeight="1" x14ac:dyDescent="0.2">
      <c r="A29" s="6" t="s">
        <v>17</v>
      </c>
      <c r="B29" s="6" t="s">
        <v>37</v>
      </c>
      <c r="C29" s="6" t="s">
        <v>38</v>
      </c>
      <c r="D29" s="105">
        <v>40</v>
      </c>
      <c r="E29" s="105">
        <v>40</v>
      </c>
      <c r="F29" s="105">
        <v>7</v>
      </c>
      <c r="G29" s="8">
        <f t="shared" si="5"/>
        <v>17.5</v>
      </c>
      <c r="H29" s="105">
        <v>40</v>
      </c>
    </row>
    <row r="30" spans="1:8" ht="15" customHeight="1" x14ac:dyDescent="0.2">
      <c r="A30" s="6" t="s">
        <v>17</v>
      </c>
      <c r="B30" s="6" t="s">
        <v>39</v>
      </c>
      <c r="C30" s="6" t="s">
        <v>40</v>
      </c>
      <c r="D30" s="105">
        <v>500</v>
      </c>
      <c r="E30" s="105">
        <v>580</v>
      </c>
      <c r="F30" s="105">
        <v>0</v>
      </c>
      <c r="G30" s="8">
        <f t="shared" si="5"/>
        <v>0</v>
      </c>
      <c r="H30" s="105">
        <v>300</v>
      </c>
    </row>
    <row r="31" spans="1:8" ht="15" customHeight="1" x14ac:dyDescent="0.2">
      <c r="A31" s="6" t="s">
        <v>17</v>
      </c>
      <c r="B31" s="6" t="s">
        <v>4</v>
      </c>
      <c r="C31" s="6" t="s">
        <v>5</v>
      </c>
      <c r="D31" s="105">
        <v>2000</v>
      </c>
      <c r="E31" s="105">
        <v>2380</v>
      </c>
      <c r="F31" s="105">
        <v>337</v>
      </c>
      <c r="G31" s="8">
        <f t="shared" si="5"/>
        <v>14.159663865546218</v>
      </c>
      <c r="H31" s="128">
        <v>1000</v>
      </c>
    </row>
    <row r="32" spans="1:8" x14ac:dyDescent="0.2">
      <c r="A32" s="6" t="s">
        <v>17</v>
      </c>
      <c r="B32" s="6" t="s">
        <v>41</v>
      </c>
      <c r="C32" s="6" t="s">
        <v>42</v>
      </c>
      <c r="D32" s="105">
        <v>1200</v>
      </c>
      <c r="E32" s="105">
        <v>1200</v>
      </c>
      <c r="F32" s="105">
        <v>1048</v>
      </c>
      <c r="G32" s="8">
        <f t="shared" si="5"/>
        <v>87.333333333333329</v>
      </c>
      <c r="H32" s="105">
        <v>1000</v>
      </c>
    </row>
    <row r="33" spans="1:8" ht="15" customHeight="1" x14ac:dyDescent="0.2">
      <c r="A33" s="6" t="s">
        <v>17</v>
      </c>
      <c r="B33" s="6" t="s">
        <v>43</v>
      </c>
      <c r="C33" s="6" t="s">
        <v>44</v>
      </c>
      <c r="D33" s="105">
        <v>400</v>
      </c>
      <c r="E33" s="105">
        <v>400</v>
      </c>
      <c r="F33" s="105">
        <v>67</v>
      </c>
      <c r="G33" s="8">
        <f t="shared" si="5"/>
        <v>16.75</v>
      </c>
      <c r="H33" s="105">
        <v>400</v>
      </c>
    </row>
    <row r="34" spans="1:8" ht="15" customHeight="1" x14ac:dyDescent="0.2">
      <c r="A34" s="6" t="s">
        <v>17</v>
      </c>
      <c r="B34" s="6" t="s">
        <v>6</v>
      </c>
      <c r="C34" s="6" t="s">
        <v>7</v>
      </c>
      <c r="D34" s="105">
        <v>200</v>
      </c>
      <c r="E34" s="105">
        <v>700</v>
      </c>
      <c r="F34" s="105">
        <v>592</v>
      </c>
      <c r="G34" s="8">
        <f t="shared" si="5"/>
        <v>84.571428571428569</v>
      </c>
      <c r="H34" s="105">
        <v>200</v>
      </c>
    </row>
    <row r="35" spans="1:8" ht="15" customHeight="1" x14ac:dyDescent="0.2">
      <c r="A35" s="6" t="s">
        <v>17</v>
      </c>
      <c r="B35" s="6" t="s">
        <v>10</v>
      </c>
      <c r="C35" s="6" t="s">
        <v>11</v>
      </c>
      <c r="D35" s="105">
        <v>68000</v>
      </c>
      <c r="E35" s="105">
        <v>70440</v>
      </c>
      <c r="F35" s="105">
        <f>42818-43</f>
        <v>42775</v>
      </c>
      <c r="G35" s="8">
        <f t="shared" si="5"/>
        <v>60.725440090857461</v>
      </c>
      <c r="H35" s="105">
        <v>61400</v>
      </c>
    </row>
    <row r="36" spans="1:8" ht="15" customHeight="1" x14ac:dyDescent="0.2">
      <c r="A36" s="6" t="s">
        <v>17</v>
      </c>
      <c r="B36" s="6" t="s">
        <v>10</v>
      </c>
      <c r="C36" s="6" t="s">
        <v>484</v>
      </c>
      <c r="D36" s="105">
        <v>100</v>
      </c>
      <c r="E36" s="105">
        <v>100</v>
      </c>
      <c r="F36" s="105">
        <v>43</v>
      </c>
      <c r="G36" s="8">
        <f t="shared" si="5"/>
        <v>43</v>
      </c>
      <c r="H36" s="105">
        <v>100</v>
      </c>
    </row>
    <row r="37" spans="1:8" ht="15" customHeight="1" x14ac:dyDescent="0.2">
      <c r="A37" s="6" t="s">
        <v>17</v>
      </c>
      <c r="B37" s="6" t="s">
        <v>24</v>
      </c>
      <c r="C37" s="6" t="s">
        <v>25</v>
      </c>
      <c r="D37" s="105">
        <v>1000</v>
      </c>
      <c r="E37" s="105">
        <f>1000+470</f>
        <v>1470</v>
      </c>
      <c r="F37" s="105">
        <v>628</v>
      </c>
      <c r="G37" s="8">
        <f t="shared" si="5"/>
        <v>42.721088435374149</v>
      </c>
      <c r="H37" s="105">
        <v>500</v>
      </c>
    </row>
    <row r="38" spans="1:8" ht="15" customHeight="1" x14ac:dyDescent="0.2">
      <c r="A38" s="6" t="s">
        <v>17</v>
      </c>
      <c r="B38" s="6" t="s">
        <v>24</v>
      </c>
      <c r="C38" s="6" t="s">
        <v>589</v>
      </c>
      <c r="D38" s="105">
        <v>0</v>
      </c>
      <c r="E38" s="105">
        <v>2590</v>
      </c>
      <c r="F38" s="105">
        <v>0</v>
      </c>
      <c r="G38" s="105">
        <v>0</v>
      </c>
      <c r="H38" s="105">
        <v>2000</v>
      </c>
    </row>
    <row r="39" spans="1:8" s="17" customFormat="1" ht="15" customHeight="1" x14ac:dyDescent="0.2">
      <c r="A39" s="19" t="s">
        <v>17</v>
      </c>
      <c r="B39" s="19" t="s">
        <v>20</v>
      </c>
      <c r="C39" s="19"/>
      <c r="D39" s="156">
        <f>D28+D29+D30+D31+D32+D33+D34+D35+D36+D37+D38</f>
        <v>73480</v>
      </c>
      <c r="E39" s="156">
        <f>E28+E29+E30+E31+E32+E33+E34+E35+E36+E37+E38</f>
        <v>79940</v>
      </c>
      <c r="F39" s="156">
        <f>F28+F29+F30+F31+F32+F33+F34+F35+F36+F37+F38</f>
        <v>45497</v>
      </c>
      <c r="G39" s="157">
        <f t="shared" ref="G39:G45" si="9">F39/E39*100</f>
        <v>56.913935451588692</v>
      </c>
      <c r="H39" s="156">
        <f>H28+H29+H30+H31+H32+H33+H34+H35+H36+H37+H38</f>
        <v>66980</v>
      </c>
    </row>
    <row r="40" spans="1:8" ht="15" customHeight="1" x14ac:dyDescent="0.2">
      <c r="A40" s="6" t="s">
        <v>45</v>
      </c>
      <c r="B40" s="6" t="s">
        <v>4</v>
      </c>
      <c r="C40" s="6" t="s">
        <v>5</v>
      </c>
      <c r="D40" s="105">
        <v>100</v>
      </c>
      <c r="E40" s="105">
        <v>100</v>
      </c>
      <c r="F40" s="105">
        <v>12</v>
      </c>
      <c r="G40" s="8">
        <f t="shared" si="9"/>
        <v>12</v>
      </c>
      <c r="H40" s="105">
        <v>100</v>
      </c>
    </row>
    <row r="41" spans="1:8" ht="15" customHeight="1" x14ac:dyDescent="0.2">
      <c r="A41" s="6" t="s">
        <v>45</v>
      </c>
      <c r="B41" s="6" t="s">
        <v>10</v>
      </c>
      <c r="C41" s="6" t="s">
        <v>453</v>
      </c>
      <c r="D41" s="105">
        <v>150</v>
      </c>
      <c r="E41" s="105">
        <v>150</v>
      </c>
      <c r="F41" s="105">
        <v>17</v>
      </c>
      <c r="G41" s="8">
        <f t="shared" si="9"/>
        <v>11.333333333333332</v>
      </c>
      <c r="H41" s="105">
        <v>150</v>
      </c>
    </row>
    <row r="42" spans="1:8" s="17" customFormat="1" ht="15" customHeight="1" x14ac:dyDescent="0.2">
      <c r="A42" s="19" t="s">
        <v>45</v>
      </c>
      <c r="B42" s="19" t="s">
        <v>46</v>
      </c>
      <c r="C42" s="19"/>
      <c r="D42" s="156">
        <f>SUM(D40:D41)</f>
        <v>250</v>
      </c>
      <c r="E42" s="156">
        <f t="shared" ref="E42:F42" si="10">SUM(E40:E41)</f>
        <v>250</v>
      </c>
      <c r="F42" s="156">
        <f t="shared" si="10"/>
        <v>29</v>
      </c>
      <c r="G42" s="157">
        <f t="shared" si="9"/>
        <v>11.600000000000001</v>
      </c>
      <c r="H42" s="156">
        <f>SUM(H40:H41)</f>
        <v>250</v>
      </c>
    </row>
    <row r="43" spans="1:8" ht="15" hidden="1" customHeight="1" x14ac:dyDescent="0.2">
      <c r="A43" s="6" t="s">
        <v>47</v>
      </c>
      <c r="B43" s="6" t="s">
        <v>10</v>
      </c>
      <c r="C43" s="6" t="s">
        <v>11</v>
      </c>
      <c r="D43" s="105">
        <v>0</v>
      </c>
      <c r="E43" s="105">
        <v>332</v>
      </c>
      <c r="F43" s="105">
        <v>332</v>
      </c>
      <c r="G43" s="8">
        <f t="shared" si="9"/>
        <v>100</v>
      </c>
      <c r="H43" s="105">
        <v>0</v>
      </c>
    </row>
    <row r="44" spans="1:8" s="17" customFormat="1" ht="15" hidden="1" customHeight="1" x14ac:dyDescent="0.2">
      <c r="A44" s="19" t="s">
        <v>47</v>
      </c>
      <c r="B44" s="19" t="s">
        <v>48</v>
      </c>
      <c r="C44" s="19"/>
      <c r="D44" s="156">
        <f>SUM(D43)</f>
        <v>0</v>
      </c>
      <c r="E44" s="156">
        <f t="shared" ref="E44:H44" si="11">SUM(E43)</f>
        <v>332</v>
      </c>
      <c r="F44" s="156">
        <f t="shared" si="11"/>
        <v>332</v>
      </c>
      <c r="G44" s="157">
        <f t="shared" si="9"/>
        <v>100</v>
      </c>
      <c r="H44" s="156">
        <f t="shared" si="11"/>
        <v>0</v>
      </c>
    </row>
    <row r="45" spans="1:8" s="10" customFormat="1" x14ac:dyDescent="0.2">
      <c r="A45" s="11" t="s">
        <v>290</v>
      </c>
      <c r="B45" s="11"/>
      <c r="C45" s="11"/>
      <c r="D45" s="107">
        <f>D6+D14+D18+D25+D27+D39+D42+D44</f>
        <v>86740</v>
      </c>
      <c r="E45" s="107">
        <f>E6+E14+E18+E25+E27+E39+E42+E44</f>
        <v>93532</v>
      </c>
      <c r="F45" s="107">
        <f>F6+F14+F18+F25+F27+F39+F42+F44</f>
        <v>52105</v>
      </c>
      <c r="G45" s="12">
        <f t="shared" si="9"/>
        <v>55.70820681691827</v>
      </c>
      <c r="H45" s="107">
        <f>H6+H14+H18+H25+H27+H39+H42+H44+H16</f>
        <v>113301</v>
      </c>
    </row>
    <row r="46" spans="1:8" x14ac:dyDescent="0.2">
      <c r="A46" s="4"/>
      <c r="B46" s="4"/>
      <c r="C46" s="4"/>
      <c r="D46" s="108"/>
      <c r="E46" s="108"/>
      <c r="F46" s="108"/>
      <c r="G46" s="4"/>
      <c r="H46" s="108"/>
    </row>
    <row r="47" spans="1:8" x14ac:dyDescent="0.2">
      <c r="A47" s="4"/>
      <c r="B47" s="4"/>
      <c r="C47" s="4"/>
      <c r="D47" s="108"/>
      <c r="E47" s="108"/>
      <c r="F47" s="108"/>
      <c r="G47" s="4"/>
      <c r="H47" s="108"/>
    </row>
    <row r="48" spans="1:8" x14ac:dyDescent="0.2">
      <c r="A48" s="4"/>
      <c r="B48" s="4"/>
      <c r="C48" s="4"/>
      <c r="D48" s="108"/>
      <c r="E48" s="108"/>
      <c r="F48" s="108"/>
      <c r="G48" s="4"/>
      <c r="H48" s="108"/>
    </row>
    <row r="49" spans="1:8" x14ac:dyDescent="0.2">
      <c r="A49" s="4"/>
      <c r="B49" s="4"/>
      <c r="C49" s="4"/>
      <c r="D49" s="108"/>
      <c r="E49" s="108"/>
      <c r="F49" s="108"/>
      <c r="G49" s="4"/>
      <c r="H49" s="108"/>
    </row>
    <row r="50" spans="1:8" x14ac:dyDescent="0.2">
      <c r="A50" s="4"/>
      <c r="B50" s="4"/>
      <c r="C50" s="4"/>
      <c r="D50" s="108"/>
      <c r="E50" s="108"/>
      <c r="F50" s="108"/>
      <c r="G50" s="4"/>
      <c r="H50" s="108"/>
    </row>
    <row r="51" spans="1:8" x14ac:dyDescent="0.2">
      <c r="A51" s="4"/>
      <c r="B51" s="4"/>
      <c r="C51" s="4"/>
      <c r="D51" s="108"/>
      <c r="E51" s="108"/>
      <c r="F51" s="108"/>
      <c r="G51" s="4"/>
      <c r="H51" s="108"/>
    </row>
    <row r="52" spans="1:8" x14ac:dyDescent="0.2">
      <c r="A52" s="4"/>
      <c r="B52" s="4"/>
      <c r="C52" s="4"/>
      <c r="D52" s="108"/>
      <c r="E52" s="108"/>
      <c r="F52" s="108"/>
      <c r="G52" s="4"/>
      <c r="H52" s="108"/>
    </row>
    <row r="53" spans="1:8" x14ac:dyDescent="0.2">
      <c r="A53" s="4"/>
      <c r="B53" s="4"/>
      <c r="C53" s="4"/>
      <c r="D53" s="108"/>
      <c r="E53" s="108"/>
      <c r="F53" s="108"/>
      <c r="G53" s="4"/>
      <c r="H53" s="108"/>
    </row>
    <row r="54" spans="1:8" x14ac:dyDescent="0.2">
      <c r="A54" s="4"/>
      <c r="B54" s="4"/>
      <c r="C54" s="4"/>
      <c r="D54" s="108"/>
      <c r="E54" s="108"/>
      <c r="F54" s="108"/>
      <c r="G54" s="4"/>
      <c r="H54" s="108"/>
    </row>
    <row r="55" spans="1:8" x14ac:dyDescent="0.2">
      <c r="A55" s="4"/>
      <c r="B55" s="4"/>
      <c r="C55" s="4"/>
      <c r="D55" s="108"/>
      <c r="E55" s="108"/>
      <c r="F55" s="108"/>
      <c r="G55" s="4"/>
      <c r="H55" s="108"/>
    </row>
    <row r="56" spans="1:8" x14ac:dyDescent="0.2">
      <c r="A56" s="4"/>
      <c r="B56" s="4"/>
      <c r="C56" s="4"/>
      <c r="D56" s="108"/>
      <c r="E56" s="108"/>
      <c r="F56" s="108"/>
      <c r="G56" s="4"/>
      <c r="H56" s="108"/>
    </row>
    <row r="57" spans="1:8" x14ac:dyDescent="0.2">
      <c r="A57" s="4"/>
      <c r="B57" s="4"/>
      <c r="C57" s="4"/>
      <c r="D57" s="108"/>
      <c r="E57" s="108"/>
      <c r="F57" s="108"/>
      <c r="G57" s="4"/>
      <c r="H57" s="108"/>
    </row>
    <row r="58" spans="1:8" x14ac:dyDescent="0.2">
      <c r="A58" s="360" t="s">
        <v>420</v>
      </c>
      <c r="B58" s="360"/>
      <c r="C58" s="360"/>
      <c r="D58" s="360"/>
      <c r="E58" s="360"/>
      <c r="F58" s="360"/>
      <c r="G58" s="360"/>
    </row>
    <row r="59" spans="1:8" s="5" customFormat="1" ht="27" customHeight="1" x14ac:dyDescent="0.2">
      <c r="A59" s="13" t="s">
        <v>0</v>
      </c>
      <c r="B59" s="13" t="s">
        <v>1</v>
      </c>
      <c r="C59" s="13" t="s">
        <v>2</v>
      </c>
      <c r="D59" s="103" t="s">
        <v>293</v>
      </c>
      <c r="E59" s="103" t="s">
        <v>294</v>
      </c>
      <c r="F59" s="104" t="s">
        <v>587</v>
      </c>
      <c r="G59" s="14" t="s">
        <v>295</v>
      </c>
      <c r="H59" s="126" t="s">
        <v>697</v>
      </c>
    </row>
    <row r="60" spans="1:8" ht="15" customHeight="1" x14ac:dyDescent="0.2">
      <c r="A60" s="6" t="s">
        <v>23</v>
      </c>
      <c r="B60" s="6" t="s">
        <v>18</v>
      </c>
      <c r="C60" s="6" t="s">
        <v>454</v>
      </c>
      <c r="D60" s="105">
        <v>4000</v>
      </c>
      <c r="E60" s="105">
        <v>4000</v>
      </c>
      <c r="F60" s="105">
        <v>1277</v>
      </c>
      <c r="G60" s="8">
        <f>F60/E60*100</f>
        <v>31.924999999999997</v>
      </c>
      <c r="H60" s="105">
        <v>2000</v>
      </c>
    </row>
    <row r="61" spans="1:8" ht="15" customHeight="1" x14ac:dyDescent="0.2">
      <c r="A61" s="6" t="s">
        <v>23</v>
      </c>
      <c r="B61" s="6" t="s">
        <v>18</v>
      </c>
      <c r="C61" s="6" t="s">
        <v>632</v>
      </c>
      <c r="D61" s="105">
        <v>0</v>
      </c>
      <c r="E61" s="105">
        <v>0</v>
      </c>
      <c r="F61" s="105">
        <v>0</v>
      </c>
      <c r="G61" s="8">
        <v>0</v>
      </c>
      <c r="H61" s="105">
        <v>1500</v>
      </c>
    </row>
    <row r="62" spans="1:8" ht="15" customHeight="1" x14ac:dyDescent="0.2">
      <c r="A62" s="6" t="s">
        <v>23</v>
      </c>
      <c r="B62" s="6" t="s">
        <v>18</v>
      </c>
      <c r="C62" s="6" t="s">
        <v>19</v>
      </c>
      <c r="D62" s="105">
        <v>4000</v>
      </c>
      <c r="E62" s="105">
        <v>4000</v>
      </c>
      <c r="F62" s="105">
        <f>F60+F61</f>
        <v>1277</v>
      </c>
      <c r="G62" s="8">
        <f t="shared" ref="G62:G72" si="12">F62/E62*100</f>
        <v>31.924999999999997</v>
      </c>
      <c r="H62" s="105">
        <f>H60+H61</f>
        <v>3500</v>
      </c>
    </row>
    <row r="63" spans="1:8" s="17" customFormat="1" ht="15" customHeight="1" x14ac:dyDescent="0.2">
      <c r="A63" s="19" t="s">
        <v>23</v>
      </c>
      <c r="B63" s="19" t="s">
        <v>26</v>
      </c>
      <c r="C63" s="19"/>
      <c r="D63" s="156">
        <v>4000</v>
      </c>
      <c r="E63" s="156">
        <v>4000</v>
      </c>
      <c r="F63" s="156">
        <f>F62</f>
        <v>1277</v>
      </c>
      <c r="G63" s="157">
        <f t="shared" si="12"/>
        <v>31.924999999999997</v>
      </c>
      <c r="H63" s="156">
        <f>H62</f>
        <v>3500</v>
      </c>
    </row>
    <row r="64" spans="1:8" ht="15" customHeight="1" x14ac:dyDescent="0.2">
      <c r="A64" s="6" t="s">
        <v>23</v>
      </c>
      <c r="B64" s="6" t="s">
        <v>18</v>
      </c>
      <c r="C64" s="6" t="s">
        <v>455</v>
      </c>
      <c r="D64" s="105">
        <v>150</v>
      </c>
      <c r="E64" s="105">
        <v>110</v>
      </c>
      <c r="F64" s="105">
        <v>0</v>
      </c>
      <c r="G64" s="8">
        <f t="shared" si="12"/>
        <v>0</v>
      </c>
      <c r="H64" s="105">
        <v>300</v>
      </c>
    </row>
    <row r="65" spans="1:8" ht="15" hidden="1" customHeight="1" x14ac:dyDescent="0.2">
      <c r="A65" s="6" t="s">
        <v>23</v>
      </c>
      <c r="B65" s="6" t="s">
        <v>18</v>
      </c>
      <c r="C65" s="6" t="s">
        <v>456</v>
      </c>
      <c r="D65" s="105">
        <v>0</v>
      </c>
      <c r="E65" s="105">
        <v>40</v>
      </c>
      <c r="F65" s="105">
        <v>34</v>
      </c>
      <c r="G65" s="8">
        <f t="shared" si="12"/>
        <v>85</v>
      </c>
      <c r="H65" s="105">
        <v>0</v>
      </c>
    </row>
    <row r="66" spans="1:8" ht="15" customHeight="1" x14ac:dyDescent="0.2">
      <c r="A66" s="6" t="s">
        <v>49</v>
      </c>
      <c r="B66" s="6" t="s">
        <v>18</v>
      </c>
      <c r="C66" s="6" t="s">
        <v>19</v>
      </c>
      <c r="D66" s="105">
        <v>150</v>
      </c>
      <c r="E66" s="105">
        <v>150</v>
      </c>
      <c r="F66" s="105">
        <v>33.880000000000003</v>
      </c>
      <c r="G66" s="8">
        <f t="shared" si="12"/>
        <v>22.58666666666667</v>
      </c>
      <c r="H66" s="105">
        <f>SUM(H64:H65)</f>
        <v>300</v>
      </c>
    </row>
    <row r="67" spans="1:8" s="17" customFormat="1" ht="15" customHeight="1" x14ac:dyDescent="0.2">
      <c r="A67" s="19" t="s">
        <v>49</v>
      </c>
      <c r="B67" s="19" t="s">
        <v>50</v>
      </c>
      <c r="C67" s="19"/>
      <c r="D67" s="156">
        <v>150</v>
      </c>
      <c r="E67" s="156">
        <v>150</v>
      </c>
      <c r="F67" s="156">
        <v>33.880000000000003</v>
      </c>
      <c r="G67" s="157">
        <f t="shared" si="12"/>
        <v>22.58666666666667</v>
      </c>
      <c r="H67" s="156">
        <f>H66</f>
        <v>300</v>
      </c>
    </row>
    <row r="68" spans="1:8" ht="15" hidden="1" customHeight="1" x14ac:dyDescent="0.2">
      <c r="A68" s="6" t="s">
        <v>17</v>
      </c>
      <c r="B68" s="6" t="s">
        <v>51</v>
      </c>
      <c r="C68" s="6" t="s">
        <v>52</v>
      </c>
      <c r="D68" s="105">
        <v>0</v>
      </c>
      <c r="E68" s="105">
        <v>250</v>
      </c>
      <c r="F68" s="105">
        <v>0</v>
      </c>
      <c r="G68" s="8">
        <f t="shared" si="12"/>
        <v>0</v>
      </c>
      <c r="H68" s="105">
        <v>0</v>
      </c>
    </row>
    <row r="69" spans="1:8" ht="15" hidden="1" customHeight="1" x14ac:dyDescent="0.2">
      <c r="A69" s="6" t="s">
        <v>17</v>
      </c>
      <c r="B69" s="6" t="s">
        <v>18</v>
      </c>
      <c r="C69" s="6" t="s">
        <v>457</v>
      </c>
      <c r="D69" s="105">
        <v>300</v>
      </c>
      <c r="E69" s="105">
        <v>300</v>
      </c>
      <c r="F69" s="105">
        <v>0</v>
      </c>
      <c r="G69" s="8">
        <f t="shared" si="12"/>
        <v>0</v>
      </c>
      <c r="H69" s="105">
        <v>0</v>
      </c>
    </row>
    <row r="70" spans="1:8" ht="15" customHeight="1" x14ac:dyDescent="0.2">
      <c r="A70" s="6" t="s">
        <v>17</v>
      </c>
      <c r="B70" s="6" t="s">
        <v>18</v>
      </c>
      <c r="C70" s="6" t="s">
        <v>458</v>
      </c>
      <c r="D70" s="105">
        <v>200</v>
      </c>
      <c r="E70" s="105">
        <v>65</v>
      </c>
      <c r="F70" s="105">
        <v>0</v>
      </c>
      <c r="G70" s="8">
        <f t="shared" si="12"/>
        <v>0</v>
      </c>
      <c r="H70" s="105">
        <v>1500</v>
      </c>
    </row>
    <row r="71" spans="1:8" ht="15" customHeight="1" x14ac:dyDescent="0.2">
      <c r="A71" s="6" t="s">
        <v>17</v>
      </c>
      <c r="B71" s="6" t="s">
        <v>18</v>
      </c>
      <c r="C71" s="6" t="s">
        <v>633</v>
      </c>
      <c r="D71" s="105">
        <v>0</v>
      </c>
      <c r="E71" s="105">
        <v>930</v>
      </c>
      <c r="F71" s="105">
        <v>0</v>
      </c>
      <c r="G71" s="8">
        <f t="shared" si="12"/>
        <v>0</v>
      </c>
      <c r="H71" s="105">
        <v>951</v>
      </c>
    </row>
    <row r="72" spans="1:8" ht="15" customHeight="1" x14ac:dyDescent="0.2">
      <c r="A72" s="6" t="s">
        <v>17</v>
      </c>
      <c r="B72" s="6" t="s">
        <v>18</v>
      </c>
      <c r="C72" s="6" t="s">
        <v>634</v>
      </c>
      <c r="D72" s="105">
        <v>0</v>
      </c>
      <c r="E72" s="105">
        <v>1400</v>
      </c>
      <c r="F72" s="105">
        <v>53</v>
      </c>
      <c r="G72" s="8">
        <f t="shared" si="12"/>
        <v>3.785714285714286</v>
      </c>
      <c r="H72" s="105">
        <v>500</v>
      </c>
    </row>
    <row r="73" spans="1:8" ht="15" customHeight="1" x14ac:dyDescent="0.2">
      <c r="A73" s="6" t="s">
        <v>17</v>
      </c>
      <c r="B73" s="6" t="s">
        <v>18</v>
      </c>
      <c r="C73" s="6" t="s">
        <v>575</v>
      </c>
      <c r="D73" s="105">
        <v>1000</v>
      </c>
      <c r="E73" s="105">
        <v>0</v>
      </c>
      <c r="F73" s="105">
        <v>0</v>
      </c>
      <c r="G73" s="8">
        <v>0</v>
      </c>
      <c r="H73" s="105">
        <v>6100</v>
      </c>
    </row>
    <row r="74" spans="1:8" ht="15" customHeight="1" x14ac:dyDescent="0.2">
      <c r="A74" s="6" t="s">
        <v>17</v>
      </c>
      <c r="B74" s="6" t="s">
        <v>18</v>
      </c>
      <c r="C74" s="6" t="s">
        <v>635</v>
      </c>
      <c r="D74" s="105">
        <v>0</v>
      </c>
      <c r="E74" s="105">
        <v>2440</v>
      </c>
      <c r="F74" s="105">
        <v>1044</v>
      </c>
      <c r="G74" s="8">
        <f t="shared" ref="G74:G80" si="13">F74/E74*100</f>
        <v>42.786885245901644</v>
      </c>
      <c r="H74" s="105">
        <v>2176</v>
      </c>
    </row>
    <row r="75" spans="1:8" ht="15" customHeight="1" x14ac:dyDescent="0.2">
      <c r="A75" s="6" t="s">
        <v>17</v>
      </c>
      <c r="B75" s="6" t="s">
        <v>18</v>
      </c>
      <c r="C75" s="6" t="s">
        <v>636</v>
      </c>
      <c r="D75" s="105">
        <v>0</v>
      </c>
      <c r="E75" s="105">
        <v>4367</v>
      </c>
      <c r="F75" s="105">
        <v>377</v>
      </c>
      <c r="G75" s="8">
        <f t="shared" si="13"/>
        <v>8.632928784062285</v>
      </c>
      <c r="H75" s="105">
        <v>4314</v>
      </c>
    </row>
    <row r="76" spans="1:8" ht="15" hidden="1" customHeight="1" x14ac:dyDescent="0.2">
      <c r="A76" s="6" t="s">
        <v>17</v>
      </c>
      <c r="B76" s="6" t="s">
        <v>18</v>
      </c>
      <c r="C76" s="127" t="s">
        <v>592</v>
      </c>
      <c r="D76" s="105">
        <v>0</v>
      </c>
      <c r="E76" s="105">
        <v>600</v>
      </c>
      <c r="F76" s="105">
        <v>0</v>
      </c>
      <c r="G76" s="8">
        <f t="shared" si="13"/>
        <v>0</v>
      </c>
      <c r="H76" s="105">
        <v>0</v>
      </c>
    </row>
    <row r="77" spans="1:8" ht="15" hidden="1" customHeight="1" x14ac:dyDescent="0.2">
      <c r="A77" s="6" t="s">
        <v>17</v>
      </c>
      <c r="B77" s="6" t="s">
        <v>18</v>
      </c>
      <c r="C77" s="127" t="s">
        <v>458</v>
      </c>
      <c r="D77" s="105">
        <v>0</v>
      </c>
      <c r="E77" s="105">
        <v>635</v>
      </c>
      <c r="F77" s="105">
        <v>64</v>
      </c>
      <c r="G77" s="8">
        <f t="shared" si="13"/>
        <v>10.078740157480315</v>
      </c>
      <c r="H77" s="105">
        <v>0</v>
      </c>
    </row>
    <row r="78" spans="1:8" ht="15" hidden="1" customHeight="1" x14ac:dyDescent="0.2">
      <c r="A78" s="6" t="s">
        <v>17</v>
      </c>
      <c r="B78" s="6" t="s">
        <v>18</v>
      </c>
      <c r="C78" s="127" t="s">
        <v>593</v>
      </c>
      <c r="D78" s="105">
        <v>0</v>
      </c>
      <c r="E78" s="105">
        <v>2000</v>
      </c>
      <c r="F78" s="105">
        <v>0</v>
      </c>
      <c r="G78" s="8">
        <f t="shared" si="13"/>
        <v>0</v>
      </c>
      <c r="H78" s="105">
        <v>0</v>
      </c>
    </row>
    <row r="79" spans="1:8" ht="15" customHeight="1" x14ac:dyDescent="0.2">
      <c r="A79" s="6" t="s">
        <v>17</v>
      </c>
      <c r="B79" s="6" t="s">
        <v>18</v>
      </c>
      <c r="C79" s="6" t="s">
        <v>19</v>
      </c>
      <c r="D79" s="105">
        <f>SUM(D69:D78)</f>
        <v>1500</v>
      </c>
      <c r="E79" s="105">
        <f>SUM(E69:E78)</f>
        <v>12737</v>
      </c>
      <c r="F79" s="105">
        <f>SUM(F69:F78)</f>
        <v>1538</v>
      </c>
      <c r="G79" s="8">
        <f t="shared" si="13"/>
        <v>12.075056920781973</v>
      </c>
      <c r="H79" s="105">
        <f>SUM(H69:H78)</f>
        <v>15541</v>
      </c>
    </row>
    <row r="80" spans="1:8" s="17" customFormat="1" ht="15" customHeight="1" x14ac:dyDescent="0.2">
      <c r="A80" s="19" t="s">
        <v>17</v>
      </c>
      <c r="B80" s="19" t="s">
        <v>20</v>
      </c>
      <c r="C80" s="19"/>
      <c r="D80" s="156">
        <f>D68+D79</f>
        <v>1500</v>
      </c>
      <c r="E80" s="156">
        <f>E68+E79</f>
        <v>12987</v>
      </c>
      <c r="F80" s="156">
        <f>F68+F79</f>
        <v>1538</v>
      </c>
      <c r="G80" s="157">
        <f t="shared" si="13"/>
        <v>11.842611842611843</v>
      </c>
      <c r="H80" s="156">
        <f>H79</f>
        <v>15541</v>
      </c>
    </row>
    <row r="81" spans="1:8" s="17" customFormat="1" ht="15" customHeight="1" x14ac:dyDescent="0.2">
      <c r="A81" s="6" t="s">
        <v>53</v>
      </c>
      <c r="B81" s="6" t="s">
        <v>18</v>
      </c>
      <c r="C81" s="6" t="s">
        <v>637</v>
      </c>
      <c r="D81" s="105">
        <v>700</v>
      </c>
      <c r="E81" s="105">
        <v>700</v>
      </c>
      <c r="F81" s="105">
        <v>0</v>
      </c>
      <c r="G81" s="8">
        <v>0</v>
      </c>
      <c r="H81" s="105">
        <v>500</v>
      </c>
    </row>
    <row r="82" spans="1:8" s="17" customFormat="1" ht="15" customHeight="1" x14ac:dyDescent="0.2">
      <c r="A82" s="15" t="s">
        <v>53</v>
      </c>
      <c r="B82" s="15" t="s">
        <v>18</v>
      </c>
      <c r="C82" s="15" t="s">
        <v>19</v>
      </c>
      <c r="D82" s="106">
        <v>700</v>
      </c>
      <c r="E82" s="106">
        <v>700</v>
      </c>
      <c r="F82" s="106">
        <v>0</v>
      </c>
      <c r="G82" s="16">
        <v>0</v>
      </c>
      <c r="H82" s="106">
        <v>500</v>
      </c>
    </row>
    <row r="83" spans="1:8" s="17" customFormat="1" ht="15" customHeight="1" x14ac:dyDescent="0.2">
      <c r="A83" s="19" t="s">
        <v>53</v>
      </c>
      <c r="B83" s="19" t="s">
        <v>54</v>
      </c>
      <c r="C83" s="19"/>
      <c r="D83" s="156">
        <v>700</v>
      </c>
      <c r="E83" s="156">
        <v>700</v>
      </c>
      <c r="F83" s="156">
        <v>0</v>
      </c>
      <c r="G83" s="157">
        <f>F83/E83*100</f>
        <v>0</v>
      </c>
      <c r="H83" s="156">
        <v>500</v>
      </c>
    </row>
    <row r="84" spans="1:8" s="10" customFormat="1" x14ac:dyDescent="0.2">
      <c r="A84" s="11" t="s">
        <v>291</v>
      </c>
      <c r="B84" s="11"/>
      <c r="C84" s="11"/>
      <c r="D84" s="107">
        <f>D63+D67+D80+D83</f>
        <v>6350</v>
      </c>
      <c r="E84" s="107">
        <f>E63+E67+E80+E83</f>
        <v>17837</v>
      </c>
      <c r="F84" s="107">
        <f>F63+F67+F80+F83</f>
        <v>2848.88</v>
      </c>
      <c r="G84" s="165">
        <f>F84/E84*100</f>
        <v>15.971744127375681</v>
      </c>
      <c r="H84" s="107">
        <f>H63+H67+H80+H83</f>
        <v>19841</v>
      </c>
    </row>
    <row r="87" spans="1:8" s="10" customFormat="1" hidden="1" x14ac:dyDescent="0.2">
      <c r="A87" s="11" t="s">
        <v>292</v>
      </c>
      <c r="B87" s="11"/>
      <c r="C87" s="11"/>
      <c r="D87" s="107">
        <f>D45+D84</f>
        <v>93090</v>
      </c>
      <c r="E87" s="107">
        <f>E45+E84</f>
        <v>111369</v>
      </c>
      <c r="F87" s="107">
        <f>F45+F84</f>
        <v>54953.88</v>
      </c>
      <c r="G87" s="166">
        <f>F87/E87*100</f>
        <v>49.34396465802871</v>
      </c>
      <c r="H87" s="107">
        <f>H45+H84</f>
        <v>133142</v>
      </c>
    </row>
    <row r="107" spans="4:8" x14ac:dyDescent="0.2">
      <c r="D107" s="1"/>
      <c r="E107" s="1"/>
      <c r="F107" s="1"/>
      <c r="H107" s="1"/>
    </row>
    <row r="108" spans="4:8" x14ac:dyDescent="0.2">
      <c r="D108" s="1"/>
      <c r="E108" s="1"/>
      <c r="F108" s="1"/>
    </row>
    <row r="116" spans="1:7" x14ac:dyDescent="0.2">
      <c r="D116" s="1"/>
      <c r="E116" s="1"/>
      <c r="F116" s="1"/>
    </row>
    <row r="120" spans="1:7" x14ac:dyDescent="0.2">
      <c r="D120" s="1"/>
      <c r="E120" s="1"/>
      <c r="F120" s="1"/>
    </row>
    <row r="123" spans="1:7" x14ac:dyDescent="0.2">
      <c r="A123" s="355" t="s">
        <v>421</v>
      </c>
      <c r="B123" s="355"/>
      <c r="C123" s="355"/>
      <c r="D123" s="355"/>
      <c r="E123" s="355"/>
      <c r="F123" s="355"/>
      <c r="G123" s="355"/>
    </row>
    <row r="147" spans="4:6" x14ac:dyDescent="0.2">
      <c r="D147" s="1"/>
      <c r="E147" s="1"/>
      <c r="F147" s="1"/>
    </row>
    <row r="155" spans="4:6" x14ac:dyDescent="0.2">
      <c r="D155" s="1"/>
      <c r="E155" s="1"/>
      <c r="F155" s="1"/>
    </row>
    <row r="157" spans="4:6" x14ac:dyDescent="0.2">
      <c r="D157" s="1"/>
      <c r="E157" s="1"/>
      <c r="F157" s="1"/>
    </row>
    <row r="158" spans="4:6" x14ac:dyDescent="0.2">
      <c r="D158" s="1"/>
      <c r="E158" s="1"/>
      <c r="F158" s="1"/>
    </row>
  </sheetData>
  <mergeCells count="2">
    <mergeCell ref="A123:G123"/>
    <mergeCell ref="A58:G58"/>
  </mergeCells>
  <pageMargins left="0.7" right="0.7" top="0.75" bottom="0.75" header="0.3" footer="0.3"/>
  <pageSetup paperSize="9" scale="9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73"/>
  <sheetViews>
    <sheetView view="pageLayout" topLeftCell="A4" zoomScaleNormal="100" workbookViewId="0">
      <selection activeCell="A65" sqref="A65"/>
    </sheetView>
  </sheetViews>
  <sheetFormatPr defaultColWidth="9.140625" defaultRowHeight="12.75" x14ac:dyDescent="0.2"/>
  <cols>
    <col min="1" max="1" width="9.28515625" style="1" customWidth="1"/>
    <col min="2" max="2" width="8.42578125" style="1" customWidth="1"/>
    <col min="3" max="3" width="61.42578125" style="1" customWidth="1"/>
    <col min="4" max="4" width="14.5703125" style="101" hidden="1" customWidth="1"/>
    <col min="5" max="5" width="11.28515625" style="101" hidden="1" customWidth="1"/>
    <col min="6" max="6" width="11.140625" style="101" hidden="1" customWidth="1"/>
    <col min="7" max="7" width="9.28515625" style="1" hidden="1" customWidth="1"/>
    <col min="8" max="8" width="11.140625" style="101" customWidth="1"/>
    <col min="9" max="16384" width="9.140625" style="1"/>
  </cols>
  <sheetData>
    <row r="1" spans="1:8" ht="18" x14ac:dyDescent="0.2">
      <c r="A1" s="3" t="s">
        <v>297</v>
      </c>
      <c r="H1" s="114" t="s">
        <v>721</v>
      </c>
    </row>
    <row r="2" spans="1:8" x14ac:dyDescent="0.2">
      <c r="H2" s="131"/>
    </row>
    <row r="3" spans="1:8" x14ac:dyDescent="0.2">
      <c r="F3" s="114"/>
      <c r="H3" s="114" t="s">
        <v>365</v>
      </c>
    </row>
    <row r="4" spans="1:8" s="5" customFormat="1" ht="27" customHeight="1" x14ac:dyDescent="0.2">
      <c r="A4" s="13" t="s">
        <v>0</v>
      </c>
      <c r="B4" s="13" t="s">
        <v>1</v>
      </c>
      <c r="C4" s="13" t="s">
        <v>2</v>
      </c>
      <c r="D4" s="103" t="s">
        <v>293</v>
      </c>
      <c r="E4" s="103" t="s">
        <v>294</v>
      </c>
      <c r="F4" s="104" t="s">
        <v>587</v>
      </c>
      <c r="G4" s="14" t="s">
        <v>295</v>
      </c>
      <c r="H4" s="126" t="s">
        <v>697</v>
      </c>
    </row>
    <row r="5" spans="1:8" ht="15" customHeight="1" x14ac:dyDescent="0.2">
      <c r="A5" s="6" t="s">
        <v>55</v>
      </c>
      <c r="B5" s="6" t="s">
        <v>10</v>
      </c>
      <c r="C5" s="6" t="s">
        <v>11</v>
      </c>
      <c r="D5" s="105">
        <v>200</v>
      </c>
      <c r="E5" s="105">
        <v>200</v>
      </c>
      <c r="F5" s="105">
        <v>10</v>
      </c>
      <c r="G5" s="8">
        <f t="shared" ref="G5:G14" si="0">F5/E5*100</f>
        <v>5</v>
      </c>
      <c r="H5" s="105">
        <v>100</v>
      </c>
    </row>
    <row r="6" spans="1:8" ht="15" customHeight="1" x14ac:dyDescent="0.2">
      <c r="A6" s="6" t="s">
        <v>55</v>
      </c>
      <c r="B6" s="6" t="s">
        <v>24</v>
      </c>
      <c r="C6" s="6" t="s">
        <v>25</v>
      </c>
      <c r="D6" s="105">
        <v>1000</v>
      </c>
      <c r="E6" s="105">
        <v>450</v>
      </c>
      <c r="F6" s="105">
        <v>93</v>
      </c>
      <c r="G6" s="8">
        <f t="shared" si="0"/>
        <v>20.666666666666668</v>
      </c>
      <c r="H6" s="105">
        <v>500</v>
      </c>
    </row>
    <row r="7" spans="1:8" s="17" customFormat="1" ht="15" customHeight="1" x14ac:dyDescent="0.2">
      <c r="A7" s="19" t="s">
        <v>55</v>
      </c>
      <c r="B7" s="19" t="s">
        <v>559</v>
      </c>
      <c r="C7" s="19"/>
      <c r="D7" s="156">
        <f>D5+D6</f>
        <v>1200</v>
      </c>
      <c r="E7" s="156">
        <f>E5+E6</f>
        <v>650</v>
      </c>
      <c r="F7" s="156">
        <f>F5+F6</f>
        <v>103</v>
      </c>
      <c r="G7" s="157">
        <f t="shared" si="0"/>
        <v>15.846153846153847</v>
      </c>
      <c r="H7" s="156">
        <f>H5+H6</f>
        <v>600</v>
      </c>
    </row>
    <row r="8" spans="1:8" ht="15" customHeight="1" x14ac:dyDescent="0.2">
      <c r="A8" s="6" t="s">
        <v>53</v>
      </c>
      <c r="B8" s="6" t="s">
        <v>4</v>
      </c>
      <c r="C8" s="6" t="s">
        <v>5</v>
      </c>
      <c r="D8" s="105">
        <v>50</v>
      </c>
      <c r="E8" s="105">
        <v>50</v>
      </c>
      <c r="F8" s="105">
        <v>0</v>
      </c>
      <c r="G8" s="8">
        <f t="shared" si="0"/>
        <v>0</v>
      </c>
      <c r="H8" s="105">
        <v>50</v>
      </c>
    </row>
    <row r="9" spans="1:8" ht="15" hidden="1" customHeight="1" x14ac:dyDescent="0.2">
      <c r="A9" s="6" t="s">
        <v>53</v>
      </c>
      <c r="B9" s="6" t="s">
        <v>28</v>
      </c>
      <c r="C9" s="6" t="s">
        <v>29</v>
      </c>
      <c r="D9" s="105">
        <v>0</v>
      </c>
      <c r="E9" s="105">
        <v>1</v>
      </c>
      <c r="F9" s="105">
        <v>0</v>
      </c>
      <c r="G9" s="8">
        <f t="shared" si="0"/>
        <v>0</v>
      </c>
      <c r="H9" s="105">
        <v>0</v>
      </c>
    </row>
    <row r="10" spans="1:8" ht="15" customHeight="1" x14ac:dyDescent="0.2">
      <c r="A10" s="6" t="s">
        <v>53</v>
      </c>
      <c r="B10" s="6" t="s">
        <v>6</v>
      </c>
      <c r="C10" s="6" t="s">
        <v>7</v>
      </c>
      <c r="D10" s="105">
        <v>1</v>
      </c>
      <c r="E10" s="105">
        <v>50</v>
      </c>
      <c r="F10" s="105">
        <v>0</v>
      </c>
      <c r="G10" s="8">
        <f t="shared" si="0"/>
        <v>0</v>
      </c>
      <c r="H10" s="105">
        <v>50</v>
      </c>
    </row>
    <row r="11" spans="1:8" ht="15" customHeight="1" x14ac:dyDescent="0.2">
      <c r="A11" s="6" t="s">
        <v>53</v>
      </c>
      <c r="B11" s="6" t="s">
        <v>10</v>
      </c>
      <c r="C11" s="6" t="s">
        <v>11</v>
      </c>
      <c r="D11" s="105">
        <v>399</v>
      </c>
      <c r="E11" s="105">
        <v>399</v>
      </c>
      <c r="F11" s="105">
        <v>23</v>
      </c>
      <c r="G11" s="8">
        <f t="shared" si="0"/>
        <v>5.7644110275689222</v>
      </c>
      <c r="H11" s="105">
        <v>100</v>
      </c>
    </row>
    <row r="12" spans="1:8" ht="15" customHeight="1" x14ac:dyDescent="0.2">
      <c r="A12" s="6" t="s">
        <v>53</v>
      </c>
      <c r="B12" s="6" t="s">
        <v>24</v>
      </c>
      <c r="C12" s="6" t="s">
        <v>25</v>
      </c>
      <c r="D12" s="105">
        <v>1000</v>
      </c>
      <c r="E12" s="105">
        <v>500</v>
      </c>
      <c r="F12" s="105">
        <v>0</v>
      </c>
      <c r="G12" s="8">
        <f t="shared" si="0"/>
        <v>0</v>
      </c>
      <c r="H12" s="105">
        <v>500</v>
      </c>
    </row>
    <row r="13" spans="1:8" s="17" customFormat="1" ht="15" customHeight="1" x14ac:dyDescent="0.2">
      <c r="A13" s="19" t="s">
        <v>53</v>
      </c>
      <c r="B13" s="19" t="s">
        <v>54</v>
      </c>
      <c r="C13" s="19"/>
      <c r="D13" s="156">
        <f>SUM(D8:D12)</f>
        <v>1450</v>
      </c>
      <c r="E13" s="156">
        <f t="shared" ref="E13:F13" si="1">SUM(E8:E12)</f>
        <v>1000</v>
      </c>
      <c r="F13" s="156">
        <f t="shared" si="1"/>
        <v>23</v>
      </c>
      <c r="G13" s="157">
        <f t="shared" si="0"/>
        <v>2.2999999999999998</v>
      </c>
      <c r="H13" s="156">
        <f>SUM(H8:H12)</f>
        <v>700</v>
      </c>
    </row>
    <row r="14" spans="1:8" ht="15" customHeight="1" x14ac:dyDescent="0.2">
      <c r="A14" s="6" t="s">
        <v>56</v>
      </c>
      <c r="B14" s="6" t="s">
        <v>10</v>
      </c>
      <c r="C14" s="6" t="s">
        <v>11</v>
      </c>
      <c r="D14" s="105">
        <v>700</v>
      </c>
      <c r="E14" s="105">
        <v>700</v>
      </c>
      <c r="F14" s="105">
        <v>0</v>
      </c>
      <c r="G14" s="8">
        <f t="shared" si="0"/>
        <v>0</v>
      </c>
      <c r="H14" s="105">
        <v>700</v>
      </c>
    </row>
    <row r="15" spans="1:8" s="17" customFormat="1" ht="15" customHeight="1" x14ac:dyDescent="0.2">
      <c r="A15" s="19" t="s">
        <v>56</v>
      </c>
      <c r="B15" s="19" t="s">
        <v>57</v>
      </c>
      <c r="C15" s="19"/>
      <c r="D15" s="156">
        <v>700</v>
      </c>
      <c r="E15" s="156">
        <v>700</v>
      </c>
      <c r="F15" s="156">
        <v>0</v>
      </c>
      <c r="G15" s="158">
        <v>0</v>
      </c>
      <c r="H15" s="156">
        <v>700</v>
      </c>
    </row>
    <row r="16" spans="1:8" s="10" customFormat="1" x14ac:dyDescent="0.2">
      <c r="A16" s="11" t="s">
        <v>290</v>
      </c>
      <c r="B16" s="11"/>
      <c r="C16" s="11"/>
      <c r="D16" s="107">
        <f>D7+D13+D15</f>
        <v>3350</v>
      </c>
      <c r="E16" s="107">
        <f>E7+E13+E15</f>
        <v>2350</v>
      </c>
      <c r="F16" s="107">
        <f>F7+F13+F15</f>
        <v>126</v>
      </c>
      <c r="G16" s="12">
        <f>F16/E16*100</f>
        <v>5.3617021276595747</v>
      </c>
      <c r="H16" s="107">
        <f>H7+H13+H15</f>
        <v>2000</v>
      </c>
    </row>
    <row r="17" spans="1:15" x14ac:dyDescent="0.2">
      <c r="A17" s="18"/>
      <c r="B17" s="18"/>
      <c r="C17" s="4"/>
      <c r="D17" s="108"/>
      <c r="E17" s="108"/>
      <c r="F17" s="108"/>
      <c r="G17" s="18"/>
      <c r="H17" s="108"/>
    </row>
    <row r="18" spans="1:15" x14ac:dyDescent="0.2">
      <c r="O18" s="101"/>
    </row>
    <row r="19" spans="1:15" s="5" customFormat="1" ht="27" customHeight="1" x14ac:dyDescent="0.2">
      <c r="A19" s="13" t="s">
        <v>0</v>
      </c>
      <c r="B19" s="13" t="s">
        <v>1</v>
      </c>
      <c r="C19" s="13" t="s">
        <v>2</v>
      </c>
      <c r="D19" s="103" t="s">
        <v>293</v>
      </c>
      <c r="E19" s="103" t="s">
        <v>294</v>
      </c>
      <c r="F19" s="104" t="s">
        <v>587</v>
      </c>
      <c r="G19" s="14" t="s">
        <v>295</v>
      </c>
      <c r="H19" s="126" t="s">
        <v>697</v>
      </c>
    </row>
    <row r="20" spans="1:15" ht="15" customHeight="1" x14ac:dyDescent="0.2">
      <c r="A20" s="6" t="s">
        <v>53</v>
      </c>
      <c r="B20" s="6" t="s">
        <v>18</v>
      </c>
      <c r="C20" s="6" t="s">
        <v>638</v>
      </c>
      <c r="D20" s="105">
        <v>0</v>
      </c>
      <c r="E20" s="105">
        <v>0</v>
      </c>
      <c r="F20" s="105">
        <v>0</v>
      </c>
      <c r="G20" s="8">
        <v>0</v>
      </c>
      <c r="H20" s="105">
        <v>500</v>
      </c>
    </row>
    <row r="21" spans="1:15" ht="15" hidden="1" customHeight="1" x14ac:dyDescent="0.2">
      <c r="A21" s="6" t="s">
        <v>53</v>
      </c>
      <c r="B21" s="6" t="s">
        <v>18</v>
      </c>
      <c r="C21" s="6" t="s">
        <v>558</v>
      </c>
      <c r="D21" s="105">
        <v>0</v>
      </c>
      <c r="E21" s="105">
        <v>70</v>
      </c>
      <c r="F21" s="105">
        <v>48</v>
      </c>
      <c r="G21" s="8">
        <f>F21/E21*100</f>
        <v>68.571428571428569</v>
      </c>
      <c r="H21" s="105">
        <v>0</v>
      </c>
    </row>
    <row r="22" spans="1:15" ht="15" customHeight="1" x14ac:dyDescent="0.2">
      <c r="A22" s="6" t="s">
        <v>53</v>
      </c>
      <c r="B22" s="6" t="s">
        <v>18</v>
      </c>
      <c r="C22" s="6" t="s">
        <v>639</v>
      </c>
      <c r="D22" s="105">
        <v>2000</v>
      </c>
      <c r="E22" s="105">
        <v>2000</v>
      </c>
      <c r="F22" s="105">
        <v>16</v>
      </c>
      <c r="G22" s="8">
        <f>F22/E22*100</f>
        <v>0.8</v>
      </c>
      <c r="H22" s="105">
        <v>1500</v>
      </c>
    </row>
    <row r="23" spans="1:15" ht="15" hidden="1" customHeight="1" x14ac:dyDescent="0.2">
      <c r="A23" s="6" t="s">
        <v>53</v>
      </c>
      <c r="B23" s="6" t="s">
        <v>18</v>
      </c>
      <c r="C23" s="6" t="s">
        <v>590</v>
      </c>
      <c r="D23" s="105">
        <v>0</v>
      </c>
      <c r="E23" s="105">
        <v>1000</v>
      </c>
      <c r="F23" s="105">
        <v>0</v>
      </c>
      <c r="G23" s="8">
        <f>F23/E23*100</f>
        <v>0</v>
      </c>
      <c r="H23" s="105">
        <v>0</v>
      </c>
    </row>
    <row r="24" spans="1:15" ht="15" hidden="1" customHeight="1" x14ac:dyDescent="0.2">
      <c r="A24" s="6" t="s">
        <v>53</v>
      </c>
      <c r="B24" s="6" t="s">
        <v>18</v>
      </c>
      <c r="C24" s="6" t="s">
        <v>591</v>
      </c>
      <c r="D24" s="105">
        <v>0</v>
      </c>
      <c r="E24" s="105">
        <v>350</v>
      </c>
      <c r="F24" s="105">
        <v>0</v>
      </c>
      <c r="G24" s="8">
        <v>0</v>
      </c>
      <c r="H24" s="105">
        <v>0</v>
      </c>
    </row>
    <row r="25" spans="1:15" ht="15" customHeight="1" x14ac:dyDescent="0.2">
      <c r="A25" s="6" t="s">
        <v>53</v>
      </c>
      <c r="B25" s="6" t="s">
        <v>18</v>
      </c>
      <c r="C25" s="6" t="s">
        <v>19</v>
      </c>
      <c r="D25" s="105">
        <f>SUM(D20:D24)</f>
        <v>2000</v>
      </c>
      <c r="E25" s="105">
        <f t="shared" ref="E25:F25" si="2">SUM(E20:E24)</f>
        <v>3420</v>
      </c>
      <c r="F25" s="105">
        <f t="shared" si="2"/>
        <v>64</v>
      </c>
      <c r="G25" s="8">
        <f>F25/E25*100</f>
        <v>1.8713450292397662</v>
      </c>
      <c r="H25" s="105">
        <f>SUM(H20:H24)</f>
        <v>2000</v>
      </c>
    </row>
    <row r="26" spans="1:15" s="17" customFormat="1" ht="15" customHeight="1" x14ac:dyDescent="0.2">
      <c r="A26" s="19" t="s">
        <v>53</v>
      </c>
      <c r="B26" s="19" t="s">
        <v>54</v>
      </c>
      <c r="C26" s="19"/>
      <c r="D26" s="156">
        <f>SUM(D20:D24)</f>
        <v>2000</v>
      </c>
      <c r="E26" s="156">
        <f t="shared" ref="E26:F26" si="3">SUM(E20:E24)</f>
        <v>3420</v>
      </c>
      <c r="F26" s="156">
        <f t="shared" si="3"/>
        <v>64</v>
      </c>
      <c r="G26" s="157">
        <f>F26/E26*100</f>
        <v>1.8713450292397662</v>
      </c>
      <c r="H26" s="156">
        <f>SUM(H20:H24)</f>
        <v>2000</v>
      </c>
    </row>
    <row r="27" spans="1:15" ht="15" hidden="1" customHeight="1" x14ac:dyDescent="0.2">
      <c r="A27" s="6" t="s">
        <v>58</v>
      </c>
      <c r="B27" s="6" t="s">
        <v>18</v>
      </c>
      <c r="C27" s="6" t="s">
        <v>19</v>
      </c>
      <c r="D27" s="105">
        <v>0</v>
      </c>
      <c r="E27" s="105">
        <v>6500</v>
      </c>
      <c r="F27" s="105">
        <v>0</v>
      </c>
      <c r="G27" s="8">
        <f>F27/E27*100</f>
        <v>0</v>
      </c>
      <c r="H27" s="105">
        <v>0</v>
      </c>
    </row>
    <row r="28" spans="1:15" s="17" customFormat="1" ht="15" hidden="1" customHeight="1" x14ac:dyDescent="0.2">
      <c r="A28" s="19" t="s">
        <v>58</v>
      </c>
      <c r="B28" s="19" t="s">
        <v>59</v>
      </c>
      <c r="C28" s="19"/>
      <c r="D28" s="156">
        <v>0</v>
      </c>
      <c r="E28" s="156">
        <v>6500</v>
      </c>
      <c r="F28" s="156">
        <v>0</v>
      </c>
      <c r="G28" s="157">
        <f>F28/E28*100</f>
        <v>0</v>
      </c>
      <c r="H28" s="156">
        <v>0</v>
      </c>
    </row>
    <row r="29" spans="1:15" s="10" customFormat="1" x14ac:dyDescent="0.2">
      <c r="A29" s="11" t="s">
        <v>291</v>
      </c>
      <c r="B29" s="11"/>
      <c r="C29" s="11"/>
      <c r="D29" s="107">
        <f>D26+D28</f>
        <v>2000</v>
      </c>
      <c r="E29" s="107">
        <f t="shared" ref="E29:F29" si="4">E26+E28</f>
        <v>9920</v>
      </c>
      <c r="F29" s="107">
        <f t="shared" si="4"/>
        <v>64</v>
      </c>
      <c r="G29" s="12">
        <f>F29/E29*100</f>
        <v>0.64516129032258063</v>
      </c>
      <c r="H29" s="107">
        <f>H26+H28</f>
        <v>2000</v>
      </c>
    </row>
    <row r="32" spans="1:15" s="10" customFormat="1" hidden="1" x14ac:dyDescent="0.2">
      <c r="A32" s="11" t="s">
        <v>292</v>
      </c>
      <c r="B32" s="11"/>
      <c r="C32" s="11"/>
      <c r="D32" s="107">
        <f>D16+D29</f>
        <v>5350</v>
      </c>
      <c r="E32" s="107">
        <f>E16+E29</f>
        <v>12270</v>
      </c>
      <c r="F32" s="107">
        <f t="shared" ref="F32" si="5">F16+F29</f>
        <v>190</v>
      </c>
      <c r="G32" s="12">
        <f>F32/E32*100</f>
        <v>1.5484922575387123</v>
      </c>
      <c r="H32" s="107">
        <f>H16+H29</f>
        <v>4000</v>
      </c>
    </row>
    <row r="35" spans="2:3" x14ac:dyDescent="0.2">
      <c r="B35" s="101"/>
      <c r="C35" s="101"/>
    </row>
    <row r="36" spans="2:3" x14ac:dyDescent="0.2">
      <c r="B36" s="101"/>
      <c r="C36" s="101"/>
    </row>
    <row r="37" spans="2:3" x14ac:dyDescent="0.2">
      <c r="B37" s="101"/>
      <c r="C37" s="101"/>
    </row>
    <row r="38" spans="2:3" x14ac:dyDescent="0.2">
      <c r="B38" s="101"/>
      <c r="C38" s="101"/>
    </row>
    <row r="39" spans="2:3" x14ac:dyDescent="0.2">
      <c r="B39" s="101"/>
      <c r="C39" s="101"/>
    </row>
    <row r="40" spans="2:3" x14ac:dyDescent="0.2">
      <c r="B40" s="101"/>
      <c r="C40" s="101"/>
    </row>
    <row r="64" spans="1:7" x14ac:dyDescent="0.2">
      <c r="A64" s="355" t="s">
        <v>422</v>
      </c>
      <c r="B64" s="355"/>
      <c r="C64" s="355"/>
      <c r="D64" s="355"/>
      <c r="E64" s="355"/>
      <c r="F64" s="355"/>
      <c r="G64" s="355"/>
    </row>
    <row r="73" spans="8:8" x14ac:dyDescent="0.2">
      <c r="H73" s="1"/>
    </row>
  </sheetData>
  <mergeCells count="1">
    <mergeCell ref="A64:G64"/>
  </mergeCells>
  <pageMargins left="0.7" right="0.7" top="0.75" bottom="0.75" header="0.3" footer="0.3"/>
  <pageSetup paperSize="9" scale="9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69"/>
  <sheetViews>
    <sheetView view="pageLayout" topLeftCell="A7" zoomScaleNormal="100" workbookViewId="0">
      <selection activeCell="A70" sqref="A70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61.42578125" style="1" customWidth="1"/>
    <col min="4" max="4" width="12" style="101" hidden="1" customWidth="1"/>
    <col min="5" max="5" width="11.28515625" style="101" hidden="1" customWidth="1"/>
    <col min="6" max="6" width="11.42578125" style="101" hidden="1" customWidth="1"/>
    <col min="7" max="7" width="0" style="1" hidden="1" customWidth="1"/>
    <col min="8" max="8" width="11.42578125" style="101" customWidth="1"/>
    <col min="9" max="16384" width="9.140625" style="1"/>
  </cols>
  <sheetData>
    <row r="1" spans="1:8" ht="18" x14ac:dyDescent="0.2">
      <c r="A1" s="3" t="s">
        <v>296</v>
      </c>
      <c r="H1" s="114" t="s">
        <v>722</v>
      </c>
    </row>
    <row r="2" spans="1:8" x14ac:dyDescent="0.2">
      <c r="H2" s="131"/>
    </row>
    <row r="3" spans="1:8" x14ac:dyDescent="0.2">
      <c r="F3" s="114"/>
      <c r="H3" s="114" t="s">
        <v>365</v>
      </c>
    </row>
    <row r="4" spans="1:8" s="5" customFormat="1" ht="27" customHeight="1" x14ac:dyDescent="0.2">
      <c r="A4" s="13" t="s">
        <v>0</v>
      </c>
      <c r="B4" s="13" t="s">
        <v>1</v>
      </c>
      <c r="C4" s="13" t="s">
        <v>2</v>
      </c>
      <c r="D4" s="103" t="s">
        <v>293</v>
      </c>
      <c r="E4" s="103" t="s">
        <v>294</v>
      </c>
      <c r="F4" s="104" t="s">
        <v>587</v>
      </c>
      <c r="G4" s="14" t="s">
        <v>295</v>
      </c>
      <c r="H4" s="126" t="s">
        <v>697</v>
      </c>
    </row>
    <row r="5" spans="1:8" ht="15" customHeight="1" x14ac:dyDescent="0.2">
      <c r="A5" s="6" t="s">
        <v>60</v>
      </c>
      <c r="B5" s="6" t="s">
        <v>4</v>
      </c>
      <c r="C5" s="6" t="s">
        <v>5</v>
      </c>
      <c r="D5" s="105">
        <v>1</v>
      </c>
      <c r="E5" s="105">
        <v>1</v>
      </c>
      <c r="F5" s="105">
        <v>0</v>
      </c>
      <c r="G5" s="8">
        <f t="shared" ref="G5:G12" si="0">F5*100/E5</f>
        <v>0</v>
      </c>
      <c r="H5" s="105">
        <v>1</v>
      </c>
    </row>
    <row r="6" spans="1:8" ht="15" customHeight="1" x14ac:dyDescent="0.2">
      <c r="A6" s="6" t="s">
        <v>60</v>
      </c>
      <c r="B6" s="6" t="s">
        <v>6</v>
      </c>
      <c r="C6" s="6" t="s">
        <v>7</v>
      </c>
      <c r="D6" s="105">
        <v>100</v>
      </c>
      <c r="E6" s="105">
        <v>100</v>
      </c>
      <c r="F6" s="105">
        <v>0</v>
      </c>
      <c r="G6" s="8">
        <f t="shared" si="0"/>
        <v>0</v>
      </c>
      <c r="H6" s="105">
        <v>100</v>
      </c>
    </row>
    <row r="7" spans="1:8" s="17" customFormat="1" ht="15" customHeight="1" x14ac:dyDescent="0.2">
      <c r="A7" s="6" t="s">
        <v>60</v>
      </c>
      <c r="B7" s="6" t="s">
        <v>61</v>
      </c>
      <c r="C7" s="6" t="s">
        <v>62</v>
      </c>
      <c r="D7" s="105">
        <v>8</v>
      </c>
      <c r="E7" s="105">
        <v>8</v>
      </c>
      <c r="F7" s="105">
        <v>2</v>
      </c>
      <c r="G7" s="8">
        <f t="shared" si="0"/>
        <v>25</v>
      </c>
      <c r="H7" s="105">
        <v>8</v>
      </c>
    </row>
    <row r="8" spans="1:8" ht="15" customHeight="1" x14ac:dyDescent="0.2">
      <c r="A8" s="6" t="s">
        <v>60</v>
      </c>
      <c r="B8" s="6" t="s">
        <v>10</v>
      </c>
      <c r="C8" s="6" t="s">
        <v>11</v>
      </c>
      <c r="D8" s="105">
        <v>161</v>
      </c>
      <c r="E8" s="105">
        <v>161</v>
      </c>
      <c r="F8" s="105">
        <v>0</v>
      </c>
      <c r="G8" s="8">
        <f t="shared" si="0"/>
        <v>0</v>
      </c>
      <c r="H8" s="105">
        <v>111</v>
      </c>
    </row>
    <row r="9" spans="1:8" ht="15" customHeight="1" x14ac:dyDescent="0.2">
      <c r="A9" s="6" t="s">
        <v>60</v>
      </c>
      <c r="B9" s="6" t="s">
        <v>12</v>
      </c>
      <c r="C9" s="6" t="s">
        <v>13</v>
      </c>
      <c r="D9" s="105">
        <v>10</v>
      </c>
      <c r="E9" s="105">
        <v>10</v>
      </c>
      <c r="F9" s="105">
        <v>3</v>
      </c>
      <c r="G9" s="8">
        <f t="shared" si="0"/>
        <v>30</v>
      </c>
      <c r="H9" s="105">
        <v>10</v>
      </c>
    </row>
    <row r="10" spans="1:8" ht="15" customHeight="1" x14ac:dyDescent="0.2">
      <c r="A10" s="6" t="s">
        <v>60</v>
      </c>
      <c r="B10" s="6" t="s">
        <v>63</v>
      </c>
      <c r="C10" s="6" t="s">
        <v>64</v>
      </c>
      <c r="D10" s="105">
        <v>15</v>
      </c>
      <c r="E10" s="105">
        <v>15</v>
      </c>
      <c r="F10" s="105">
        <v>0.83199999999999996</v>
      </c>
      <c r="G10" s="8">
        <f t="shared" si="0"/>
        <v>5.5466666666666669</v>
      </c>
      <c r="H10" s="105">
        <v>65</v>
      </c>
    </row>
    <row r="11" spans="1:8" s="162" customFormat="1" ht="15" customHeight="1" x14ac:dyDescent="0.2">
      <c r="A11" s="19"/>
      <c r="B11" s="19"/>
      <c r="C11" s="19"/>
      <c r="D11" s="156">
        <f>SUM(D5:D10)</f>
        <v>295</v>
      </c>
      <c r="E11" s="156">
        <f t="shared" ref="E11:F11" si="1">SUM(E5:E10)</f>
        <v>295</v>
      </c>
      <c r="F11" s="156">
        <f t="shared" si="1"/>
        <v>5.8319999999999999</v>
      </c>
      <c r="G11" s="157"/>
      <c r="H11" s="156">
        <f>SUM(H5:H10)</f>
        <v>295</v>
      </c>
    </row>
    <row r="12" spans="1:8" ht="15" customHeight="1" x14ac:dyDescent="0.2">
      <c r="A12" s="6" t="s">
        <v>60</v>
      </c>
      <c r="B12" s="6" t="s">
        <v>65</v>
      </c>
      <c r="C12" s="6" t="s">
        <v>560</v>
      </c>
      <c r="D12" s="105">
        <v>48720</v>
      </c>
      <c r="E12" s="105">
        <v>49020</v>
      </c>
      <c r="F12" s="105">
        <v>36837</v>
      </c>
      <c r="G12" s="8">
        <f t="shared" si="0"/>
        <v>75.146878824969406</v>
      </c>
      <c r="H12" s="105">
        <v>50930</v>
      </c>
    </row>
    <row r="13" spans="1:8" ht="15" customHeight="1" x14ac:dyDescent="0.2">
      <c r="A13" s="6" t="s">
        <v>60</v>
      </c>
      <c r="B13" s="6">
        <v>5331</v>
      </c>
      <c r="C13" s="6" t="s">
        <v>568</v>
      </c>
      <c r="D13" s="105">
        <v>9070</v>
      </c>
      <c r="E13" s="105">
        <v>8454</v>
      </c>
      <c r="F13" s="105">
        <v>6200</v>
      </c>
      <c r="G13" s="8">
        <f t="shared" ref="G13:G16" si="2">F13*100/E13</f>
        <v>73.338064821386325</v>
      </c>
      <c r="H13" s="105">
        <v>2445</v>
      </c>
    </row>
    <row r="14" spans="1:8" ht="15" customHeight="1" x14ac:dyDescent="0.2">
      <c r="A14" s="6" t="s">
        <v>60</v>
      </c>
      <c r="B14" s="6">
        <v>5331</v>
      </c>
      <c r="C14" s="6" t="s">
        <v>569</v>
      </c>
      <c r="D14" s="105">
        <v>5370</v>
      </c>
      <c r="E14" s="105">
        <v>6312</v>
      </c>
      <c r="F14" s="105">
        <v>3245</v>
      </c>
      <c r="G14" s="8">
        <f t="shared" si="2"/>
        <v>51.410012674271229</v>
      </c>
      <c r="H14" s="105">
        <v>9653</v>
      </c>
    </row>
    <row r="15" spans="1:8" s="17" customFormat="1" ht="15" hidden="1" customHeight="1" x14ac:dyDescent="0.2">
      <c r="A15" s="6" t="s">
        <v>60</v>
      </c>
      <c r="B15" s="6" t="s">
        <v>66</v>
      </c>
      <c r="C15" s="6" t="s">
        <v>562</v>
      </c>
      <c r="D15" s="105">
        <v>0</v>
      </c>
      <c r="E15" s="105">
        <v>3511</v>
      </c>
      <c r="F15" s="105">
        <v>1087</v>
      </c>
      <c r="G15" s="8">
        <f t="shared" si="2"/>
        <v>30.959840501281686</v>
      </c>
      <c r="H15" s="105">
        <v>0</v>
      </c>
    </row>
    <row r="16" spans="1:8" s="17" customFormat="1" ht="15" customHeight="1" x14ac:dyDescent="0.2">
      <c r="A16" s="19" t="s">
        <v>60</v>
      </c>
      <c r="B16" s="19" t="s">
        <v>67</v>
      </c>
      <c r="C16" s="19"/>
      <c r="D16" s="156">
        <f>SUM(D11:D15)</f>
        <v>63455</v>
      </c>
      <c r="E16" s="156">
        <f t="shared" ref="E16:F16" si="3">SUM(E11:E15)</f>
        <v>67592</v>
      </c>
      <c r="F16" s="156">
        <f t="shared" si="3"/>
        <v>47374.832000000002</v>
      </c>
      <c r="G16" s="157">
        <f t="shared" si="2"/>
        <v>70.089407030417803</v>
      </c>
      <c r="H16" s="156">
        <f>SUM(H11:H15)</f>
        <v>63323</v>
      </c>
    </row>
    <row r="17" spans="1:15" ht="15" customHeight="1" x14ac:dyDescent="0.2">
      <c r="A17" s="6" t="s">
        <v>68</v>
      </c>
      <c r="B17" s="6" t="s">
        <v>4</v>
      </c>
      <c r="C17" s="6" t="s">
        <v>5</v>
      </c>
      <c r="D17" s="105">
        <v>52</v>
      </c>
      <c r="E17" s="105">
        <v>52</v>
      </c>
      <c r="F17" s="105">
        <v>0</v>
      </c>
      <c r="G17" s="8">
        <v>0</v>
      </c>
      <c r="H17" s="105">
        <v>12</v>
      </c>
    </row>
    <row r="18" spans="1:15" ht="15" customHeight="1" x14ac:dyDescent="0.2">
      <c r="A18" s="6" t="s">
        <v>68</v>
      </c>
      <c r="B18" s="6" t="s">
        <v>6</v>
      </c>
      <c r="C18" s="6" t="s">
        <v>7</v>
      </c>
      <c r="D18" s="105">
        <v>100</v>
      </c>
      <c r="E18" s="105">
        <v>100</v>
      </c>
      <c r="F18" s="105">
        <v>0</v>
      </c>
      <c r="G18" s="8">
        <v>0</v>
      </c>
      <c r="H18" s="105">
        <v>140</v>
      </c>
    </row>
    <row r="19" spans="1:15" ht="15" customHeight="1" x14ac:dyDescent="0.2">
      <c r="A19" s="6" t="s">
        <v>68</v>
      </c>
      <c r="B19" s="6" t="s">
        <v>10</v>
      </c>
      <c r="C19" s="6" t="s">
        <v>11</v>
      </c>
      <c r="D19" s="105">
        <v>2616</v>
      </c>
      <c r="E19" s="105">
        <v>2016</v>
      </c>
      <c r="F19" s="105">
        <v>998</v>
      </c>
      <c r="G19" s="8">
        <v>45.634920634920633</v>
      </c>
      <c r="H19" s="105">
        <v>3638</v>
      </c>
    </row>
    <row r="20" spans="1:15" ht="15" customHeight="1" x14ac:dyDescent="0.2">
      <c r="A20" s="6" t="s">
        <v>68</v>
      </c>
      <c r="B20" s="6" t="s">
        <v>12</v>
      </c>
      <c r="C20" s="6" t="s">
        <v>13</v>
      </c>
      <c r="D20" s="105">
        <v>57</v>
      </c>
      <c r="E20" s="105">
        <v>57</v>
      </c>
      <c r="F20" s="105">
        <v>2</v>
      </c>
      <c r="G20" s="8">
        <v>1.7333333333333332</v>
      </c>
      <c r="H20" s="105">
        <v>57</v>
      </c>
    </row>
    <row r="21" spans="1:15" ht="15" customHeight="1" x14ac:dyDescent="0.2">
      <c r="A21" s="6" t="s">
        <v>68</v>
      </c>
      <c r="B21" s="6" t="s">
        <v>63</v>
      </c>
      <c r="C21" s="6" t="s">
        <v>64</v>
      </c>
      <c r="D21" s="105">
        <v>15</v>
      </c>
      <c r="E21" s="105">
        <v>15</v>
      </c>
      <c r="F21" s="105">
        <v>0</v>
      </c>
      <c r="G21" s="8">
        <v>0</v>
      </c>
      <c r="H21" s="105">
        <v>35</v>
      </c>
    </row>
    <row r="22" spans="1:15" s="162" customFormat="1" ht="15" customHeight="1" x14ac:dyDescent="0.2">
      <c r="A22" s="19"/>
      <c r="B22" s="19"/>
      <c r="C22" s="19"/>
      <c r="D22" s="156">
        <f>SUM(D17:D21)</f>
        <v>2840</v>
      </c>
      <c r="E22" s="156">
        <f t="shared" ref="E22:H22" si="4">SUM(E17:E21)</f>
        <v>2240</v>
      </c>
      <c r="F22" s="156">
        <f t="shared" si="4"/>
        <v>1000</v>
      </c>
      <c r="G22" s="157"/>
      <c r="H22" s="156">
        <f t="shared" si="4"/>
        <v>3882</v>
      </c>
    </row>
    <row r="23" spans="1:15" ht="15" customHeight="1" x14ac:dyDescent="0.2">
      <c r="A23" s="6" t="s">
        <v>68</v>
      </c>
      <c r="B23" s="6" t="s">
        <v>65</v>
      </c>
      <c r="C23" s="6" t="s">
        <v>561</v>
      </c>
      <c r="D23" s="105">
        <v>70480</v>
      </c>
      <c r="E23" s="105">
        <v>70480</v>
      </c>
      <c r="F23" s="105">
        <v>52864</v>
      </c>
      <c r="G23" s="8">
        <f t="shared" ref="G23:G32" si="5">F23*100/E23</f>
        <v>75.005675368898977</v>
      </c>
      <c r="H23" s="105">
        <v>72110</v>
      </c>
    </row>
    <row r="24" spans="1:15" ht="15" customHeight="1" x14ac:dyDescent="0.2">
      <c r="A24" s="6" t="s">
        <v>68</v>
      </c>
      <c r="B24" s="6" t="s">
        <v>65</v>
      </c>
      <c r="C24" s="6" t="s">
        <v>570</v>
      </c>
      <c r="D24" s="105">
        <v>13000</v>
      </c>
      <c r="E24" s="105">
        <v>10700</v>
      </c>
      <c r="F24" s="105">
        <v>6052</v>
      </c>
      <c r="G24" s="8">
        <f t="shared" si="5"/>
        <v>56.560747663551403</v>
      </c>
      <c r="H24" s="105">
        <v>8500</v>
      </c>
    </row>
    <row r="25" spans="1:15" ht="15" customHeight="1" x14ac:dyDescent="0.2">
      <c r="A25" s="6" t="s">
        <v>68</v>
      </c>
      <c r="B25" s="6" t="s">
        <v>65</v>
      </c>
      <c r="C25" s="6" t="s">
        <v>571</v>
      </c>
      <c r="D25" s="105">
        <v>6890</v>
      </c>
      <c r="E25" s="105">
        <v>6640</v>
      </c>
      <c r="F25" s="105">
        <v>2923</v>
      </c>
      <c r="G25" s="8">
        <f t="shared" si="5"/>
        <v>44.0210843373494</v>
      </c>
      <c r="H25" s="105">
        <v>1590</v>
      </c>
    </row>
    <row r="26" spans="1:15" ht="15" customHeight="1" x14ac:dyDescent="0.2">
      <c r="A26" s="6" t="s">
        <v>68</v>
      </c>
      <c r="B26" s="6" t="s">
        <v>65</v>
      </c>
      <c r="C26" s="6" t="s">
        <v>573</v>
      </c>
      <c r="D26" s="105">
        <v>8900</v>
      </c>
      <c r="E26" s="105">
        <v>8150</v>
      </c>
      <c r="F26" s="105">
        <v>4285</v>
      </c>
      <c r="G26" s="8">
        <f t="shared" si="5"/>
        <v>52.576687116564415</v>
      </c>
      <c r="H26" s="105">
        <v>8610</v>
      </c>
    </row>
    <row r="27" spans="1:15" ht="15" hidden="1" customHeight="1" x14ac:dyDescent="0.2">
      <c r="A27" s="6" t="s">
        <v>68</v>
      </c>
      <c r="B27" s="6" t="s">
        <v>65</v>
      </c>
      <c r="C27" s="6" t="s">
        <v>594</v>
      </c>
      <c r="D27" s="105">
        <v>0</v>
      </c>
      <c r="E27" s="105">
        <f>187+17+122+183+26+500</f>
        <v>1035</v>
      </c>
      <c r="F27" s="105">
        <f>0+0+114+0+0+500</f>
        <v>614</v>
      </c>
      <c r="G27" s="8">
        <f t="shared" si="5"/>
        <v>59.323671497584542</v>
      </c>
      <c r="H27" s="105">
        <v>0</v>
      </c>
    </row>
    <row r="28" spans="1:15" ht="15" hidden="1" customHeight="1" x14ac:dyDescent="0.2">
      <c r="A28" s="6" t="s">
        <v>68</v>
      </c>
      <c r="B28" s="6" t="s">
        <v>123</v>
      </c>
      <c r="C28" s="6" t="s">
        <v>562</v>
      </c>
      <c r="D28" s="105">
        <v>0</v>
      </c>
      <c r="E28" s="105">
        <v>10901</v>
      </c>
      <c r="F28" s="105">
        <v>2308</v>
      </c>
      <c r="G28" s="8">
        <f t="shared" si="5"/>
        <v>21.172369507384644</v>
      </c>
      <c r="H28" s="105">
        <v>0</v>
      </c>
    </row>
    <row r="29" spans="1:15" s="17" customFormat="1" ht="15" customHeight="1" x14ac:dyDescent="0.2">
      <c r="A29" s="19" t="s">
        <v>68</v>
      </c>
      <c r="B29" s="19" t="s">
        <v>69</v>
      </c>
      <c r="C29" s="19"/>
      <c r="D29" s="156">
        <f>SUM(D22:D28)</f>
        <v>102110</v>
      </c>
      <c r="E29" s="156">
        <f t="shared" ref="E29:H29" si="6">SUM(E22:E28)</f>
        <v>110146</v>
      </c>
      <c r="F29" s="156">
        <f t="shared" si="6"/>
        <v>70046</v>
      </c>
      <c r="G29" s="157">
        <f t="shared" si="5"/>
        <v>63.593775534290849</v>
      </c>
      <c r="H29" s="156">
        <f t="shared" si="6"/>
        <v>94692</v>
      </c>
    </row>
    <row r="30" spans="1:15" ht="15" customHeight="1" x14ac:dyDescent="0.2">
      <c r="A30" s="6">
        <v>3141</v>
      </c>
      <c r="B30" s="6">
        <v>5331</v>
      </c>
      <c r="C30" s="6" t="s">
        <v>562</v>
      </c>
      <c r="D30" s="105">
        <v>28798</v>
      </c>
      <c r="E30" s="105">
        <v>28798</v>
      </c>
      <c r="F30" s="105">
        <v>21598</v>
      </c>
      <c r="G30" s="8">
        <f t="shared" si="5"/>
        <v>74.998263768317244</v>
      </c>
      <c r="H30" s="105">
        <v>27000</v>
      </c>
    </row>
    <row r="31" spans="1:15" ht="15" customHeight="1" x14ac:dyDescent="0.2">
      <c r="A31" s="6">
        <v>3141</v>
      </c>
      <c r="B31" s="6">
        <v>5331</v>
      </c>
      <c r="C31" s="6" t="s">
        <v>572</v>
      </c>
      <c r="D31" s="105">
        <v>1223</v>
      </c>
      <c r="E31" s="105">
        <v>1223</v>
      </c>
      <c r="F31" s="105">
        <v>167</v>
      </c>
      <c r="G31" s="8">
        <f>F31*100/E31</f>
        <v>13.65494685200327</v>
      </c>
      <c r="H31" s="105">
        <v>123</v>
      </c>
    </row>
    <row r="32" spans="1:15" ht="15" customHeight="1" x14ac:dyDescent="0.2">
      <c r="A32" s="19" t="s">
        <v>70</v>
      </c>
      <c r="B32" s="19" t="s">
        <v>71</v>
      </c>
      <c r="C32" s="19"/>
      <c r="D32" s="156">
        <f>SUM(D30:D31)</f>
        <v>30021</v>
      </c>
      <c r="E32" s="156">
        <f t="shared" ref="E32:H32" si="7">SUM(E30:E31)</f>
        <v>30021</v>
      </c>
      <c r="F32" s="156">
        <f t="shared" si="7"/>
        <v>21765</v>
      </c>
      <c r="G32" s="158">
        <f t="shared" si="5"/>
        <v>72.499250524632757</v>
      </c>
      <c r="H32" s="156">
        <f t="shared" si="7"/>
        <v>27123</v>
      </c>
      <c r="O32" s="101"/>
    </row>
    <row r="33" spans="1:8" s="17" customFormat="1" ht="15" customHeight="1" x14ac:dyDescent="0.2">
      <c r="A33" s="6" t="s">
        <v>72</v>
      </c>
      <c r="B33" s="6" t="s">
        <v>6</v>
      </c>
      <c r="C33" s="6" t="s">
        <v>7</v>
      </c>
      <c r="D33" s="105">
        <v>100</v>
      </c>
      <c r="E33" s="105">
        <v>100</v>
      </c>
      <c r="F33" s="105">
        <v>0</v>
      </c>
      <c r="G33" s="8">
        <f t="shared" ref="G33" si="8">F33*100/E33</f>
        <v>0</v>
      </c>
      <c r="H33" s="105">
        <v>100</v>
      </c>
    </row>
    <row r="34" spans="1:8" ht="15" customHeight="1" x14ac:dyDescent="0.2">
      <c r="A34" s="6" t="s">
        <v>72</v>
      </c>
      <c r="B34" s="6" t="s">
        <v>73</v>
      </c>
      <c r="C34" s="6" t="s">
        <v>74</v>
      </c>
      <c r="D34" s="105">
        <v>190</v>
      </c>
      <c r="E34" s="105">
        <v>190</v>
      </c>
      <c r="F34" s="105">
        <v>60</v>
      </c>
      <c r="G34" s="8">
        <v>31.578947368421051</v>
      </c>
      <c r="H34" s="105">
        <v>190</v>
      </c>
    </row>
    <row r="35" spans="1:8" ht="15" customHeight="1" x14ac:dyDescent="0.2">
      <c r="A35" s="19" t="s">
        <v>72</v>
      </c>
      <c r="B35" s="19" t="s">
        <v>75</v>
      </c>
      <c r="C35" s="19"/>
      <c r="D35" s="156">
        <f>SUM(D33:D34)</f>
        <v>290</v>
      </c>
      <c r="E35" s="156">
        <f t="shared" ref="E35:F35" si="9">SUM(E33:E34)</f>
        <v>290</v>
      </c>
      <c r="F35" s="156">
        <f t="shared" si="9"/>
        <v>60</v>
      </c>
      <c r="G35" s="158">
        <f t="shared" ref="G35" si="10">F35*100/E35</f>
        <v>20.689655172413794</v>
      </c>
      <c r="H35" s="156">
        <f>SUM(H33:H34)</f>
        <v>290</v>
      </c>
    </row>
    <row r="36" spans="1:8" s="17" customFormat="1" ht="15" customHeight="1" x14ac:dyDescent="0.2">
      <c r="A36" s="6" t="s">
        <v>76</v>
      </c>
      <c r="B36" s="6" t="s">
        <v>10</v>
      </c>
      <c r="C36" s="6" t="s">
        <v>11</v>
      </c>
      <c r="D36" s="105">
        <v>5</v>
      </c>
      <c r="E36" s="105">
        <v>5</v>
      </c>
      <c r="F36" s="105">
        <v>0</v>
      </c>
      <c r="G36" s="8">
        <f t="shared" ref="G36:G39" si="11">F36*100/E36</f>
        <v>0</v>
      </c>
      <c r="H36" s="105">
        <v>5</v>
      </c>
    </row>
    <row r="37" spans="1:8" ht="15" customHeight="1" x14ac:dyDescent="0.2">
      <c r="A37" s="6" t="s">
        <v>76</v>
      </c>
      <c r="B37" s="6" t="s">
        <v>65</v>
      </c>
      <c r="C37" s="6" t="s">
        <v>563</v>
      </c>
      <c r="D37" s="105">
        <v>4000</v>
      </c>
      <c r="E37" s="105">
        <v>4000</v>
      </c>
      <c r="F37" s="105">
        <v>4000</v>
      </c>
      <c r="G37" s="8">
        <f t="shared" si="11"/>
        <v>100</v>
      </c>
      <c r="H37" s="105">
        <v>4000</v>
      </c>
    </row>
    <row r="38" spans="1:8" s="17" customFormat="1" ht="15" customHeight="1" x14ac:dyDescent="0.2">
      <c r="A38" s="6" t="s">
        <v>76</v>
      </c>
      <c r="B38" s="6" t="s">
        <v>65</v>
      </c>
      <c r="C38" s="6" t="s">
        <v>574</v>
      </c>
      <c r="D38" s="105">
        <v>123</v>
      </c>
      <c r="E38" s="105">
        <v>123</v>
      </c>
      <c r="F38" s="105">
        <v>41</v>
      </c>
      <c r="G38" s="8">
        <f t="shared" si="11"/>
        <v>33.333333333333336</v>
      </c>
      <c r="H38" s="105">
        <v>123</v>
      </c>
    </row>
    <row r="39" spans="1:8" ht="15" customHeight="1" x14ac:dyDescent="0.2">
      <c r="A39" s="19" t="s">
        <v>76</v>
      </c>
      <c r="B39" s="19" t="s">
        <v>77</v>
      </c>
      <c r="C39" s="19"/>
      <c r="D39" s="156">
        <f>SUM(D36:D38)</f>
        <v>4128</v>
      </c>
      <c r="E39" s="156">
        <f t="shared" ref="E39:H39" si="12">SUM(E36:E38)</f>
        <v>4128</v>
      </c>
      <c r="F39" s="156">
        <f t="shared" si="12"/>
        <v>4041</v>
      </c>
      <c r="G39" s="158">
        <f t="shared" si="11"/>
        <v>97.892441860465112</v>
      </c>
      <c r="H39" s="156">
        <f t="shared" si="12"/>
        <v>4128</v>
      </c>
    </row>
    <row r="40" spans="1:8" ht="15" hidden="1" customHeight="1" x14ac:dyDescent="0.2">
      <c r="A40" s="6" t="s">
        <v>87</v>
      </c>
      <c r="B40" s="6" t="s">
        <v>298</v>
      </c>
      <c r="C40" s="6" t="s">
        <v>299</v>
      </c>
      <c r="D40" s="105">
        <v>0</v>
      </c>
      <c r="E40" s="105">
        <v>673</v>
      </c>
      <c r="F40" s="105">
        <v>685</v>
      </c>
      <c r="G40" s="8">
        <f t="shared" ref="G40:G41" si="13">F40*100/E40</f>
        <v>101.78306092124814</v>
      </c>
      <c r="H40" s="105">
        <v>0</v>
      </c>
    </row>
    <row r="41" spans="1:8" ht="15" hidden="1" customHeight="1" x14ac:dyDescent="0.2">
      <c r="A41" s="19" t="s">
        <v>87</v>
      </c>
      <c r="B41" s="19" t="s">
        <v>90</v>
      </c>
      <c r="C41" s="19"/>
      <c r="D41" s="156">
        <f>SUM(D40)</f>
        <v>0</v>
      </c>
      <c r="E41" s="156">
        <f t="shared" ref="E41:H41" si="14">SUM(E40)</f>
        <v>673</v>
      </c>
      <c r="F41" s="156">
        <f t="shared" si="14"/>
        <v>685</v>
      </c>
      <c r="G41" s="158">
        <f t="shared" si="13"/>
        <v>101.78306092124814</v>
      </c>
      <c r="H41" s="156">
        <f t="shared" si="14"/>
        <v>0</v>
      </c>
    </row>
    <row r="42" spans="1:8" s="17" customFormat="1" ht="15" hidden="1" customHeight="1" x14ac:dyDescent="0.2">
      <c r="A42" s="6" t="s">
        <v>78</v>
      </c>
      <c r="B42" s="6" t="s">
        <v>79</v>
      </c>
      <c r="C42" s="6" t="s">
        <v>80</v>
      </c>
      <c r="D42" s="105">
        <v>0</v>
      </c>
      <c r="E42" s="105">
        <v>23436</v>
      </c>
      <c r="F42" s="105">
        <v>0</v>
      </c>
      <c r="G42" s="8">
        <f t="shared" ref="G42:G44" si="15">F42*100/E42</f>
        <v>0</v>
      </c>
      <c r="H42" s="105">
        <v>0</v>
      </c>
    </row>
    <row r="43" spans="1:8" ht="15" hidden="1" customHeight="1" x14ac:dyDescent="0.2">
      <c r="A43" s="19" t="s">
        <v>78</v>
      </c>
      <c r="B43" s="19" t="s">
        <v>81</v>
      </c>
      <c r="C43" s="19"/>
      <c r="D43" s="156">
        <v>0</v>
      </c>
      <c r="E43" s="156">
        <f>E42</f>
        <v>23436</v>
      </c>
      <c r="F43" s="156">
        <f>F42</f>
        <v>0</v>
      </c>
      <c r="G43" s="8">
        <f t="shared" si="15"/>
        <v>0</v>
      </c>
      <c r="H43" s="156">
        <v>0</v>
      </c>
    </row>
    <row r="44" spans="1:8" s="17" customFormat="1" ht="15" customHeight="1" x14ac:dyDescent="0.2">
      <c r="A44" s="11" t="s">
        <v>290</v>
      </c>
      <c r="B44" s="11"/>
      <c r="C44" s="11"/>
      <c r="D44" s="107">
        <f>D16+D29+D32+D35+D39+D41+D43</f>
        <v>200004</v>
      </c>
      <c r="E44" s="107">
        <f>E16+E29+E32+E35+E39+E41+E43</f>
        <v>236286</v>
      </c>
      <c r="F44" s="107">
        <f>F16+F29+F32+F35+F39+F41+F43</f>
        <v>143971.83199999999</v>
      </c>
      <c r="G44" s="12">
        <f t="shared" si="15"/>
        <v>60.931173239210104</v>
      </c>
      <c r="H44" s="107">
        <f>H16+H29+H32+H35+H39+H41+H43</f>
        <v>189556</v>
      </c>
    </row>
    <row r="45" spans="1:8" ht="15" hidden="1" customHeight="1" x14ac:dyDescent="0.2">
      <c r="A45" s="6" t="s">
        <v>68</v>
      </c>
      <c r="B45" s="6" t="s">
        <v>83</v>
      </c>
      <c r="C45" s="6" t="s">
        <v>84</v>
      </c>
      <c r="D45" s="105">
        <v>0</v>
      </c>
      <c r="E45" s="105">
        <v>575</v>
      </c>
      <c r="F45" s="105">
        <v>0</v>
      </c>
      <c r="G45" s="8">
        <f t="shared" ref="G45:G47" si="16">F45*100/E45</f>
        <v>0</v>
      </c>
      <c r="H45" s="105">
        <v>0</v>
      </c>
    </row>
    <row r="46" spans="1:8" ht="15" hidden="1" customHeight="1" x14ac:dyDescent="0.2">
      <c r="A46" s="6" t="s">
        <v>68</v>
      </c>
      <c r="B46" s="6" t="s">
        <v>85</v>
      </c>
      <c r="C46" s="6" t="s">
        <v>86</v>
      </c>
      <c r="D46" s="105">
        <v>0</v>
      </c>
      <c r="E46" s="105">
        <v>5170</v>
      </c>
      <c r="F46" s="105">
        <v>0</v>
      </c>
      <c r="G46" s="8">
        <f t="shared" si="16"/>
        <v>0</v>
      </c>
      <c r="H46" s="105">
        <v>0</v>
      </c>
    </row>
    <row r="47" spans="1:8" ht="15" hidden="1" customHeight="1" x14ac:dyDescent="0.2">
      <c r="A47" s="19" t="s">
        <v>68</v>
      </c>
      <c r="B47" s="19" t="s">
        <v>69</v>
      </c>
      <c r="C47" s="19"/>
      <c r="D47" s="156">
        <f>SUM(D45:D46)</f>
        <v>0</v>
      </c>
      <c r="E47" s="156">
        <f t="shared" ref="E47:H47" si="17">SUM(E45:E46)</f>
        <v>5745</v>
      </c>
      <c r="F47" s="156">
        <f t="shared" si="17"/>
        <v>0</v>
      </c>
      <c r="G47" s="158">
        <f t="shared" si="16"/>
        <v>0</v>
      </c>
      <c r="H47" s="156">
        <f t="shared" si="17"/>
        <v>0</v>
      </c>
    </row>
    <row r="48" spans="1:8" s="17" customFormat="1" ht="15" hidden="1" customHeight="1" x14ac:dyDescent="0.2">
      <c r="A48" s="6" t="s">
        <v>87</v>
      </c>
      <c r="B48" s="6" t="s">
        <v>88</v>
      </c>
      <c r="C48" s="6" t="s">
        <v>89</v>
      </c>
      <c r="D48" s="105">
        <v>0</v>
      </c>
      <c r="E48" s="105">
        <v>0</v>
      </c>
      <c r="F48" s="105">
        <v>16.302420000000001</v>
      </c>
      <c r="G48" s="8">
        <v>0</v>
      </c>
      <c r="H48" s="105">
        <v>0</v>
      </c>
    </row>
    <row r="49" spans="1:8" ht="15" hidden="1" customHeight="1" x14ac:dyDescent="0.2">
      <c r="A49" s="6" t="s">
        <v>87</v>
      </c>
      <c r="B49" s="6" t="s">
        <v>90</v>
      </c>
      <c r="C49" s="6"/>
      <c r="D49" s="105">
        <v>0</v>
      </c>
      <c r="E49" s="105">
        <v>0</v>
      </c>
      <c r="F49" s="105">
        <v>16.302420000000001</v>
      </c>
      <c r="G49" s="8">
        <v>0</v>
      </c>
      <c r="H49" s="105">
        <v>0</v>
      </c>
    </row>
    <row r="50" spans="1:8" ht="15" hidden="1" customHeight="1" x14ac:dyDescent="0.2">
      <c r="A50" s="10"/>
      <c r="B50" s="19" t="s">
        <v>82</v>
      </c>
      <c r="C50" s="19"/>
      <c r="D50" s="156">
        <f>SUM(D49)</f>
        <v>0</v>
      </c>
      <c r="E50" s="156">
        <f t="shared" ref="E50:H50" si="18">SUM(E49)</f>
        <v>0</v>
      </c>
      <c r="F50" s="156">
        <f t="shared" si="18"/>
        <v>16.302420000000001</v>
      </c>
      <c r="G50" s="158">
        <v>0</v>
      </c>
      <c r="H50" s="156">
        <f t="shared" si="18"/>
        <v>0</v>
      </c>
    </row>
    <row r="51" spans="1:8" s="17" customFormat="1" ht="15" hidden="1" customHeight="1" x14ac:dyDescent="0.2">
      <c r="A51" s="11" t="s">
        <v>291</v>
      </c>
      <c r="B51" s="11"/>
      <c r="C51" s="11"/>
      <c r="D51" s="107">
        <v>0</v>
      </c>
      <c r="E51" s="107">
        <f>E47+E50</f>
        <v>5745</v>
      </c>
      <c r="F51" s="107">
        <f>F47+F50</f>
        <v>16.302420000000001</v>
      </c>
      <c r="G51" s="12">
        <f t="shared" ref="G51" si="19">F51*100/E51</f>
        <v>0.28376710182767628</v>
      </c>
      <c r="H51" s="107">
        <v>0</v>
      </c>
    </row>
    <row r="52" spans="1:8" s="10" customFormat="1" ht="15" customHeight="1" x14ac:dyDescent="0.2">
      <c r="A52" s="1"/>
      <c r="B52" s="1"/>
      <c r="C52" s="1"/>
      <c r="D52" s="101"/>
      <c r="E52" s="101"/>
      <c r="F52" s="101"/>
      <c r="G52" s="1"/>
      <c r="H52" s="101"/>
    </row>
    <row r="54" spans="1:8" hidden="1" x14ac:dyDescent="0.2">
      <c r="A54" s="11" t="s">
        <v>292</v>
      </c>
      <c r="B54" s="11"/>
      <c r="C54" s="11"/>
      <c r="D54" s="107">
        <f>D44+D51</f>
        <v>200004</v>
      </c>
      <c r="E54" s="107">
        <f>E44+E51</f>
        <v>242031</v>
      </c>
      <c r="F54" s="107">
        <f>F44+F51</f>
        <v>143988.13441999999</v>
      </c>
      <c r="G54" s="12">
        <f t="shared" ref="G54" si="20">F54*100/E54</f>
        <v>59.491608273320352</v>
      </c>
      <c r="H54" s="107">
        <f>H44+H51</f>
        <v>189556</v>
      </c>
    </row>
    <row r="55" spans="1:8" s="10" customFormat="1" x14ac:dyDescent="0.2">
      <c r="A55" s="1"/>
      <c r="B55" s="1"/>
      <c r="C55" s="1"/>
      <c r="D55" s="101"/>
      <c r="E55" s="101"/>
      <c r="F55" s="101"/>
      <c r="G55" s="1"/>
      <c r="H55" s="101"/>
    </row>
    <row r="56" spans="1:8" x14ac:dyDescent="0.2">
      <c r="D56" s="1"/>
      <c r="E56" s="1"/>
      <c r="F56" s="1"/>
    </row>
    <row r="69" spans="1:7" x14ac:dyDescent="0.2">
      <c r="A69" s="355" t="s">
        <v>423</v>
      </c>
      <c r="B69" s="355"/>
      <c r="C69" s="355"/>
      <c r="D69" s="355"/>
      <c r="E69" s="355"/>
      <c r="F69" s="355"/>
      <c r="G69" s="355"/>
    </row>
  </sheetData>
  <mergeCells count="1">
    <mergeCell ref="A69:G69"/>
  </mergeCells>
  <pageMargins left="0.7" right="0.7" top="0.75" bottom="0.75" header="0.3" footer="0.3"/>
  <pageSetup paperSize="9" scale="9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71"/>
  <sheetViews>
    <sheetView view="pageLayout" topLeftCell="A22" zoomScaleNormal="100" workbookViewId="0">
      <selection activeCell="A56" sqref="A56:G56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01" hidden="1" customWidth="1"/>
    <col min="5" max="5" width="11.28515625" style="101" hidden="1" customWidth="1"/>
    <col min="6" max="6" width="12.85546875" style="101" hidden="1" customWidth="1"/>
    <col min="7" max="7" width="8.140625" style="1" hidden="1" customWidth="1"/>
    <col min="8" max="8" width="12" style="101" customWidth="1"/>
    <col min="9" max="16384" width="9.140625" style="1"/>
  </cols>
  <sheetData>
    <row r="1" spans="1:8" ht="18" x14ac:dyDescent="0.2">
      <c r="A1" s="3" t="s">
        <v>301</v>
      </c>
      <c r="H1" s="114" t="s">
        <v>723</v>
      </c>
    </row>
    <row r="2" spans="1:8" x14ac:dyDescent="0.2">
      <c r="H2" s="131"/>
    </row>
    <row r="3" spans="1:8" x14ac:dyDescent="0.2">
      <c r="H3" s="114" t="s">
        <v>365</v>
      </c>
    </row>
    <row r="4" spans="1:8" s="5" customFormat="1" ht="27" customHeight="1" x14ac:dyDescent="0.2">
      <c r="A4" s="13" t="s">
        <v>0</v>
      </c>
      <c r="B4" s="13" t="s">
        <v>1</v>
      </c>
      <c r="C4" s="13" t="s">
        <v>2</v>
      </c>
      <c r="D4" s="103" t="s">
        <v>293</v>
      </c>
      <c r="E4" s="103" t="s">
        <v>294</v>
      </c>
      <c r="F4" s="104" t="s">
        <v>587</v>
      </c>
      <c r="G4" s="14" t="s">
        <v>295</v>
      </c>
      <c r="H4" s="126" t="s">
        <v>697</v>
      </c>
    </row>
    <row r="5" spans="1:8" ht="15" customHeight="1" x14ac:dyDescent="0.2">
      <c r="A5" s="6" t="s">
        <v>72</v>
      </c>
      <c r="B5" s="7" t="s">
        <v>143</v>
      </c>
      <c r="C5" s="6" t="s">
        <v>144</v>
      </c>
      <c r="D5" s="105">
        <v>0</v>
      </c>
      <c r="E5" s="105">
        <v>4859</v>
      </c>
      <c r="F5" s="105">
        <v>1569</v>
      </c>
      <c r="G5" s="8">
        <f t="shared" ref="G5:G14" si="0">F5*100/E5</f>
        <v>32.29059477258695</v>
      </c>
      <c r="H5" s="105">
        <v>0</v>
      </c>
    </row>
    <row r="6" spans="1:8" ht="15" customHeight="1" x14ac:dyDescent="0.2">
      <c r="A6" s="6" t="s">
        <v>72</v>
      </c>
      <c r="B6" s="7" t="s">
        <v>145</v>
      </c>
      <c r="C6" s="6" t="s">
        <v>146</v>
      </c>
      <c r="D6" s="105">
        <v>0</v>
      </c>
      <c r="E6" s="105">
        <v>1111</v>
      </c>
      <c r="F6" s="105">
        <v>255</v>
      </c>
      <c r="G6" s="8">
        <f t="shared" si="0"/>
        <v>22.952295229522953</v>
      </c>
      <c r="H6" s="105">
        <v>0</v>
      </c>
    </row>
    <row r="7" spans="1:8" ht="15" customHeight="1" x14ac:dyDescent="0.2">
      <c r="A7" s="6" t="s">
        <v>72</v>
      </c>
      <c r="B7" s="7" t="s">
        <v>147</v>
      </c>
      <c r="C7" s="6" t="s">
        <v>148</v>
      </c>
      <c r="D7" s="105">
        <v>0</v>
      </c>
      <c r="E7" s="105">
        <v>418</v>
      </c>
      <c r="F7" s="105">
        <v>92</v>
      </c>
      <c r="G7" s="8">
        <f t="shared" si="0"/>
        <v>22.009569377990431</v>
      </c>
      <c r="H7" s="105">
        <v>0</v>
      </c>
    </row>
    <row r="8" spans="1:8" ht="15" customHeight="1" x14ac:dyDescent="0.2">
      <c r="A8" s="6" t="s">
        <v>72</v>
      </c>
      <c r="B8" s="7" t="s">
        <v>39</v>
      </c>
      <c r="C8" s="6" t="s">
        <v>40</v>
      </c>
      <c r="D8" s="105">
        <v>0</v>
      </c>
      <c r="E8" s="105">
        <v>11.4</v>
      </c>
      <c r="F8" s="105">
        <v>0</v>
      </c>
      <c r="G8" s="8">
        <f t="shared" si="0"/>
        <v>0</v>
      </c>
      <c r="H8" s="105">
        <v>0</v>
      </c>
    </row>
    <row r="9" spans="1:8" ht="15" customHeight="1" x14ac:dyDescent="0.2">
      <c r="A9" s="6" t="s">
        <v>72</v>
      </c>
      <c r="B9" s="7" t="s">
        <v>4</v>
      </c>
      <c r="C9" s="6" t="s">
        <v>5</v>
      </c>
      <c r="D9" s="105">
        <v>0</v>
      </c>
      <c r="E9" s="105">
        <v>37.299999999999997</v>
      </c>
      <c r="F9" s="105">
        <v>1</v>
      </c>
      <c r="G9" s="8">
        <f t="shared" si="0"/>
        <v>2.6809651474530831</v>
      </c>
      <c r="H9" s="105">
        <v>0</v>
      </c>
    </row>
    <row r="10" spans="1:8" ht="15" customHeight="1" x14ac:dyDescent="0.2">
      <c r="A10" s="6" t="s">
        <v>72</v>
      </c>
      <c r="B10" s="7" t="s">
        <v>6</v>
      </c>
      <c r="C10" s="6" t="s">
        <v>7</v>
      </c>
      <c r="D10" s="105">
        <v>0</v>
      </c>
      <c r="E10" s="105">
        <v>123.4</v>
      </c>
      <c r="F10" s="105">
        <v>0</v>
      </c>
      <c r="G10" s="8">
        <f t="shared" si="0"/>
        <v>0</v>
      </c>
      <c r="H10" s="105">
        <v>0</v>
      </c>
    </row>
    <row r="11" spans="1:8" ht="15" customHeight="1" x14ac:dyDescent="0.2">
      <c r="A11" s="6" t="s">
        <v>72</v>
      </c>
      <c r="B11" s="7" t="s">
        <v>10</v>
      </c>
      <c r="C11" s="6" t="s">
        <v>11</v>
      </c>
      <c r="D11" s="105">
        <v>0</v>
      </c>
      <c r="E11" s="105">
        <v>298</v>
      </c>
      <c r="F11" s="105">
        <v>0</v>
      </c>
      <c r="G11" s="8">
        <f t="shared" si="0"/>
        <v>0</v>
      </c>
      <c r="H11" s="105">
        <v>0</v>
      </c>
    </row>
    <row r="12" spans="1:8" ht="15" customHeight="1" x14ac:dyDescent="0.2">
      <c r="A12" s="6" t="s">
        <v>72</v>
      </c>
      <c r="B12" s="7" t="s">
        <v>12</v>
      </c>
      <c r="C12" s="6" t="s">
        <v>13</v>
      </c>
      <c r="D12" s="105">
        <v>0</v>
      </c>
      <c r="E12" s="105">
        <v>173.8</v>
      </c>
      <c r="F12" s="105">
        <v>1</v>
      </c>
      <c r="G12" s="8">
        <f t="shared" si="0"/>
        <v>0.57537399309551207</v>
      </c>
      <c r="H12" s="105">
        <v>0</v>
      </c>
    </row>
    <row r="13" spans="1:8" s="162" customFormat="1" ht="15" customHeight="1" x14ac:dyDescent="0.2">
      <c r="A13" s="19" t="s">
        <v>72</v>
      </c>
      <c r="B13" s="19" t="s">
        <v>75</v>
      </c>
      <c r="C13" s="19"/>
      <c r="D13" s="156">
        <v>0</v>
      </c>
      <c r="E13" s="156">
        <f>SUM(E5:E12)</f>
        <v>7031.9</v>
      </c>
      <c r="F13" s="156">
        <v>1401</v>
      </c>
      <c r="G13" s="157">
        <f t="shared" si="0"/>
        <v>19.92349151722863</v>
      </c>
      <c r="H13" s="156">
        <v>0</v>
      </c>
    </row>
    <row r="14" spans="1:8" x14ac:dyDescent="0.2">
      <c r="A14" s="11" t="s">
        <v>290</v>
      </c>
      <c r="B14" s="11"/>
      <c r="C14" s="11"/>
      <c r="D14" s="107">
        <v>0</v>
      </c>
      <c r="E14" s="107">
        <f>SUM(E5:E12)</f>
        <v>7031.9</v>
      </c>
      <c r="F14" s="107">
        <f>SUM(F5:F12)</f>
        <v>1918</v>
      </c>
      <c r="G14" s="12">
        <f t="shared" si="0"/>
        <v>27.275700735220923</v>
      </c>
      <c r="H14" s="107">
        <v>0</v>
      </c>
    </row>
    <row r="15" spans="1:8" x14ac:dyDescent="0.2">
      <c r="A15" s="4"/>
      <c r="B15" s="4"/>
      <c r="C15" s="4"/>
      <c r="D15" s="108"/>
      <c r="E15" s="108"/>
      <c r="F15" s="108"/>
      <c r="G15" s="4"/>
      <c r="H15" s="108"/>
    </row>
    <row r="17" spans="1:15" s="10" customFormat="1" x14ac:dyDescent="0.2">
      <c r="A17" s="11" t="s">
        <v>292</v>
      </c>
      <c r="B17" s="11"/>
      <c r="C17" s="11"/>
      <c r="D17" s="107">
        <v>0</v>
      </c>
      <c r="E17" s="107">
        <f>E14</f>
        <v>7031.9</v>
      </c>
      <c r="F17" s="107">
        <f>F14</f>
        <v>1918</v>
      </c>
      <c r="G17" s="12">
        <f t="shared" ref="G17" si="1">F17*100/E17</f>
        <v>27.275700735220923</v>
      </c>
      <c r="H17" s="107">
        <v>0</v>
      </c>
    </row>
    <row r="18" spans="1:15" x14ac:dyDescent="0.2">
      <c r="O18" s="101"/>
    </row>
    <row r="56" spans="1:7" x14ac:dyDescent="0.2">
      <c r="A56" s="355" t="s">
        <v>425</v>
      </c>
      <c r="B56" s="355"/>
      <c r="C56" s="355"/>
      <c r="D56" s="355"/>
      <c r="E56" s="355"/>
      <c r="F56" s="355"/>
      <c r="G56" s="355"/>
    </row>
    <row r="71" spans="8:8" x14ac:dyDescent="0.2">
      <c r="H71" s="1"/>
    </row>
  </sheetData>
  <mergeCells count="1">
    <mergeCell ref="A56:G56"/>
  </mergeCells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158"/>
  <sheetViews>
    <sheetView showWhiteSpace="0" view="pageLayout" topLeftCell="A125" zoomScaleNormal="100" workbookViewId="0">
      <selection activeCell="C140" sqref="C140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61.42578125" style="1" customWidth="1"/>
    <col min="4" max="4" width="12" style="101" hidden="1" customWidth="1"/>
    <col min="5" max="5" width="11.28515625" style="101" hidden="1" customWidth="1"/>
    <col min="6" max="6" width="13.42578125" style="101" hidden="1" customWidth="1"/>
    <col min="7" max="7" width="9.5703125" style="1" hidden="1" customWidth="1"/>
    <col min="8" max="8" width="12" style="101" customWidth="1"/>
    <col min="9" max="16384" width="9.140625" style="1"/>
  </cols>
  <sheetData>
    <row r="1" spans="1:8" ht="18" x14ac:dyDescent="0.2">
      <c r="A1" s="3" t="s">
        <v>302</v>
      </c>
      <c r="H1" s="114" t="s">
        <v>724</v>
      </c>
    </row>
    <row r="2" spans="1:8" x14ac:dyDescent="0.2">
      <c r="H2" s="131"/>
    </row>
    <row r="3" spans="1:8" x14ac:dyDescent="0.2">
      <c r="H3" s="114" t="s">
        <v>365</v>
      </c>
    </row>
    <row r="4" spans="1:8" s="5" customFormat="1" ht="27" customHeight="1" x14ac:dyDescent="0.2">
      <c r="A4" s="13" t="s">
        <v>0</v>
      </c>
      <c r="B4" s="13" t="s">
        <v>1</v>
      </c>
      <c r="C4" s="13" t="s">
        <v>2</v>
      </c>
      <c r="D4" s="103" t="s">
        <v>293</v>
      </c>
      <c r="E4" s="103" t="s">
        <v>294</v>
      </c>
      <c r="F4" s="104" t="s">
        <v>587</v>
      </c>
      <c r="G4" s="14" t="s">
        <v>295</v>
      </c>
      <c r="H4" s="126" t="s">
        <v>697</v>
      </c>
    </row>
    <row r="5" spans="1:8" ht="15" hidden="1" customHeight="1" x14ac:dyDescent="0.2">
      <c r="A5" s="6" t="s">
        <v>595</v>
      </c>
      <c r="B5" s="6" t="s">
        <v>150</v>
      </c>
      <c r="C5" s="149" t="s">
        <v>598</v>
      </c>
      <c r="D5" s="105">
        <v>0</v>
      </c>
      <c r="E5" s="105">
        <v>40</v>
      </c>
      <c r="F5" s="105">
        <v>40</v>
      </c>
      <c r="G5" s="8">
        <f t="shared" ref="G5:G79" si="0">F5*100/E5</f>
        <v>100</v>
      </c>
      <c r="H5" s="105">
        <v>0</v>
      </c>
    </row>
    <row r="6" spans="1:8" s="17" customFormat="1" ht="15" hidden="1" customHeight="1" x14ac:dyDescent="0.2">
      <c r="A6" s="19" t="s">
        <v>595</v>
      </c>
      <c r="B6" s="19" t="s">
        <v>599</v>
      </c>
      <c r="C6" s="161"/>
      <c r="D6" s="156">
        <f>D5</f>
        <v>0</v>
      </c>
      <c r="E6" s="156">
        <f t="shared" ref="E6:F6" si="1">E5</f>
        <v>40</v>
      </c>
      <c r="F6" s="156">
        <f t="shared" si="1"/>
        <v>40</v>
      </c>
      <c r="G6" s="157">
        <f t="shared" si="0"/>
        <v>100</v>
      </c>
      <c r="H6" s="156">
        <f>SUM(H3:H5)</f>
        <v>0</v>
      </c>
    </row>
    <row r="7" spans="1:8" ht="15" customHeight="1" x14ac:dyDescent="0.2">
      <c r="A7" s="6" t="s">
        <v>91</v>
      </c>
      <c r="B7" s="6" t="s">
        <v>138</v>
      </c>
      <c r="C7" s="6" t="s">
        <v>139</v>
      </c>
      <c r="D7" s="105">
        <v>0</v>
      </c>
      <c r="E7" s="105">
        <v>64</v>
      </c>
      <c r="F7" s="105">
        <v>0</v>
      </c>
      <c r="G7" s="8">
        <f t="shared" si="0"/>
        <v>0</v>
      </c>
      <c r="H7" s="105">
        <v>128</v>
      </c>
    </row>
    <row r="8" spans="1:8" ht="15" customHeight="1" x14ac:dyDescent="0.2">
      <c r="A8" s="6" t="s">
        <v>91</v>
      </c>
      <c r="B8" s="6" t="s">
        <v>92</v>
      </c>
      <c r="C8" s="6" t="s">
        <v>93</v>
      </c>
      <c r="D8" s="105">
        <v>133</v>
      </c>
      <c r="E8" s="105">
        <v>133</v>
      </c>
      <c r="F8" s="105">
        <v>133</v>
      </c>
      <c r="G8" s="8">
        <f t="shared" si="0"/>
        <v>100</v>
      </c>
      <c r="H8" s="105">
        <v>45</v>
      </c>
    </row>
    <row r="9" spans="1:8" ht="15" customHeight="1" x14ac:dyDescent="0.2">
      <c r="A9" s="6" t="s">
        <v>91</v>
      </c>
      <c r="B9" s="6" t="s">
        <v>94</v>
      </c>
      <c r="C9" s="6" t="s">
        <v>95</v>
      </c>
      <c r="D9" s="105">
        <v>43</v>
      </c>
      <c r="E9" s="105">
        <v>43</v>
      </c>
      <c r="F9" s="105">
        <v>0</v>
      </c>
      <c r="G9" s="8">
        <f t="shared" si="0"/>
        <v>0</v>
      </c>
      <c r="H9" s="105">
        <v>18</v>
      </c>
    </row>
    <row r="10" spans="1:8" s="17" customFormat="1" ht="15" customHeight="1" x14ac:dyDescent="0.2">
      <c r="A10" s="19" t="s">
        <v>91</v>
      </c>
      <c r="B10" s="19" t="s">
        <v>96</v>
      </c>
      <c r="C10" s="19"/>
      <c r="D10" s="156">
        <f>SUM(D7:D9)</f>
        <v>176</v>
      </c>
      <c r="E10" s="156">
        <f>SUM(E7:E9)</f>
        <v>240</v>
      </c>
      <c r="F10" s="156">
        <f>SUM(F7:F9)</f>
        <v>133</v>
      </c>
      <c r="G10" s="157">
        <f t="shared" si="0"/>
        <v>55.416666666666664</v>
      </c>
      <c r="H10" s="156">
        <f>SUM(H7:H9)</f>
        <v>191</v>
      </c>
    </row>
    <row r="11" spans="1:8" ht="15" customHeight="1" x14ac:dyDescent="0.2">
      <c r="A11" s="6" t="s">
        <v>97</v>
      </c>
      <c r="B11" s="6" t="s">
        <v>10</v>
      </c>
      <c r="C11" s="6" t="s">
        <v>11</v>
      </c>
      <c r="D11" s="105">
        <v>4</v>
      </c>
      <c r="E11" s="105">
        <v>4</v>
      </c>
      <c r="F11" s="105">
        <v>0.36</v>
      </c>
      <c r="G11" s="8">
        <f t="shared" si="0"/>
        <v>9</v>
      </c>
      <c r="H11" s="105">
        <v>4</v>
      </c>
    </row>
    <row r="12" spans="1:8" s="17" customFormat="1" ht="15" customHeight="1" x14ac:dyDescent="0.2">
      <c r="A12" s="19" t="s">
        <v>97</v>
      </c>
      <c r="B12" s="19" t="s">
        <v>98</v>
      </c>
      <c r="C12" s="19"/>
      <c r="D12" s="156">
        <f>D11</f>
        <v>4</v>
      </c>
      <c r="E12" s="156">
        <f t="shared" ref="E12:F12" si="2">E11</f>
        <v>4</v>
      </c>
      <c r="F12" s="156">
        <f t="shared" si="2"/>
        <v>0.36</v>
      </c>
      <c r="G12" s="157">
        <f t="shared" si="0"/>
        <v>9</v>
      </c>
      <c r="H12" s="156">
        <f>H11</f>
        <v>4</v>
      </c>
    </row>
    <row r="13" spans="1:8" ht="15" hidden="1" customHeight="1" x14ac:dyDescent="0.2">
      <c r="A13" s="6" t="s">
        <v>99</v>
      </c>
      <c r="B13" s="6" t="s">
        <v>10</v>
      </c>
      <c r="C13" s="6" t="s">
        <v>11</v>
      </c>
      <c r="D13" s="105">
        <v>600</v>
      </c>
      <c r="E13" s="105">
        <v>600</v>
      </c>
      <c r="F13" s="105">
        <v>600</v>
      </c>
      <c r="G13" s="8">
        <f t="shared" si="0"/>
        <v>100</v>
      </c>
      <c r="H13" s="105">
        <v>0</v>
      </c>
    </row>
    <row r="14" spans="1:8" s="17" customFormat="1" ht="15" hidden="1" customHeight="1" x14ac:dyDescent="0.2">
      <c r="A14" s="19" t="s">
        <v>99</v>
      </c>
      <c r="B14" s="19" t="s">
        <v>100</v>
      </c>
      <c r="C14" s="19"/>
      <c r="D14" s="156">
        <f>D13</f>
        <v>600</v>
      </c>
      <c r="E14" s="156">
        <f t="shared" ref="E14:H14" si="3">E13</f>
        <v>600</v>
      </c>
      <c r="F14" s="156">
        <f t="shared" si="3"/>
        <v>600</v>
      </c>
      <c r="G14" s="157">
        <f t="shared" si="0"/>
        <v>100</v>
      </c>
      <c r="H14" s="156">
        <f t="shared" si="3"/>
        <v>0</v>
      </c>
    </row>
    <row r="15" spans="1:8" ht="15" hidden="1" customHeight="1" x14ac:dyDescent="0.2">
      <c r="A15" s="6" t="s">
        <v>101</v>
      </c>
      <c r="B15" s="6" t="s">
        <v>10</v>
      </c>
      <c r="C15" s="6" t="s">
        <v>11</v>
      </c>
      <c r="D15" s="106">
        <v>2375</v>
      </c>
      <c r="E15" s="106">
        <v>2375</v>
      </c>
      <c r="F15" s="106">
        <v>2375</v>
      </c>
      <c r="G15" s="16">
        <f t="shared" si="0"/>
        <v>100</v>
      </c>
      <c r="H15" s="105">
        <v>0</v>
      </c>
    </row>
    <row r="16" spans="1:8" s="17" customFormat="1" ht="15" hidden="1" customHeight="1" x14ac:dyDescent="0.2">
      <c r="A16" s="19" t="s">
        <v>101</v>
      </c>
      <c r="B16" s="19" t="s">
        <v>102</v>
      </c>
      <c r="C16" s="19"/>
      <c r="D16" s="156">
        <f>D15</f>
        <v>2375</v>
      </c>
      <c r="E16" s="156">
        <f t="shared" ref="E16:H16" si="4">E15</f>
        <v>2375</v>
      </c>
      <c r="F16" s="156">
        <f t="shared" si="4"/>
        <v>2375</v>
      </c>
      <c r="G16" s="157">
        <f t="shared" si="0"/>
        <v>100</v>
      </c>
      <c r="H16" s="156">
        <f t="shared" si="4"/>
        <v>0</v>
      </c>
    </row>
    <row r="17" spans="1:15" ht="15" customHeight="1" x14ac:dyDescent="0.2">
      <c r="A17" s="6" t="s">
        <v>103</v>
      </c>
      <c r="B17" s="6" t="s">
        <v>10</v>
      </c>
      <c r="C17" s="6" t="s">
        <v>11</v>
      </c>
      <c r="D17" s="128">
        <v>2</v>
      </c>
      <c r="E17" s="128">
        <v>2</v>
      </c>
      <c r="F17" s="105">
        <v>0</v>
      </c>
      <c r="G17" s="8">
        <f t="shared" si="0"/>
        <v>0</v>
      </c>
      <c r="H17" s="105">
        <v>2</v>
      </c>
    </row>
    <row r="18" spans="1:15" s="17" customFormat="1" ht="15" customHeight="1" x14ac:dyDescent="0.2">
      <c r="A18" s="19" t="s">
        <v>103</v>
      </c>
      <c r="B18" s="19" t="s">
        <v>104</v>
      </c>
      <c r="C18" s="19"/>
      <c r="D18" s="160">
        <f>D17</f>
        <v>2</v>
      </c>
      <c r="E18" s="160">
        <f t="shared" ref="E18:F18" si="5">E17</f>
        <v>2</v>
      </c>
      <c r="F18" s="156">
        <f t="shared" si="5"/>
        <v>0</v>
      </c>
      <c r="G18" s="157">
        <f t="shared" si="0"/>
        <v>0</v>
      </c>
      <c r="H18" s="156">
        <f>H17</f>
        <v>2</v>
      </c>
    </row>
    <row r="19" spans="1:15" ht="15" customHeight="1" x14ac:dyDescent="0.2">
      <c r="A19" s="6" t="s">
        <v>105</v>
      </c>
      <c r="B19" s="6" t="s">
        <v>65</v>
      </c>
      <c r="C19" s="6" t="s">
        <v>459</v>
      </c>
      <c r="D19" s="128">
        <v>4000</v>
      </c>
      <c r="E19" s="128">
        <v>2744</v>
      </c>
      <c r="F19" s="105">
        <v>1582</v>
      </c>
      <c r="G19" s="8">
        <f t="shared" si="0"/>
        <v>57.653061224489797</v>
      </c>
      <c r="H19" s="105">
        <v>2000</v>
      </c>
    </row>
    <row r="20" spans="1:15" ht="15" hidden="1" customHeight="1" x14ac:dyDescent="0.2">
      <c r="A20" s="6" t="s">
        <v>105</v>
      </c>
      <c r="B20" s="6" t="s">
        <v>65</v>
      </c>
      <c r="C20" s="6" t="s">
        <v>460</v>
      </c>
      <c r="D20" s="128">
        <v>0</v>
      </c>
      <c r="E20" s="128">
        <v>1500</v>
      </c>
      <c r="F20" s="105">
        <v>600</v>
      </c>
      <c r="G20" s="8">
        <f t="shared" si="0"/>
        <v>40</v>
      </c>
      <c r="H20" s="105">
        <v>0</v>
      </c>
    </row>
    <row r="21" spans="1:15" ht="15" customHeight="1" x14ac:dyDescent="0.2">
      <c r="A21" s="6" t="s">
        <v>105</v>
      </c>
      <c r="B21" s="6" t="s">
        <v>79</v>
      </c>
      <c r="C21" s="6" t="s">
        <v>747</v>
      </c>
      <c r="D21" s="128">
        <v>50</v>
      </c>
      <c r="E21" s="128">
        <v>50</v>
      </c>
      <c r="F21" s="105">
        <v>50</v>
      </c>
      <c r="G21" s="8">
        <f t="shared" si="0"/>
        <v>100</v>
      </c>
      <c r="H21" s="105">
        <v>50</v>
      </c>
    </row>
    <row r="22" spans="1:15" s="17" customFormat="1" ht="15" customHeight="1" x14ac:dyDescent="0.2">
      <c r="A22" s="19" t="s">
        <v>105</v>
      </c>
      <c r="B22" s="19" t="s">
        <v>106</v>
      </c>
      <c r="C22" s="19"/>
      <c r="D22" s="160">
        <f>SUM(D19:D21)</f>
        <v>4050</v>
      </c>
      <c r="E22" s="160">
        <f t="shared" ref="E22" si="6">SUM(E19:E21)</f>
        <v>4294</v>
      </c>
      <c r="F22" s="156">
        <f>SUM(F19:F21)</f>
        <v>2232</v>
      </c>
      <c r="G22" s="157">
        <f t="shared" si="0"/>
        <v>51.979506287843499</v>
      </c>
      <c r="H22" s="156">
        <f t="shared" ref="H22" si="7">SUM(H19:H21)</f>
        <v>2050</v>
      </c>
      <c r="O22" s="99"/>
    </row>
    <row r="23" spans="1:15" ht="15" customHeight="1" x14ac:dyDescent="0.2">
      <c r="A23" s="6" t="s">
        <v>107</v>
      </c>
      <c r="B23" s="6" t="s">
        <v>108</v>
      </c>
      <c r="C23" s="6" t="s">
        <v>109</v>
      </c>
      <c r="D23" s="128">
        <v>1500</v>
      </c>
      <c r="E23" s="128">
        <v>990</v>
      </c>
      <c r="F23" s="105">
        <v>338</v>
      </c>
      <c r="G23" s="8">
        <f t="shared" si="0"/>
        <v>34.141414141414138</v>
      </c>
      <c r="H23" s="105">
        <v>1200</v>
      </c>
    </row>
    <row r="24" spans="1:15" ht="15" hidden="1" customHeight="1" x14ac:dyDescent="0.2">
      <c r="A24" s="6" t="s">
        <v>107</v>
      </c>
      <c r="B24" s="6" t="s">
        <v>110</v>
      </c>
      <c r="C24" s="6" t="s">
        <v>111</v>
      </c>
      <c r="D24" s="105">
        <v>0</v>
      </c>
      <c r="E24" s="105">
        <v>210</v>
      </c>
      <c r="F24" s="105">
        <v>158</v>
      </c>
      <c r="G24" s="8">
        <f t="shared" si="0"/>
        <v>75.238095238095241</v>
      </c>
      <c r="H24" s="105">
        <v>0</v>
      </c>
    </row>
    <row r="25" spans="1:15" s="17" customFormat="1" ht="15" customHeight="1" x14ac:dyDescent="0.2">
      <c r="A25" s="19" t="s">
        <v>107</v>
      </c>
      <c r="B25" s="19" t="s">
        <v>564</v>
      </c>
      <c r="C25" s="19"/>
      <c r="D25" s="156">
        <f>SUM(D23:D24)</f>
        <v>1500</v>
      </c>
      <c r="E25" s="156">
        <f t="shared" ref="E25" si="8">SUM(E23:E24)</f>
        <v>1200</v>
      </c>
      <c r="F25" s="156">
        <f>SUM(F23:F24)</f>
        <v>496</v>
      </c>
      <c r="G25" s="157">
        <f t="shared" si="0"/>
        <v>41.333333333333336</v>
      </c>
      <c r="H25" s="156">
        <f>SUM(H23:H24)</f>
        <v>1200</v>
      </c>
    </row>
    <row r="26" spans="1:15" ht="15" customHeight="1" x14ac:dyDescent="0.2">
      <c r="A26" s="6" t="s">
        <v>112</v>
      </c>
      <c r="B26" s="6" t="s">
        <v>6</v>
      </c>
      <c r="C26" s="6" t="s">
        <v>7</v>
      </c>
      <c r="D26" s="105">
        <v>50</v>
      </c>
      <c r="E26" s="105">
        <v>0</v>
      </c>
      <c r="F26" s="105">
        <v>0</v>
      </c>
      <c r="G26" s="8">
        <v>0</v>
      </c>
      <c r="H26" s="105">
        <v>50</v>
      </c>
    </row>
    <row r="27" spans="1:15" s="17" customFormat="1" ht="15" customHeight="1" x14ac:dyDescent="0.2">
      <c r="A27" s="19" t="s">
        <v>112</v>
      </c>
      <c r="B27" s="19" t="s">
        <v>113</v>
      </c>
      <c r="C27" s="19"/>
      <c r="D27" s="156">
        <f>D26</f>
        <v>50</v>
      </c>
      <c r="E27" s="156">
        <f t="shared" ref="E27:F27" si="9">E26</f>
        <v>0</v>
      </c>
      <c r="F27" s="156">
        <f t="shared" si="9"/>
        <v>0</v>
      </c>
      <c r="G27" s="157">
        <v>0</v>
      </c>
      <c r="H27" s="156">
        <f>H26</f>
        <v>50</v>
      </c>
    </row>
    <row r="28" spans="1:15" ht="15" customHeight="1" x14ac:dyDescent="0.2">
      <c r="A28" s="6" t="s">
        <v>114</v>
      </c>
      <c r="B28" s="6" t="s">
        <v>10</v>
      </c>
      <c r="C28" s="6" t="s">
        <v>11</v>
      </c>
      <c r="D28" s="105">
        <v>25</v>
      </c>
      <c r="E28" s="105">
        <v>0</v>
      </c>
      <c r="F28" s="105">
        <v>0</v>
      </c>
      <c r="G28" s="8">
        <v>0</v>
      </c>
      <c r="H28" s="105">
        <v>25</v>
      </c>
    </row>
    <row r="29" spans="1:15" ht="15" hidden="1" customHeight="1" x14ac:dyDescent="0.2">
      <c r="A29" s="6" t="s">
        <v>114</v>
      </c>
      <c r="B29" s="6" t="s">
        <v>10</v>
      </c>
      <c r="C29" s="6" t="s">
        <v>461</v>
      </c>
      <c r="D29" s="105">
        <v>0</v>
      </c>
      <c r="E29" s="105">
        <v>45</v>
      </c>
      <c r="F29" s="105">
        <v>0</v>
      </c>
      <c r="G29" s="8">
        <f t="shared" si="0"/>
        <v>0</v>
      </c>
      <c r="H29" s="105">
        <v>0</v>
      </c>
    </row>
    <row r="30" spans="1:15" ht="15" customHeight="1" x14ac:dyDescent="0.2">
      <c r="A30" s="6" t="s">
        <v>114</v>
      </c>
      <c r="B30" s="6" t="s">
        <v>63</v>
      </c>
      <c r="C30" s="6" t="s">
        <v>64</v>
      </c>
      <c r="D30" s="105">
        <v>13</v>
      </c>
      <c r="E30" s="105">
        <v>0</v>
      </c>
      <c r="F30" s="105">
        <v>0</v>
      </c>
      <c r="G30" s="8">
        <v>0</v>
      </c>
      <c r="H30" s="105">
        <v>13</v>
      </c>
    </row>
    <row r="31" spans="1:15" ht="15" hidden="1" customHeight="1" x14ac:dyDescent="0.2">
      <c r="A31" s="6" t="s">
        <v>114</v>
      </c>
      <c r="B31" s="6" t="s">
        <v>63</v>
      </c>
      <c r="C31" s="6" t="s">
        <v>462</v>
      </c>
      <c r="D31" s="105">
        <v>0</v>
      </c>
      <c r="E31" s="105">
        <v>15</v>
      </c>
      <c r="F31" s="105">
        <v>0</v>
      </c>
      <c r="G31" s="8">
        <f t="shared" si="0"/>
        <v>0</v>
      </c>
      <c r="H31" s="105">
        <v>0</v>
      </c>
    </row>
    <row r="32" spans="1:15" s="17" customFormat="1" ht="15" customHeight="1" x14ac:dyDescent="0.2">
      <c r="A32" s="19" t="s">
        <v>114</v>
      </c>
      <c r="B32" s="19" t="s">
        <v>115</v>
      </c>
      <c r="C32" s="19"/>
      <c r="D32" s="156">
        <f>SUM(D28:D31)</f>
        <v>38</v>
      </c>
      <c r="E32" s="156">
        <f t="shared" ref="E32:F32" si="10">SUM(E28:E31)</f>
        <v>60</v>
      </c>
      <c r="F32" s="156">
        <f t="shared" si="10"/>
        <v>0</v>
      </c>
      <c r="G32" s="157">
        <f t="shared" si="0"/>
        <v>0</v>
      </c>
      <c r="H32" s="156">
        <f>SUM(H28:H31)</f>
        <v>38</v>
      </c>
    </row>
    <row r="33" spans="1:8" ht="15" hidden="1" customHeight="1" x14ac:dyDescent="0.2">
      <c r="A33" s="6" t="s">
        <v>116</v>
      </c>
      <c r="B33" s="6" t="s">
        <v>156</v>
      </c>
      <c r="C33" s="149" t="s">
        <v>600</v>
      </c>
      <c r="D33" s="105">
        <v>0</v>
      </c>
      <c r="E33" s="105">
        <v>20</v>
      </c>
      <c r="F33" s="105">
        <v>0</v>
      </c>
      <c r="G33" s="8">
        <v>0</v>
      </c>
      <c r="H33" s="105">
        <v>0</v>
      </c>
    </row>
    <row r="34" spans="1:8" ht="15" hidden="1" customHeight="1" x14ac:dyDescent="0.2">
      <c r="A34" s="6" t="s">
        <v>116</v>
      </c>
      <c r="B34" s="6" t="s">
        <v>6</v>
      </c>
      <c r="C34" s="6" t="s">
        <v>7</v>
      </c>
      <c r="D34" s="105">
        <v>60</v>
      </c>
      <c r="E34" s="105">
        <v>10</v>
      </c>
      <c r="F34" s="105">
        <v>0</v>
      </c>
      <c r="G34" s="8">
        <f t="shared" si="0"/>
        <v>0</v>
      </c>
      <c r="H34" s="105">
        <v>0</v>
      </c>
    </row>
    <row r="35" spans="1:8" ht="15" hidden="1" customHeight="1" x14ac:dyDescent="0.2">
      <c r="A35" s="6" t="s">
        <v>116</v>
      </c>
      <c r="B35" s="6" t="s">
        <v>10</v>
      </c>
      <c r="C35" s="6" t="s">
        <v>11</v>
      </c>
      <c r="D35" s="105">
        <v>10</v>
      </c>
      <c r="E35" s="105">
        <v>8</v>
      </c>
      <c r="F35" s="105">
        <v>0</v>
      </c>
      <c r="G35" s="8">
        <f t="shared" si="0"/>
        <v>0</v>
      </c>
      <c r="H35" s="105">
        <v>0</v>
      </c>
    </row>
    <row r="36" spans="1:8" ht="15" customHeight="1" x14ac:dyDescent="0.2">
      <c r="A36" s="6" t="s">
        <v>116</v>
      </c>
      <c r="B36" s="6" t="s">
        <v>12</v>
      </c>
      <c r="C36" s="6" t="s">
        <v>13</v>
      </c>
      <c r="D36" s="105">
        <v>20</v>
      </c>
      <c r="E36" s="105">
        <v>10</v>
      </c>
      <c r="F36" s="105">
        <v>0</v>
      </c>
      <c r="G36" s="8">
        <f t="shared" si="0"/>
        <v>0</v>
      </c>
      <c r="H36" s="105">
        <v>20</v>
      </c>
    </row>
    <row r="37" spans="1:8" ht="15" customHeight="1" x14ac:dyDescent="0.2">
      <c r="A37" s="6" t="s">
        <v>116</v>
      </c>
      <c r="B37" s="6" t="s">
        <v>63</v>
      </c>
      <c r="C37" s="6" t="s">
        <v>64</v>
      </c>
      <c r="D37" s="105">
        <v>100</v>
      </c>
      <c r="E37" s="105">
        <v>50</v>
      </c>
      <c r="F37" s="105">
        <v>32</v>
      </c>
      <c r="G37" s="8">
        <f t="shared" si="0"/>
        <v>64</v>
      </c>
      <c r="H37" s="105">
        <v>100</v>
      </c>
    </row>
    <row r="38" spans="1:8" s="17" customFormat="1" ht="15" customHeight="1" x14ac:dyDescent="0.2">
      <c r="A38" s="19" t="s">
        <v>116</v>
      </c>
      <c r="B38" s="19" t="s">
        <v>117</v>
      </c>
      <c r="C38" s="19"/>
      <c r="D38" s="156">
        <f>SUM(D33:D37)</f>
        <v>190</v>
      </c>
      <c r="E38" s="156">
        <f t="shared" ref="E38:H38" si="11">SUM(E33:E37)</f>
        <v>98</v>
      </c>
      <c r="F38" s="156">
        <f t="shared" si="11"/>
        <v>32</v>
      </c>
      <c r="G38" s="157">
        <f t="shared" si="0"/>
        <v>32.653061224489797</v>
      </c>
      <c r="H38" s="156">
        <f t="shared" si="11"/>
        <v>120</v>
      </c>
    </row>
    <row r="39" spans="1:8" ht="15" customHeight="1" x14ac:dyDescent="0.2">
      <c r="A39" s="6" t="s">
        <v>118</v>
      </c>
      <c r="B39" s="6" t="s">
        <v>6</v>
      </c>
      <c r="C39" s="6" t="s">
        <v>7</v>
      </c>
      <c r="D39" s="105">
        <v>300</v>
      </c>
      <c r="E39" s="105">
        <v>300</v>
      </c>
      <c r="F39" s="105">
        <v>90</v>
      </c>
      <c r="G39" s="8">
        <f t="shared" si="0"/>
        <v>30</v>
      </c>
      <c r="H39" s="105">
        <v>300</v>
      </c>
    </row>
    <row r="40" spans="1:8" s="17" customFormat="1" ht="15" customHeight="1" x14ac:dyDescent="0.2">
      <c r="A40" s="19" t="s">
        <v>118</v>
      </c>
      <c r="B40" s="19" t="s">
        <v>119</v>
      </c>
      <c r="C40" s="19"/>
      <c r="D40" s="156">
        <f>D39</f>
        <v>300</v>
      </c>
      <c r="E40" s="156">
        <f>E39</f>
        <v>300</v>
      </c>
      <c r="F40" s="156">
        <f>F39</f>
        <v>90</v>
      </c>
      <c r="G40" s="157">
        <f t="shared" si="0"/>
        <v>30</v>
      </c>
      <c r="H40" s="156">
        <f>H39</f>
        <v>300</v>
      </c>
    </row>
    <row r="41" spans="1:8" ht="15" customHeight="1" x14ac:dyDescent="0.2">
      <c r="A41" s="6" t="s">
        <v>120</v>
      </c>
      <c r="B41" s="6" t="s">
        <v>10</v>
      </c>
      <c r="C41" s="6" t="s">
        <v>11</v>
      </c>
      <c r="D41" s="105">
        <v>70</v>
      </c>
      <c r="E41" s="105">
        <v>35</v>
      </c>
      <c r="F41" s="105">
        <v>0</v>
      </c>
      <c r="G41" s="8">
        <f t="shared" si="0"/>
        <v>0</v>
      </c>
      <c r="H41" s="105">
        <v>70</v>
      </c>
    </row>
    <row r="42" spans="1:8" ht="15" customHeight="1" x14ac:dyDescent="0.2">
      <c r="A42" s="6" t="s">
        <v>120</v>
      </c>
      <c r="B42" s="6" t="s">
        <v>63</v>
      </c>
      <c r="C42" s="6" t="s">
        <v>64</v>
      </c>
      <c r="D42" s="105">
        <v>120</v>
      </c>
      <c r="E42" s="105">
        <v>130</v>
      </c>
      <c r="F42" s="105">
        <v>10</v>
      </c>
      <c r="G42" s="8">
        <f t="shared" si="0"/>
        <v>7.6923076923076925</v>
      </c>
      <c r="H42" s="105">
        <v>120</v>
      </c>
    </row>
    <row r="43" spans="1:8" s="17" customFormat="1" ht="15" customHeight="1" x14ac:dyDescent="0.2">
      <c r="A43" s="19" t="s">
        <v>120</v>
      </c>
      <c r="B43" s="19" t="s">
        <v>121</v>
      </c>
      <c r="C43" s="19"/>
      <c r="D43" s="156">
        <f>SUM(D41:D42)</f>
        <v>190</v>
      </c>
      <c r="E43" s="156">
        <f>SUM(E41:E42)</f>
        <v>165</v>
      </c>
      <c r="F43" s="156">
        <f>SUM(F41:F42)</f>
        <v>10</v>
      </c>
      <c r="G43" s="157">
        <f t="shared" si="0"/>
        <v>6.0606060606060606</v>
      </c>
      <c r="H43" s="156">
        <f>SUM(H41:H42)</f>
        <v>190</v>
      </c>
    </row>
    <row r="44" spans="1:8" ht="15" customHeight="1" x14ac:dyDescent="0.2">
      <c r="A44" s="127" t="s">
        <v>122</v>
      </c>
      <c r="B44" s="127" t="s">
        <v>123</v>
      </c>
      <c r="C44" s="127" t="s">
        <v>463</v>
      </c>
      <c r="D44" s="128">
        <v>87</v>
      </c>
      <c r="E44" s="128">
        <v>87</v>
      </c>
      <c r="F44" s="128">
        <v>0</v>
      </c>
      <c r="G44" s="8">
        <f t="shared" si="0"/>
        <v>0</v>
      </c>
      <c r="H44" s="128">
        <v>87</v>
      </c>
    </row>
    <row r="45" spans="1:8" ht="15" customHeight="1" x14ac:dyDescent="0.2">
      <c r="A45" s="127" t="s">
        <v>122</v>
      </c>
      <c r="B45" s="127" t="s">
        <v>6</v>
      </c>
      <c r="C45" s="127" t="s">
        <v>464</v>
      </c>
      <c r="D45" s="128">
        <v>357</v>
      </c>
      <c r="E45" s="128">
        <v>357</v>
      </c>
      <c r="F45" s="128">
        <v>3</v>
      </c>
      <c r="G45" s="8">
        <f t="shared" si="0"/>
        <v>0.84033613445378152</v>
      </c>
      <c r="H45" s="128">
        <v>357</v>
      </c>
    </row>
    <row r="46" spans="1:8" ht="15" customHeight="1" x14ac:dyDescent="0.2">
      <c r="A46" s="127" t="s">
        <v>122</v>
      </c>
      <c r="B46" s="127" t="s">
        <v>92</v>
      </c>
      <c r="C46" s="127" t="s">
        <v>93</v>
      </c>
      <c r="D46" s="128">
        <v>5</v>
      </c>
      <c r="E46" s="128">
        <v>3</v>
      </c>
      <c r="F46" s="128">
        <v>2</v>
      </c>
      <c r="G46" s="8">
        <f t="shared" si="0"/>
        <v>66.666666666666671</v>
      </c>
      <c r="H46" s="128">
        <v>5</v>
      </c>
    </row>
    <row r="47" spans="1:8" ht="15" customHeight="1" x14ac:dyDescent="0.2">
      <c r="A47" s="127" t="s">
        <v>122</v>
      </c>
      <c r="B47" s="127" t="s">
        <v>92</v>
      </c>
      <c r="C47" s="127" t="s">
        <v>465</v>
      </c>
      <c r="D47" s="128">
        <v>684</v>
      </c>
      <c r="E47" s="128">
        <v>684</v>
      </c>
      <c r="F47" s="128">
        <v>8</v>
      </c>
      <c r="G47" s="8">
        <f t="shared" si="0"/>
        <v>1.1695906432748537</v>
      </c>
      <c r="H47" s="128">
        <v>677</v>
      </c>
    </row>
    <row r="48" spans="1:8" ht="15" customHeight="1" x14ac:dyDescent="0.2">
      <c r="A48" s="127" t="s">
        <v>122</v>
      </c>
      <c r="B48" s="127" t="s">
        <v>10</v>
      </c>
      <c r="C48" s="127" t="s">
        <v>11</v>
      </c>
      <c r="D48" s="128">
        <v>14</v>
      </c>
      <c r="E48" s="128">
        <v>29</v>
      </c>
      <c r="F48" s="128">
        <v>0</v>
      </c>
      <c r="G48" s="8">
        <f t="shared" si="0"/>
        <v>0</v>
      </c>
      <c r="H48" s="128">
        <v>18</v>
      </c>
    </row>
    <row r="49" spans="1:8" ht="15" customHeight="1" x14ac:dyDescent="0.2">
      <c r="A49" s="127" t="s">
        <v>122</v>
      </c>
      <c r="B49" s="127" t="s">
        <v>10</v>
      </c>
      <c r="C49" s="127" t="s">
        <v>466</v>
      </c>
      <c r="D49" s="128">
        <v>866</v>
      </c>
      <c r="E49" s="128">
        <v>1056</v>
      </c>
      <c r="F49" s="128">
        <v>10</v>
      </c>
      <c r="G49" s="8">
        <f t="shared" si="0"/>
        <v>0.94696969696969702</v>
      </c>
      <c r="H49" s="128">
        <v>804</v>
      </c>
    </row>
    <row r="50" spans="1:8" s="17" customFormat="1" ht="30" hidden="1" customHeight="1" x14ac:dyDescent="0.2"/>
    <row r="51" spans="1:8" ht="15" customHeight="1" x14ac:dyDescent="0.2">
      <c r="A51" s="127" t="s">
        <v>122</v>
      </c>
      <c r="B51" s="127" t="s">
        <v>12</v>
      </c>
      <c r="C51" s="127" t="s">
        <v>13</v>
      </c>
      <c r="D51" s="128">
        <v>20</v>
      </c>
      <c r="E51" s="128">
        <v>5</v>
      </c>
      <c r="F51" s="128">
        <v>0</v>
      </c>
      <c r="G51" s="8">
        <f t="shared" si="0"/>
        <v>0</v>
      </c>
      <c r="H51" s="128">
        <v>20</v>
      </c>
    </row>
    <row r="52" spans="1:8" ht="15" customHeight="1" x14ac:dyDescent="0.2">
      <c r="A52" s="127" t="s">
        <v>122</v>
      </c>
      <c r="B52" s="127" t="s">
        <v>63</v>
      </c>
      <c r="C52" s="127" t="s">
        <v>64</v>
      </c>
      <c r="D52" s="128">
        <v>6</v>
      </c>
      <c r="E52" s="128">
        <v>16</v>
      </c>
      <c r="F52" s="128">
        <v>0</v>
      </c>
      <c r="G52" s="8">
        <f t="shared" si="0"/>
        <v>0</v>
      </c>
      <c r="H52" s="128">
        <v>6</v>
      </c>
    </row>
    <row r="53" spans="1:8" ht="15" customHeight="1" x14ac:dyDescent="0.2">
      <c r="A53" s="127" t="s">
        <v>122</v>
      </c>
      <c r="B53" s="127" t="s">
        <v>108</v>
      </c>
      <c r="C53" s="127" t="s">
        <v>109</v>
      </c>
      <c r="D53" s="128">
        <v>200</v>
      </c>
      <c r="E53" s="128">
        <v>160</v>
      </c>
      <c r="F53" s="128">
        <v>160</v>
      </c>
      <c r="G53" s="8">
        <f t="shared" si="0"/>
        <v>100</v>
      </c>
      <c r="H53" s="128">
        <v>200</v>
      </c>
    </row>
    <row r="54" spans="1:8" ht="15" hidden="1" customHeight="1" x14ac:dyDescent="0.2">
      <c r="A54" s="127" t="s">
        <v>122</v>
      </c>
      <c r="B54" s="127" t="s">
        <v>66</v>
      </c>
      <c r="C54" s="127" t="s">
        <v>300</v>
      </c>
      <c r="D54" s="128">
        <v>0</v>
      </c>
      <c r="E54" s="128">
        <v>8599.6</v>
      </c>
      <c r="F54" s="128">
        <v>3845</v>
      </c>
      <c r="G54" s="8">
        <f t="shared" si="0"/>
        <v>44.711381924740685</v>
      </c>
      <c r="H54" s="128">
        <v>0</v>
      </c>
    </row>
    <row r="55" spans="1:8" ht="15" customHeight="1" x14ac:dyDescent="0.2">
      <c r="A55" s="127" t="s">
        <v>122</v>
      </c>
      <c r="B55" s="127" t="s">
        <v>125</v>
      </c>
      <c r="C55" s="127" t="s">
        <v>126</v>
      </c>
      <c r="D55" s="128">
        <v>1500</v>
      </c>
      <c r="E55" s="128">
        <v>1200</v>
      </c>
      <c r="F55" s="128">
        <v>510</v>
      </c>
      <c r="G55" s="8">
        <f t="shared" si="0"/>
        <v>42.5</v>
      </c>
      <c r="H55" s="128">
        <v>1200</v>
      </c>
    </row>
    <row r="56" spans="1:8" s="17" customFormat="1" ht="15" customHeight="1" x14ac:dyDescent="0.2">
      <c r="A56" s="159" t="s">
        <v>122</v>
      </c>
      <c r="B56" s="159" t="s">
        <v>127</v>
      </c>
      <c r="C56" s="159"/>
      <c r="D56" s="160">
        <f>SUM(D44:D55)</f>
        <v>3739</v>
      </c>
      <c r="E56" s="160">
        <f>SUM(E44:E55)</f>
        <v>12196.6</v>
      </c>
      <c r="F56" s="160">
        <f>SUM(F44:F55)</f>
        <v>4538</v>
      </c>
      <c r="G56" s="157">
        <f t="shared" si="0"/>
        <v>37.207090500631324</v>
      </c>
      <c r="H56" s="160">
        <f>SUM(H44:H55)</f>
        <v>3374</v>
      </c>
    </row>
    <row r="57" spans="1:8" ht="15" hidden="1" customHeight="1" x14ac:dyDescent="0.2">
      <c r="A57" s="6" t="s">
        <v>199</v>
      </c>
      <c r="B57" s="6" t="s">
        <v>66</v>
      </c>
      <c r="C57" s="6" t="s">
        <v>562</v>
      </c>
      <c r="D57" s="105">
        <v>0</v>
      </c>
      <c r="E57" s="105">
        <v>15391</v>
      </c>
      <c r="F57" s="105">
        <v>1694</v>
      </c>
      <c r="G57" s="8">
        <f t="shared" si="0"/>
        <v>11.006432330582808</v>
      </c>
      <c r="H57" s="128">
        <v>0</v>
      </c>
    </row>
    <row r="58" spans="1:8" s="17" customFormat="1" ht="15" hidden="1" customHeight="1" x14ac:dyDescent="0.2">
      <c r="A58" s="19" t="s">
        <v>199</v>
      </c>
      <c r="B58" s="159" t="s">
        <v>200</v>
      </c>
      <c r="C58" s="159"/>
      <c r="D58" s="160">
        <f>D57</f>
        <v>0</v>
      </c>
      <c r="E58" s="156">
        <f t="shared" ref="E58:F58" si="12">E57</f>
        <v>15391</v>
      </c>
      <c r="F58" s="156">
        <f t="shared" si="12"/>
        <v>1694</v>
      </c>
      <c r="G58" s="157">
        <f t="shared" ref="G58" si="13">F58*100/E58</f>
        <v>11.006432330582808</v>
      </c>
      <c r="H58" s="156">
        <f>H57</f>
        <v>0</v>
      </c>
    </row>
    <row r="59" spans="1:8" ht="15" customHeight="1" x14ac:dyDescent="0.2">
      <c r="A59" s="6" t="s">
        <v>128</v>
      </c>
      <c r="B59" s="6" t="s">
        <v>65</v>
      </c>
      <c r="C59" s="6" t="s">
        <v>467</v>
      </c>
      <c r="D59" s="128">
        <v>92325</v>
      </c>
      <c r="E59" s="105">
        <v>107325</v>
      </c>
      <c r="F59" s="105">
        <v>98381</v>
      </c>
      <c r="G59" s="8">
        <f t="shared" si="0"/>
        <v>91.666433729326812</v>
      </c>
      <c r="H59" s="128">
        <v>85720</v>
      </c>
    </row>
    <row r="60" spans="1:8" ht="15" customHeight="1" x14ac:dyDescent="0.2">
      <c r="A60" s="6" t="s">
        <v>128</v>
      </c>
      <c r="B60" s="6" t="s">
        <v>65</v>
      </c>
      <c r="C60" s="6" t="s">
        <v>468</v>
      </c>
      <c r="D60" s="128">
        <v>100</v>
      </c>
      <c r="E60" s="105">
        <v>100</v>
      </c>
      <c r="F60" s="105">
        <v>100</v>
      </c>
      <c r="G60" s="8">
        <f t="shared" si="0"/>
        <v>100</v>
      </c>
      <c r="H60" s="105">
        <v>100</v>
      </c>
    </row>
    <row r="61" spans="1:8" ht="15" hidden="1" customHeight="1" x14ac:dyDescent="0.2">
      <c r="A61" s="6" t="s">
        <v>128</v>
      </c>
      <c r="B61" s="6" t="s">
        <v>66</v>
      </c>
      <c r="C61" s="6" t="s">
        <v>565</v>
      </c>
      <c r="D61" s="128">
        <v>0</v>
      </c>
      <c r="E61" s="105">
        <v>2000</v>
      </c>
      <c r="F61" s="105">
        <v>2000</v>
      </c>
      <c r="G61" s="8">
        <f t="shared" si="0"/>
        <v>100</v>
      </c>
      <c r="H61" s="105">
        <v>0</v>
      </c>
    </row>
    <row r="62" spans="1:8" ht="15" hidden="1" customHeight="1" x14ac:dyDescent="0.2">
      <c r="A62" s="6" t="s">
        <v>128</v>
      </c>
      <c r="B62" s="6" t="s">
        <v>66</v>
      </c>
      <c r="C62" s="127" t="s">
        <v>601</v>
      </c>
      <c r="D62" s="105">
        <v>0</v>
      </c>
      <c r="E62" s="105">
        <v>13440</v>
      </c>
      <c r="F62" s="105">
        <v>0</v>
      </c>
      <c r="G62" s="8">
        <f t="shared" si="0"/>
        <v>0</v>
      </c>
      <c r="H62" s="105">
        <v>0</v>
      </c>
    </row>
    <row r="63" spans="1:8" ht="15" hidden="1" customHeight="1" x14ac:dyDescent="0.2">
      <c r="A63" s="6" t="s">
        <v>128</v>
      </c>
      <c r="B63" s="6" t="s">
        <v>66</v>
      </c>
      <c r="C63" s="127" t="s">
        <v>602</v>
      </c>
      <c r="D63" s="105">
        <v>0</v>
      </c>
      <c r="E63" s="105">
        <v>1685</v>
      </c>
      <c r="F63" s="105">
        <v>1685</v>
      </c>
      <c r="G63" s="8">
        <f t="shared" si="0"/>
        <v>100</v>
      </c>
      <c r="H63" s="105">
        <v>0</v>
      </c>
    </row>
    <row r="64" spans="1:8" s="17" customFormat="1" ht="15" customHeight="1" x14ac:dyDescent="0.2">
      <c r="A64" s="19" t="s">
        <v>128</v>
      </c>
      <c r="B64" s="19" t="s">
        <v>129</v>
      </c>
      <c r="C64" s="19"/>
      <c r="D64" s="156">
        <f>SUM(D59:D63)</f>
        <v>92425</v>
      </c>
      <c r="E64" s="156">
        <f>SUM(E59:E63)</f>
        <v>124550</v>
      </c>
      <c r="F64" s="156">
        <f>SUM(F59:F63)</f>
        <v>102166</v>
      </c>
      <c r="G64" s="157">
        <f t="shared" si="0"/>
        <v>82.028101164191085</v>
      </c>
      <c r="H64" s="156">
        <f>SUM(H59:H63)</f>
        <v>85820</v>
      </c>
    </row>
    <row r="65" spans="1:8" ht="15" hidden="1" customHeight="1" x14ac:dyDescent="0.2">
      <c r="A65" s="6" t="s">
        <v>597</v>
      </c>
      <c r="B65" s="6" t="s">
        <v>66</v>
      </c>
      <c r="C65" s="6" t="s">
        <v>562</v>
      </c>
      <c r="D65" s="105">
        <v>0</v>
      </c>
      <c r="E65" s="105">
        <v>11879</v>
      </c>
      <c r="F65" s="105">
        <v>1058</v>
      </c>
      <c r="G65" s="8">
        <f t="shared" si="0"/>
        <v>8.9064736088896375</v>
      </c>
      <c r="H65" s="128">
        <v>0</v>
      </c>
    </row>
    <row r="66" spans="1:8" s="17" customFormat="1" ht="15" hidden="1" customHeight="1" x14ac:dyDescent="0.2">
      <c r="A66" s="19" t="s">
        <v>597</v>
      </c>
      <c r="B66" s="159" t="s">
        <v>603</v>
      </c>
      <c r="C66" s="159"/>
      <c r="D66" s="156">
        <f>D65</f>
        <v>0</v>
      </c>
      <c r="E66" s="156">
        <f t="shared" ref="E66:F66" si="14">E65</f>
        <v>11879</v>
      </c>
      <c r="F66" s="156">
        <f t="shared" si="14"/>
        <v>1058</v>
      </c>
      <c r="G66" s="157">
        <f t="shared" si="0"/>
        <v>8.9064736088896375</v>
      </c>
      <c r="H66" s="156">
        <v>0</v>
      </c>
    </row>
    <row r="67" spans="1:8" ht="15" hidden="1" customHeight="1" x14ac:dyDescent="0.2">
      <c r="A67" s="6" t="s">
        <v>209</v>
      </c>
      <c r="B67" s="6" t="s">
        <v>66</v>
      </c>
      <c r="C67" s="6" t="s">
        <v>562</v>
      </c>
      <c r="D67" s="105">
        <v>0</v>
      </c>
      <c r="E67" s="105">
        <v>3488</v>
      </c>
      <c r="F67" s="105">
        <v>367</v>
      </c>
      <c r="G67" s="8">
        <f t="shared" si="0"/>
        <v>10.521788990825687</v>
      </c>
      <c r="H67" s="128">
        <v>0</v>
      </c>
    </row>
    <row r="68" spans="1:8" s="17" customFormat="1" ht="15" hidden="1" customHeight="1" x14ac:dyDescent="0.2">
      <c r="A68" s="19" t="s">
        <v>209</v>
      </c>
      <c r="B68" s="159" t="s">
        <v>210</v>
      </c>
      <c r="C68" s="159"/>
      <c r="D68" s="156">
        <f>D67</f>
        <v>0</v>
      </c>
      <c r="E68" s="156">
        <f t="shared" ref="E68:F68" si="15">E67</f>
        <v>3488</v>
      </c>
      <c r="F68" s="156">
        <f t="shared" si="15"/>
        <v>367</v>
      </c>
      <c r="G68" s="157">
        <f t="shared" ref="G68" si="16">F68*100/E68</f>
        <v>10.521788990825687</v>
      </c>
      <c r="H68" s="156">
        <v>0</v>
      </c>
    </row>
    <row r="69" spans="1:8" ht="15" customHeight="1" x14ac:dyDescent="0.2">
      <c r="A69" s="6" t="s">
        <v>469</v>
      </c>
      <c r="B69" s="6" t="s">
        <v>39</v>
      </c>
      <c r="C69" s="6" t="s">
        <v>470</v>
      </c>
      <c r="D69" s="105">
        <v>0</v>
      </c>
      <c r="E69" s="105">
        <v>0</v>
      </c>
      <c r="F69" s="105">
        <v>0</v>
      </c>
      <c r="G69" s="8">
        <v>0</v>
      </c>
      <c r="H69" s="105">
        <v>350</v>
      </c>
    </row>
    <row r="70" spans="1:8" ht="15" customHeight="1" x14ac:dyDescent="0.2">
      <c r="A70" s="6" t="s">
        <v>469</v>
      </c>
      <c r="B70" s="6" t="s">
        <v>4</v>
      </c>
      <c r="C70" s="6" t="s">
        <v>471</v>
      </c>
      <c r="D70" s="105">
        <v>0</v>
      </c>
      <c r="E70" s="105">
        <v>0</v>
      </c>
      <c r="F70" s="105">
        <v>0</v>
      </c>
      <c r="G70" s="8">
        <v>0</v>
      </c>
      <c r="H70" s="105">
        <v>150</v>
      </c>
    </row>
    <row r="71" spans="1:8" ht="15" customHeight="1" x14ac:dyDescent="0.2">
      <c r="A71" s="6" t="s">
        <v>469</v>
      </c>
      <c r="B71" s="6" t="s">
        <v>177</v>
      </c>
      <c r="C71" s="6" t="s">
        <v>472</v>
      </c>
      <c r="D71" s="105">
        <v>0</v>
      </c>
      <c r="E71" s="105">
        <v>0</v>
      </c>
      <c r="F71" s="105">
        <v>0</v>
      </c>
      <c r="G71" s="8">
        <v>0</v>
      </c>
      <c r="H71" s="105">
        <v>2500</v>
      </c>
    </row>
    <row r="72" spans="1:8" ht="15" customHeight="1" x14ac:dyDescent="0.2">
      <c r="D72" s="1"/>
      <c r="E72" s="1"/>
      <c r="F72" s="1"/>
      <c r="H72" s="1"/>
    </row>
    <row r="73" spans="1:8" ht="15" customHeight="1" x14ac:dyDescent="0.2">
      <c r="A73" s="36" t="s">
        <v>748</v>
      </c>
      <c r="B73" s="306"/>
      <c r="C73" s="306"/>
      <c r="D73" s="306"/>
      <c r="E73" s="306"/>
      <c r="F73" s="306"/>
      <c r="G73" s="306"/>
      <c r="H73" s="1"/>
    </row>
    <row r="74" spans="1:8" ht="15" customHeight="1" x14ac:dyDescent="0.2">
      <c r="A74" s="306"/>
      <c r="B74" s="306"/>
      <c r="C74" s="306"/>
      <c r="D74" s="306"/>
      <c r="E74" s="306"/>
      <c r="F74" s="306"/>
      <c r="G74" s="306"/>
      <c r="H74" s="1"/>
    </row>
    <row r="75" spans="1:8" ht="15" customHeight="1" x14ac:dyDescent="0.2">
      <c r="A75" s="355" t="s">
        <v>424</v>
      </c>
      <c r="B75" s="355"/>
      <c r="C75" s="355"/>
      <c r="D75" s="355"/>
      <c r="E75" s="355"/>
      <c r="F75" s="355"/>
      <c r="G75" s="355"/>
      <c r="H75" s="1"/>
    </row>
    <row r="76" spans="1:8" s="5" customFormat="1" ht="27" customHeight="1" x14ac:dyDescent="0.2">
      <c r="A76" s="13" t="s">
        <v>0</v>
      </c>
      <c r="B76" s="13" t="s">
        <v>1</v>
      </c>
      <c r="C76" s="13" t="s">
        <v>2</v>
      </c>
      <c r="D76" s="103" t="s">
        <v>293</v>
      </c>
      <c r="E76" s="103" t="s">
        <v>294</v>
      </c>
      <c r="F76" s="104" t="s">
        <v>587</v>
      </c>
      <c r="G76" s="14" t="s">
        <v>295</v>
      </c>
      <c r="H76" s="126" t="s">
        <v>697</v>
      </c>
    </row>
    <row r="77" spans="1:8" s="17" customFormat="1" ht="15" customHeight="1" x14ac:dyDescent="0.2">
      <c r="A77" s="19" t="s">
        <v>469</v>
      </c>
      <c r="B77" s="19" t="s">
        <v>473</v>
      </c>
      <c r="C77" s="19"/>
      <c r="D77" s="156">
        <f>SUM(D69:D71)</f>
        <v>0</v>
      </c>
      <c r="E77" s="156">
        <f>SUM(E69:E71)</f>
        <v>0</v>
      </c>
      <c r="F77" s="156">
        <f>SUM(F69:F71)</f>
        <v>0</v>
      </c>
      <c r="G77" s="157">
        <v>0</v>
      </c>
      <c r="H77" s="156">
        <f>SUM(H69:H71)</f>
        <v>3000</v>
      </c>
    </row>
    <row r="78" spans="1:8" ht="15" customHeight="1" x14ac:dyDescent="0.2">
      <c r="A78" s="6" t="s">
        <v>130</v>
      </c>
      <c r="B78" s="6" t="s">
        <v>10</v>
      </c>
      <c r="C78" s="6" t="s">
        <v>11</v>
      </c>
      <c r="D78" s="105">
        <v>241</v>
      </c>
      <c r="E78" s="105">
        <v>241</v>
      </c>
      <c r="F78" s="105">
        <v>176</v>
      </c>
      <c r="G78" s="8">
        <f t="shared" si="0"/>
        <v>73.029045643153523</v>
      </c>
      <c r="H78" s="105">
        <v>240</v>
      </c>
    </row>
    <row r="79" spans="1:8" s="17" customFormat="1" ht="15" customHeight="1" x14ac:dyDescent="0.2">
      <c r="A79" s="19" t="s">
        <v>130</v>
      </c>
      <c r="B79" s="19" t="s">
        <v>131</v>
      </c>
      <c r="C79" s="19"/>
      <c r="D79" s="156">
        <f>D78</f>
        <v>241</v>
      </c>
      <c r="E79" s="156">
        <f t="shared" ref="E79:H79" si="17">E78</f>
        <v>241</v>
      </c>
      <c r="F79" s="156">
        <f t="shared" si="17"/>
        <v>176</v>
      </c>
      <c r="G79" s="157">
        <f t="shared" si="0"/>
        <v>73.029045643153523</v>
      </c>
      <c r="H79" s="156">
        <f t="shared" si="17"/>
        <v>240</v>
      </c>
    </row>
    <row r="80" spans="1:8" ht="15" hidden="1" customHeight="1" x14ac:dyDescent="0.2">
      <c r="A80" s="6" t="s">
        <v>132</v>
      </c>
      <c r="B80" s="6" t="s">
        <v>123</v>
      </c>
      <c r="C80" s="6" t="s">
        <v>124</v>
      </c>
      <c r="D80" s="105">
        <v>60</v>
      </c>
      <c r="E80" s="105">
        <v>60</v>
      </c>
      <c r="F80" s="105">
        <v>0</v>
      </c>
      <c r="G80" s="8">
        <f t="shared" ref="G80:G86" si="18">F80*100/E80</f>
        <v>0</v>
      </c>
      <c r="H80" s="105">
        <v>0</v>
      </c>
    </row>
    <row r="81" spans="1:8" ht="15" customHeight="1" x14ac:dyDescent="0.2">
      <c r="A81" s="6" t="s">
        <v>132</v>
      </c>
      <c r="B81" s="6" t="s">
        <v>92</v>
      </c>
      <c r="C81" s="6" t="s">
        <v>93</v>
      </c>
      <c r="D81" s="105">
        <v>35</v>
      </c>
      <c r="E81" s="105">
        <v>25</v>
      </c>
      <c r="F81" s="105">
        <v>0</v>
      </c>
      <c r="G81" s="8">
        <f t="shared" si="18"/>
        <v>0</v>
      </c>
      <c r="H81" s="105">
        <v>35</v>
      </c>
    </row>
    <row r="82" spans="1:8" ht="15" customHeight="1" x14ac:dyDescent="0.2">
      <c r="A82" s="6" t="s">
        <v>132</v>
      </c>
      <c r="B82" s="6" t="s">
        <v>10</v>
      </c>
      <c r="C82" s="6" t="s">
        <v>11</v>
      </c>
      <c r="D82" s="105">
        <v>170</v>
      </c>
      <c r="E82" s="105">
        <v>127</v>
      </c>
      <c r="F82" s="105">
        <v>64</v>
      </c>
      <c r="G82" s="8">
        <f t="shared" si="18"/>
        <v>50.393700787401578</v>
      </c>
      <c r="H82" s="105">
        <v>170</v>
      </c>
    </row>
    <row r="83" spans="1:8" ht="15" hidden="1" customHeight="1" x14ac:dyDescent="0.2">
      <c r="A83" s="6" t="s">
        <v>132</v>
      </c>
      <c r="B83" s="6" t="s">
        <v>10</v>
      </c>
      <c r="C83" s="6" t="s">
        <v>461</v>
      </c>
      <c r="D83" s="105">
        <v>0</v>
      </c>
      <c r="E83" s="105">
        <v>64</v>
      </c>
      <c r="F83" s="105">
        <v>12</v>
      </c>
      <c r="G83" s="8">
        <f t="shared" si="18"/>
        <v>18.75</v>
      </c>
      <c r="H83" s="105">
        <v>0</v>
      </c>
    </row>
    <row r="84" spans="1:8" ht="15" customHeight="1" x14ac:dyDescent="0.2">
      <c r="A84" s="6" t="s">
        <v>132</v>
      </c>
      <c r="B84" s="6" t="s">
        <v>12</v>
      </c>
      <c r="C84" s="6" t="s">
        <v>13</v>
      </c>
      <c r="D84" s="105">
        <v>15</v>
      </c>
      <c r="E84" s="105">
        <v>15</v>
      </c>
      <c r="F84" s="105">
        <v>2</v>
      </c>
      <c r="G84" s="8">
        <f t="shared" si="18"/>
        <v>13.333333333333334</v>
      </c>
      <c r="H84" s="105">
        <v>15</v>
      </c>
    </row>
    <row r="85" spans="1:8" ht="15" customHeight="1" x14ac:dyDescent="0.2">
      <c r="A85" s="6" t="s">
        <v>132</v>
      </c>
      <c r="B85" s="6" t="s">
        <v>73</v>
      </c>
      <c r="C85" s="6" t="s">
        <v>74</v>
      </c>
      <c r="D85" s="105">
        <v>200</v>
      </c>
      <c r="E85" s="105">
        <v>200</v>
      </c>
      <c r="F85" s="105">
        <v>0</v>
      </c>
      <c r="G85" s="8">
        <f t="shared" si="18"/>
        <v>0</v>
      </c>
      <c r="H85" s="105">
        <v>250</v>
      </c>
    </row>
    <row r="86" spans="1:8" s="17" customFormat="1" ht="15" customHeight="1" x14ac:dyDescent="0.2">
      <c r="A86" s="19" t="s">
        <v>132</v>
      </c>
      <c r="B86" s="19" t="s">
        <v>133</v>
      </c>
      <c r="C86" s="19"/>
      <c r="D86" s="156">
        <f>SUM(D80:D85)</f>
        <v>480</v>
      </c>
      <c r="E86" s="156">
        <f t="shared" ref="E86" si="19">SUM(E80:E85)</f>
        <v>491</v>
      </c>
      <c r="F86" s="156">
        <f>SUM(F80:F85)</f>
        <v>78</v>
      </c>
      <c r="G86" s="157">
        <f t="shared" si="18"/>
        <v>15.885947046843178</v>
      </c>
      <c r="H86" s="156">
        <f>SUM(H80:H85)</f>
        <v>470</v>
      </c>
    </row>
    <row r="87" spans="1:8" ht="15" customHeight="1" x14ac:dyDescent="0.2">
      <c r="A87" s="6" t="s">
        <v>134</v>
      </c>
      <c r="B87" s="6" t="s">
        <v>123</v>
      </c>
      <c r="C87" s="6" t="s">
        <v>124</v>
      </c>
      <c r="D87" s="105">
        <v>100</v>
      </c>
      <c r="E87" s="105">
        <v>100</v>
      </c>
      <c r="F87" s="105">
        <v>0</v>
      </c>
      <c r="G87" s="8">
        <f t="shared" ref="G87:G93" si="20">F87*100/E87</f>
        <v>0</v>
      </c>
      <c r="H87" s="105">
        <v>100</v>
      </c>
    </row>
    <row r="88" spans="1:8" ht="15" customHeight="1" x14ac:dyDescent="0.2">
      <c r="A88" s="6" t="s">
        <v>134</v>
      </c>
      <c r="B88" s="6" t="s">
        <v>6</v>
      </c>
      <c r="C88" s="6" t="s">
        <v>7</v>
      </c>
      <c r="D88" s="105">
        <v>110</v>
      </c>
      <c r="E88" s="105">
        <v>180</v>
      </c>
      <c r="F88" s="105">
        <v>0</v>
      </c>
      <c r="G88" s="8">
        <f t="shared" si="20"/>
        <v>0</v>
      </c>
      <c r="H88" s="105">
        <v>200</v>
      </c>
    </row>
    <row r="89" spans="1:8" ht="15" hidden="1" customHeight="1" x14ac:dyDescent="0.2">
      <c r="A89" s="6" t="s">
        <v>134</v>
      </c>
      <c r="B89" s="6" t="s">
        <v>92</v>
      </c>
      <c r="C89" s="6" t="s">
        <v>93</v>
      </c>
      <c r="D89" s="105">
        <v>238</v>
      </c>
      <c r="E89" s="105">
        <v>0</v>
      </c>
      <c r="F89" s="105">
        <v>0</v>
      </c>
      <c r="G89" s="8">
        <v>0</v>
      </c>
      <c r="H89" s="105">
        <v>0</v>
      </c>
    </row>
    <row r="90" spans="1:8" ht="15" customHeight="1" x14ac:dyDescent="0.2">
      <c r="A90" s="6" t="s">
        <v>134</v>
      </c>
      <c r="B90" s="6" t="s">
        <v>10</v>
      </c>
      <c r="C90" s="6" t="s">
        <v>11</v>
      </c>
      <c r="D90" s="105">
        <v>0</v>
      </c>
      <c r="E90" s="105">
        <v>104</v>
      </c>
      <c r="F90" s="105">
        <v>0</v>
      </c>
      <c r="G90" s="8">
        <f t="shared" si="20"/>
        <v>0</v>
      </c>
      <c r="H90" s="105">
        <v>130</v>
      </c>
    </row>
    <row r="91" spans="1:8" ht="15" customHeight="1" x14ac:dyDescent="0.2">
      <c r="A91" s="6" t="s">
        <v>134</v>
      </c>
      <c r="B91" s="6" t="s">
        <v>12</v>
      </c>
      <c r="C91" s="6" t="s">
        <v>13</v>
      </c>
      <c r="D91" s="105">
        <v>30</v>
      </c>
      <c r="E91" s="105">
        <v>30</v>
      </c>
      <c r="F91" s="105">
        <v>0</v>
      </c>
      <c r="G91" s="8">
        <f t="shared" si="20"/>
        <v>0</v>
      </c>
      <c r="H91" s="105">
        <v>30</v>
      </c>
    </row>
    <row r="92" spans="1:8" ht="15" customHeight="1" x14ac:dyDescent="0.2">
      <c r="A92" s="6" t="s">
        <v>134</v>
      </c>
      <c r="B92" s="6" t="s">
        <v>63</v>
      </c>
      <c r="C92" s="6" t="s">
        <v>64</v>
      </c>
      <c r="D92" s="105">
        <v>139</v>
      </c>
      <c r="E92" s="105">
        <v>139</v>
      </c>
      <c r="F92" s="105">
        <v>19</v>
      </c>
      <c r="G92" s="8">
        <f t="shared" si="20"/>
        <v>13.669064748201439</v>
      </c>
      <c r="H92" s="105">
        <v>139</v>
      </c>
    </row>
    <row r="93" spans="1:8" s="17" customFormat="1" ht="15" customHeight="1" x14ac:dyDescent="0.2">
      <c r="A93" s="19" t="s">
        <v>134</v>
      </c>
      <c r="B93" s="19" t="s">
        <v>474</v>
      </c>
      <c r="C93" s="19"/>
      <c r="D93" s="156">
        <f>SUM(D87:D92)</f>
        <v>617</v>
      </c>
      <c r="E93" s="156">
        <f t="shared" ref="E93:F93" si="21">SUM(E87:E92)</f>
        <v>553</v>
      </c>
      <c r="F93" s="156">
        <f t="shared" si="21"/>
        <v>19</v>
      </c>
      <c r="G93" s="157">
        <f t="shared" si="20"/>
        <v>3.4358047016274864</v>
      </c>
      <c r="H93" s="156">
        <f>SUM(H87:H92)</f>
        <v>599</v>
      </c>
    </row>
    <row r="94" spans="1:8" ht="15" customHeight="1" x14ac:dyDescent="0.2">
      <c r="A94" s="6" t="s">
        <v>137</v>
      </c>
      <c r="B94" s="6" t="s">
        <v>138</v>
      </c>
      <c r="C94" s="6" t="s">
        <v>139</v>
      </c>
      <c r="D94" s="105">
        <v>50</v>
      </c>
      <c r="E94" s="105">
        <v>50</v>
      </c>
      <c r="F94" s="105">
        <v>12</v>
      </c>
      <c r="G94" s="8">
        <f t="shared" ref="G94:G97" si="22">F94*100/E94</f>
        <v>24</v>
      </c>
      <c r="H94" s="105">
        <v>100</v>
      </c>
    </row>
    <row r="95" spans="1:8" ht="15" customHeight="1" x14ac:dyDescent="0.2">
      <c r="A95" s="6" t="s">
        <v>137</v>
      </c>
      <c r="B95" s="6" t="s">
        <v>140</v>
      </c>
      <c r="C95" s="6" t="s">
        <v>475</v>
      </c>
      <c r="D95" s="105">
        <v>600</v>
      </c>
      <c r="E95" s="105">
        <v>600</v>
      </c>
      <c r="F95" s="105">
        <v>252</v>
      </c>
      <c r="G95" s="8">
        <f t="shared" si="22"/>
        <v>42</v>
      </c>
      <c r="H95" s="105">
        <v>500</v>
      </c>
    </row>
    <row r="96" spans="1:8" ht="15" hidden="1" customHeight="1" x14ac:dyDescent="0.2">
      <c r="A96" s="6" t="s">
        <v>137</v>
      </c>
      <c r="B96" s="6" t="s">
        <v>140</v>
      </c>
      <c r="C96" s="6" t="s">
        <v>476</v>
      </c>
      <c r="D96" s="105">
        <v>0</v>
      </c>
      <c r="E96" s="105">
        <v>96</v>
      </c>
      <c r="F96" s="105">
        <v>0</v>
      </c>
      <c r="G96" s="8">
        <f t="shared" si="22"/>
        <v>0</v>
      </c>
      <c r="H96" s="105">
        <v>0</v>
      </c>
    </row>
    <row r="97" spans="1:8" s="17" customFormat="1" ht="15" customHeight="1" x14ac:dyDescent="0.2">
      <c r="A97" s="19" t="s">
        <v>137</v>
      </c>
      <c r="B97" s="19" t="s">
        <v>142</v>
      </c>
      <c r="C97" s="19"/>
      <c r="D97" s="156">
        <f>SUM(D94:D96)</f>
        <v>650</v>
      </c>
      <c r="E97" s="156">
        <f>SUM(E94:E96)</f>
        <v>746</v>
      </c>
      <c r="F97" s="156">
        <f>SUM(F94:F96)</f>
        <v>264</v>
      </c>
      <c r="G97" s="157">
        <f t="shared" si="22"/>
        <v>35.388739946380696</v>
      </c>
      <c r="H97" s="156">
        <f t="shared" ref="H97" si="23">SUM(H94:H96)</f>
        <v>600</v>
      </c>
    </row>
    <row r="98" spans="1:8" ht="15" hidden="1" customHeight="1" x14ac:dyDescent="0.2">
      <c r="A98" s="6" t="s">
        <v>47</v>
      </c>
      <c r="B98" s="6" t="s">
        <v>10</v>
      </c>
      <c r="C98" s="6" t="s">
        <v>11</v>
      </c>
      <c r="D98" s="105">
        <v>0</v>
      </c>
      <c r="E98" s="105">
        <v>500</v>
      </c>
      <c r="F98" s="105">
        <v>2.7749999999999999</v>
      </c>
      <c r="G98" s="8">
        <f t="shared" ref="G98:G101" si="24">F98*100/E98</f>
        <v>0.55500000000000005</v>
      </c>
      <c r="H98" s="105">
        <v>0</v>
      </c>
    </row>
    <row r="99" spans="1:8" ht="15" hidden="1" customHeight="1" x14ac:dyDescent="0.2">
      <c r="A99" s="6" t="s">
        <v>47</v>
      </c>
      <c r="B99" s="6" t="s">
        <v>63</v>
      </c>
      <c r="C99" s="6" t="s">
        <v>64</v>
      </c>
      <c r="D99" s="105">
        <v>0</v>
      </c>
      <c r="E99" s="105">
        <v>500</v>
      </c>
      <c r="F99" s="105">
        <v>0</v>
      </c>
      <c r="G99" s="8">
        <f t="shared" si="24"/>
        <v>0</v>
      </c>
      <c r="H99" s="105">
        <v>0</v>
      </c>
    </row>
    <row r="100" spans="1:8" ht="15" hidden="1" customHeight="1" x14ac:dyDescent="0.2">
      <c r="A100" s="6" t="s">
        <v>47</v>
      </c>
      <c r="B100" s="6" t="s">
        <v>135</v>
      </c>
      <c r="C100" s="6" t="s">
        <v>136</v>
      </c>
      <c r="D100" s="105">
        <v>0</v>
      </c>
      <c r="E100" s="105">
        <v>500</v>
      </c>
      <c r="F100" s="105">
        <v>0</v>
      </c>
      <c r="G100" s="8">
        <f t="shared" si="24"/>
        <v>0</v>
      </c>
      <c r="H100" s="105">
        <v>0</v>
      </c>
    </row>
    <row r="101" spans="1:8" s="17" customFormat="1" ht="15" hidden="1" customHeight="1" x14ac:dyDescent="0.2">
      <c r="A101" s="19" t="s">
        <v>47</v>
      </c>
      <c r="B101" s="19" t="s">
        <v>48</v>
      </c>
      <c r="C101" s="19"/>
      <c r="D101" s="156">
        <f>SUM(D98:D100)</f>
        <v>0</v>
      </c>
      <c r="E101" s="156">
        <f t="shared" ref="E101:F101" si="25">SUM(E98:E100)</f>
        <v>1500</v>
      </c>
      <c r="F101" s="156">
        <f t="shared" si="25"/>
        <v>2.7749999999999999</v>
      </c>
      <c r="G101" s="157">
        <f t="shared" si="24"/>
        <v>0.185</v>
      </c>
      <c r="H101" s="156">
        <v>0</v>
      </c>
    </row>
    <row r="102" spans="1:8" ht="15" hidden="1" customHeight="1" x14ac:dyDescent="0.2">
      <c r="A102" s="6" t="s">
        <v>87</v>
      </c>
      <c r="B102" s="6" t="s">
        <v>298</v>
      </c>
      <c r="C102" s="127" t="s">
        <v>604</v>
      </c>
      <c r="D102" s="105">
        <v>0</v>
      </c>
      <c r="E102" s="105">
        <v>56</v>
      </c>
      <c r="F102" s="105">
        <v>56</v>
      </c>
      <c r="G102" s="8">
        <f t="shared" ref="G102:G103" si="26">F102*100/E102</f>
        <v>100</v>
      </c>
      <c r="H102" s="105">
        <v>0</v>
      </c>
    </row>
    <row r="103" spans="1:8" ht="15" hidden="1" customHeight="1" x14ac:dyDescent="0.2">
      <c r="A103" s="6" t="s">
        <v>78</v>
      </c>
      <c r="B103" s="6" t="s">
        <v>79</v>
      </c>
      <c r="C103" s="127" t="s">
        <v>80</v>
      </c>
      <c r="D103" s="105">
        <v>0</v>
      </c>
      <c r="E103" s="105">
        <v>-56</v>
      </c>
      <c r="F103" s="105">
        <v>0</v>
      </c>
      <c r="G103" s="8">
        <f t="shared" si="26"/>
        <v>0</v>
      </c>
      <c r="H103" s="105">
        <v>0</v>
      </c>
    </row>
    <row r="105" spans="1:8" ht="15" customHeight="1" x14ac:dyDescent="0.2">
      <c r="A105" s="20" t="s">
        <v>290</v>
      </c>
      <c r="B105" s="20"/>
      <c r="C105" s="20"/>
      <c r="D105" s="113">
        <f>D6+D10+D12+D14+D16+D18+D22+D25+D27+D32+D38+D40+D43+D56+D58+D64+D68+D77+D79+D86+D93+D97+D101+D66</f>
        <v>107627</v>
      </c>
      <c r="E105" s="113">
        <f>E6+E10+E12+E14+E16+E18+E22+E25+E27+E32+E38+E40+E43+E56+E58+E64+E68+E77+E79+E86+E93+E97+E101+E66+E102+E103</f>
        <v>180413.6</v>
      </c>
      <c r="F105" s="113">
        <f>F6+F10+F12+F14+F16+F18+F22+F25+F27+F32+F38+F40+F43+F56+F58+F64+F68+F77+F79+F86+F93+F97+F101+F66+F102+F103</f>
        <v>116427.13499999999</v>
      </c>
      <c r="G105" s="167">
        <f t="shared" ref="G105" si="27">F105*100/E105</f>
        <v>64.533458120673828</v>
      </c>
      <c r="H105" s="113">
        <f>H10+H12+H14+H16+H18+H25+H27+H32+H38+H43+H56+H64+H77+H79+H86+H93+H97+H101+H40+H22</f>
        <v>98248</v>
      </c>
    </row>
    <row r="106" spans="1:8" x14ac:dyDescent="0.2">
      <c r="A106" s="4"/>
      <c r="B106" s="4"/>
      <c r="C106" s="4"/>
      <c r="D106" s="108"/>
      <c r="E106" s="108"/>
      <c r="F106" s="108"/>
      <c r="G106" s="4"/>
      <c r="H106" s="108"/>
    </row>
    <row r="108" spans="1:8" x14ac:dyDescent="0.2">
      <c r="D108" s="1"/>
      <c r="E108" s="1"/>
      <c r="F108" s="1"/>
      <c r="H108" s="1"/>
    </row>
    <row r="139" spans="1:7" x14ac:dyDescent="0.2">
      <c r="D139" s="1"/>
      <c r="E139" s="1"/>
      <c r="F139" s="1"/>
    </row>
    <row r="142" spans="1:7" x14ac:dyDescent="0.2">
      <c r="D142" s="1"/>
      <c r="E142" s="1"/>
      <c r="F142" s="1"/>
    </row>
    <row r="143" spans="1:7" x14ac:dyDescent="0.2">
      <c r="A143" s="355" t="s">
        <v>425</v>
      </c>
      <c r="B143" s="355"/>
      <c r="C143" s="355"/>
      <c r="D143" s="355"/>
      <c r="E143" s="355"/>
      <c r="F143" s="355"/>
      <c r="G143" s="355"/>
    </row>
    <row r="144" spans="1:7" x14ac:dyDescent="0.2">
      <c r="D144" s="1"/>
      <c r="E144" s="1"/>
      <c r="F144" s="1"/>
    </row>
    <row r="148" spans="4:8" x14ac:dyDescent="0.2">
      <c r="D148" s="1"/>
      <c r="E148" s="1"/>
      <c r="F148" s="1"/>
    </row>
    <row r="152" spans="4:8" x14ac:dyDescent="0.2">
      <c r="D152" s="1"/>
      <c r="E152" s="1"/>
      <c r="F152" s="1"/>
    </row>
    <row r="158" spans="4:8" x14ac:dyDescent="0.2">
      <c r="D158" s="1"/>
      <c r="E158" s="1"/>
      <c r="F158" s="1"/>
      <c r="H158" s="1"/>
    </row>
  </sheetData>
  <mergeCells count="2">
    <mergeCell ref="A143:G143"/>
    <mergeCell ref="A75:G75"/>
  </mergeCells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20</vt:i4>
      </vt:variant>
    </vt:vector>
  </HeadingPairs>
  <TitlesOfParts>
    <vt:vector size="20" baseType="lpstr">
      <vt:lpstr>Příloha č. 1 - Bilance</vt:lpstr>
      <vt:lpstr>Výdaje ORJ</vt:lpstr>
      <vt:lpstr>11</vt:lpstr>
      <vt:lpstr>12</vt:lpstr>
      <vt:lpstr>21</vt:lpstr>
      <vt:lpstr>31</vt:lpstr>
      <vt:lpstr>41</vt:lpstr>
      <vt:lpstr>43</vt:lpstr>
      <vt:lpstr>51</vt:lpstr>
      <vt:lpstr>61</vt:lpstr>
      <vt:lpstr>62</vt:lpstr>
      <vt:lpstr>63</vt:lpstr>
      <vt:lpstr>64</vt:lpstr>
      <vt:lpstr>65</vt:lpstr>
      <vt:lpstr>81</vt:lpstr>
      <vt:lpstr>82</vt:lpstr>
      <vt:lpstr>83</vt:lpstr>
      <vt:lpstr>91</vt:lpstr>
      <vt:lpstr>10</vt:lpstr>
      <vt:lpstr>Rozpis rezervy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Gordic Reporter</dc:title>
  <dc:creator>Šustová Marie (ÚMČ Praha 10)</dc:creator>
  <cp:lastModifiedBy>Uživatel systému Windows</cp:lastModifiedBy>
  <cp:lastPrinted>2021-01-11T13:40:54Z</cp:lastPrinted>
  <dcterms:created xsi:type="dcterms:W3CDTF">2020-07-14T13:13:16Z</dcterms:created>
  <dcterms:modified xsi:type="dcterms:W3CDTF">2021-01-15T07:57:57Z</dcterms:modified>
</cp:coreProperties>
</file>