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4"/>
  </bookViews>
  <sheets>
    <sheet name="celkem" sheetId="1" r:id="rId1"/>
    <sheet name="OMP " sheetId="2" r:id="rId2"/>
    <sheet name="OBN" sheetId="3" r:id="rId3"/>
    <sheet name="ostatní odbory" sheetId="4" r:id="rId4"/>
    <sheet name="Nadlimitky OMP a OBN" sheetId="5" r:id="rId5"/>
  </sheets>
  <definedNames/>
  <calcPr fullCalcOnLoad="1"/>
</workbook>
</file>

<file path=xl/comments4.xml><?xml version="1.0" encoding="utf-8"?>
<comments xmlns="http://schemas.openxmlformats.org/spreadsheetml/2006/main">
  <authors>
    <author>Pecharová Slabihoudk Lenka (ÚMČ Praha 10)</author>
  </authors>
  <commentList>
    <comment ref="B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12.9.2014</t>
        </r>
      </text>
    </comment>
    <comment ref="E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8.9.2014</t>
        </r>
      </text>
    </comment>
  </commentList>
</comments>
</file>

<file path=xl/sharedStrings.xml><?xml version="1.0" encoding="utf-8"?>
<sst xmlns="http://schemas.openxmlformats.org/spreadsheetml/2006/main" count="285" uniqueCount="161">
  <si>
    <t>náklad, výnos/středisko</t>
  </si>
  <si>
    <t>8144
nájmy za reklamy</t>
  </si>
  <si>
    <t>8200 
OMP</t>
  </si>
  <si>
    <t>8258
školy, školky</t>
  </si>
  <si>
    <t>Spotřeba energie</t>
  </si>
  <si>
    <t>Spotřeba jiných neskl. dodávek (spotřeba vody)</t>
  </si>
  <si>
    <t>Opravy tepelného hospodářství</t>
  </si>
  <si>
    <t>Opravy při haváriích</t>
  </si>
  <si>
    <t>Opravy ostatní</t>
  </si>
  <si>
    <t>Opravy celkem</t>
  </si>
  <si>
    <t xml:space="preserve">Úklid chodníků a prostranství </t>
  </si>
  <si>
    <t xml:space="preserve">Obstaravatelská odměna </t>
  </si>
  <si>
    <t>Opravné položky k pohledávkám</t>
  </si>
  <si>
    <t>Odpis pohledávek</t>
  </si>
  <si>
    <t>Ostatní náklady</t>
  </si>
  <si>
    <t>NÁKLADY CELKEM</t>
  </si>
  <si>
    <t>Výnosy z prodeje služeb</t>
  </si>
  <si>
    <t>Výnosy z pronájmu pozemků</t>
  </si>
  <si>
    <t>Výnosy z pronájmu za byty</t>
  </si>
  <si>
    <t>Výnosy z pronájmu nebyt.prostor</t>
  </si>
  <si>
    <t xml:space="preserve">Výnosy z pronájmu podílových domů </t>
  </si>
  <si>
    <t xml:space="preserve">Výnosy z pronájmu celkem </t>
  </si>
  <si>
    <t>Předepsané pokuty a penále</t>
  </si>
  <si>
    <t>Přijaté bankovní úroky</t>
  </si>
  <si>
    <t>Výnosy z prodeje majetku</t>
  </si>
  <si>
    <t>Výnosy z prodeje cenných papírů</t>
  </si>
  <si>
    <t>Ostatní výnosy</t>
  </si>
  <si>
    <t>VÝNOSY CELKEM</t>
  </si>
  <si>
    <t>Výsledek hospodaření</t>
  </si>
  <si>
    <t>ZC prodávaného majetku</t>
  </si>
  <si>
    <t>předpoklad po odpisech k 31. 12. 2012</t>
  </si>
  <si>
    <t>celkem</t>
  </si>
  <si>
    <t>OŠK</t>
  </si>
  <si>
    <t>4100 
Odbor školství</t>
  </si>
  <si>
    <t>OŽD</t>
  </si>
  <si>
    <t>OSO</t>
  </si>
  <si>
    <t>2100
Odbor žívotní prostředí doprava a rozvoj</t>
  </si>
  <si>
    <t>5100
Odbor sociální</t>
  </si>
  <si>
    <t xml:space="preserve">Výnosy z pronájmu ostatní </t>
  </si>
  <si>
    <t>OHS</t>
  </si>
  <si>
    <t>9100
Odbor hospodářské správy</t>
  </si>
  <si>
    <t>9159
Závodní jídelna</t>
  </si>
  <si>
    <t>OEK</t>
  </si>
  <si>
    <t>1000
Odbor ekonomický</t>
  </si>
  <si>
    <t>Osobní náklady + pojištění</t>
  </si>
  <si>
    <t>v tis. Kč</t>
  </si>
  <si>
    <t>Spotřeba materiálu</t>
  </si>
  <si>
    <t>ZŠ - výměna oken</t>
  </si>
  <si>
    <t>ORJ 8200 Bytové domy</t>
  </si>
  <si>
    <t>ÚZ</t>
  </si>
  <si>
    <t>specifikace nadlimitních oprav</t>
  </si>
  <si>
    <t>Celkem</t>
  </si>
  <si>
    <t>ORJ 8258  Školy a školky</t>
  </si>
  <si>
    <t>Okna</t>
  </si>
  <si>
    <t>Střechy</t>
  </si>
  <si>
    <t>Fasády</t>
  </si>
  <si>
    <t>* HDV - hlavní domovní vedení</t>
  </si>
  <si>
    <t>ZTI*</t>
  </si>
  <si>
    <t>HDV*</t>
  </si>
  <si>
    <t>* ZTI - zdravotně technická instalace</t>
  </si>
  <si>
    <t>Refund. Oprav - byty, NP</t>
  </si>
  <si>
    <t>Náklady z vyřazených pohledávek</t>
  </si>
  <si>
    <t>Prodaný majetek + přecenění</t>
  </si>
  <si>
    <t>Odpisy dlouhodobého majetku</t>
  </si>
  <si>
    <t>8100
OBN</t>
  </si>
  <si>
    <t>8230 SVJ</t>
  </si>
  <si>
    <t>OMP</t>
  </si>
  <si>
    <t>MŠ - výměna oken</t>
  </si>
  <si>
    <t xml:space="preserve">Opravy a udržování limitní  </t>
  </si>
  <si>
    <t>Náklady na projekty a revize</t>
  </si>
  <si>
    <t>Právní služby</t>
  </si>
  <si>
    <t>Provoz recepce</t>
  </si>
  <si>
    <t>Ostatní služby</t>
  </si>
  <si>
    <t xml:space="preserve">Správní poplatky   </t>
  </si>
  <si>
    <t>818216
tepelné hospodářství</t>
  </si>
  <si>
    <t>815140
poliklinika Malešice</t>
  </si>
  <si>
    <t>Přijaté pokuty a penále</t>
  </si>
  <si>
    <t>828122
zahrádkářské kolonie</t>
  </si>
  <si>
    <t>828150
nájemné za pozemky</t>
  </si>
  <si>
    <t>828156
prodej byty a nebyty</t>
  </si>
  <si>
    <t>828157
prodej pozemků</t>
  </si>
  <si>
    <t>Posudky a konzultace</t>
  </si>
  <si>
    <t>818232
PMC Facility, a.s.</t>
  </si>
  <si>
    <t>818233
Austis a.s.</t>
  </si>
  <si>
    <t>818234
Centra a.s.</t>
  </si>
  <si>
    <t>828121
prodeje domů</t>
  </si>
  <si>
    <t>PRIORITNÍ</t>
  </si>
  <si>
    <t>Praha 10 Majetková</t>
  </si>
  <si>
    <t>Opravy a udržování nadlimitní (včetně oprav bytů + NP)</t>
  </si>
  <si>
    <t>MŠ - ostatní opravy</t>
  </si>
  <si>
    <t>ZŠ - ostatní opravy</t>
  </si>
  <si>
    <t>OKP</t>
  </si>
  <si>
    <t xml:space="preserve"> </t>
  </si>
  <si>
    <t>6100    Odbor kultury a projektů</t>
  </si>
  <si>
    <t>9136
 Majetková Ikon pro OHS</t>
  </si>
  <si>
    <t>volné byty</t>
  </si>
  <si>
    <t>Opravy volných bytů a NP dle zpracované PD</t>
  </si>
  <si>
    <t>Opravy v objektech BD Malešice, Sedmidomky a ubytovna Brigádníků</t>
  </si>
  <si>
    <t>v Kč</t>
  </si>
  <si>
    <t>schválený plán</t>
  </si>
  <si>
    <t>ostatní neodkladné opravy</t>
  </si>
  <si>
    <t>výtahy</t>
  </si>
  <si>
    <t xml:space="preserve">Návrh plánu zdaňované činnosti na rok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</si>
  <si>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Návrh plánu zdaňované činnosti na rok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</si>
  <si>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OPZ</t>
  </si>
  <si>
    <t>3150     odbor placené zóny</t>
  </si>
  <si>
    <t>9136
 Majetková pro OMP</t>
  </si>
  <si>
    <t xml:space="preserve">Návrh plánu zdaňované činnosti na rok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</si>
  <si>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818260,
Praha 10 - Majetková a.s.</t>
  </si>
  <si>
    <t>Opravy a udržování nadlimitní (vč.oprav bytů + NP)</t>
  </si>
  <si>
    <t>OBN</t>
  </si>
  <si>
    <t>NOVÝ</t>
  </si>
  <si>
    <t>ORJ 8200  Bytové domy</t>
  </si>
  <si>
    <t>Havárie</t>
  </si>
  <si>
    <t>CELKEM FP</t>
  </si>
  <si>
    <t>SF celkem</t>
  </si>
  <si>
    <t>tis. Kč</t>
  </si>
  <si>
    <t>ORJ</t>
  </si>
  <si>
    <t>Výnosy celkem</t>
  </si>
  <si>
    <t>Hospodářský výsledek</t>
  </si>
  <si>
    <t>prodeje domů</t>
  </si>
  <si>
    <t>zahrádkářské kolonie</t>
  </si>
  <si>
    <t>nájemné za pozemky</t>
  </si>
  <si>
    <t>prodej byty a nebyty</t>
  </si>
  <si>
    <t>prodej pozemků</t>
  </si>
  <si>
    <t>SVJ</t>
  </si>
  <si>
    <t>školy, školky</t>
  </si>
  <si>
    <t>OMP celkem</t>
  </si>
  <si>
    <t>OBN + SF</t>
  </si>
  <si>
    <t>správní firmy</t>
  </si>
  <si>
    <t>nájmy z reklam</t>
  </si>
  <si>
    <t>tepelné hospodářství</t>
  </si>
  <si>
    <t>poliklinika Malešice</t>
  </si>
  <si>
    <t>OBN celkem</t>
  </si>
  <si>
    <t>Odbor školství</t>
  </si>
  <si>
    <t>Odbor životního prostředí doprava a rozvoj</t>
  </si>
  <si>
    <t>Odbor placené zóny</t>
  </si>
  <si>
    <t>Odbor sociální</t>
  </si>
  <si>
    <t>Odbor hospodářské správy</t>
  </si>
  <si>
    <t>Závodní jídelna</t>
  </si>
  <si>
    <t>Majetková pro OHS</t>
  </si>
  <si>
    <t>Majetková pro OMP</t>
  </si>
  <si>
    <t>Odbor ekonomický</t>
  </si>
  <si>
    <t>Odbor kultury a projektů</t>
  </si>
  <si>
    <t>CELKEM</t>
  </si>
  <si>
    <t xml:space="preserve">Plán nadlimitních oprav hrazených z prostředků zdaňované činnosti r. 2020 </t>
  </si>
  <si>
    <t>Plán nadlimitních oprav hrazených z prostředků zdaňované činnosti r. 2020 )</t>
  </si>
  <si>
    <t xml:space="preserve">plán  </t>
  </si>
  <si>
    <t xml:space="preserve">Návrh plánu zdaňované činnosti na rok 2020 </t>
  </si>
  <si>
    <t>Náklad, výnos/středisko</t>
  </si>
  <si>
    <t>Náklady celkem</t>
  </si>
  <si>
    <t>č. V/1</t>
  </si>
  <si>
    <t>-47-</t>
  </si>
  <si>
    <t>č.V/2</t>
  </si>
  <si>
    <t>-48-</t>
  </si>
  <si>
    <t>č.V/3</t>
  </si>
  <si>
    <t>-49-</t>
  </si>
  <si>
    <t>-50-</t>
  </si>
  <si>
    <t>č. V/4</t>
  </si>
  <si>
    <t>-51-</t>
  </si>
  <si>
    <t>č.V/5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</si>
</sst>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05]d\.\ mmmm\ yyyy"/>
    <numFmt numFmtId="168" formatCode="[$-405]dddd\ d\.\ mmmm\ yyyy"/>
  </numFmts>
  <fonts count="9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b/>
      <sz val="13"/>
      <name val="Times New Roman CE"/>
      <family val="0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 CE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53"/>
      <name val="Times New Roman CE"/>
      <family val="1"/>
    </font>
    <font>
      <sz val="14"/>
      <color indexed="53"/>
      <name val="Times New Roman"/>
      <family val="1"/>
    </font>
    <font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 CE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sz val="10"/>
      <color theme="9"/>
      <name val="Times New Roman CE"/>
      <family val="1"/>
    </font>
    <font>
      <sz val="14"/>
      <color theme="9"/>
      <name val="Times New Roman"/>
      <family val="1"/>
    </font>
    <font>
      <sz val="10"/>
      <color theme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3" fillId="0" borderId="0">
      <alignment/>
      <protection/>
    </xf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19" fillId="0" borderId="0">
      <alignment/>
      <protection/>
    </xf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12" fillId="0" borderId="1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66" fontId="12" fillId="34" borderId="22" xfId="0" applyNumberFormat="1" applyFont="1" applyFill="1" applyBorder="1" applyAlignment="1">
      <alignment horizontal="right" vertical="center"/>
    </xf>
    <xf numFmtId="166" fontId="12" fillId="34" borderId="23" xfId="0" applyNumberFormat="1" applyFont="1" applyFill="1" applyBorder="1" applyAlignment="1">
      <alignment horizontal="right" vertical="center"/>
    </xf>
    <xf numFmtId="166" fontId="13" fillId="34" borderId="24" xfId="0" applyNumberFormat="1" applyFont="1" applyFill="1" applyBorder="1" applyAlignment="1">
      <alignment horizontal="right" vertical="center"/>
    </xf>
    <xf numFmtId="166" fontId="12" fillId="34" borderId="25" xfId="0" applyNumberFormat="1" applyFont="1" applyFill="1" applyBorder="1" applyAlignment="1">
      <alignment horizontal="right" vertical="center"/>
    </xf>
    <xf numFmtId="166" fontId="12" fillId="34" borderId="26" xfId="0" applyNumberFormat="1" applyFont="1" applyFill="1" applyBorder="1" applyAlignment="1">
      <alignment horizontal="right" vertical="center"/>
    </xf>
    <xf numFmtId="166" fontId="12" fillId="34" borderId="27" xfId="0" applyNumberFormat="1" applyFont="1" applyFill="1" applyBorder="1" applyAlignment="1">
      <alignment horizontal="right" vertical="center"/>
    </xf>
    <xf numFmtId="166" fontId="13" fillId="34" borderId="28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5" fillId="34" borderId="25" xfId="0" applyFont="1" applyFill="1" applyBorder="1" applyAlignment="1">
      <alignment horizontal="center" vertical="center" wrapText="1"/>
    </xf>
    <xf numFmtId="166" fontId="14" fillId="34" borderId="29" xfId="0" applyNumberFormat="1" applyFont="1" applyFill="1" applyBorder="1" applyAlignment="1">
      <alignment vertical="center"/>
    </xf>
    <xf numFmtId="166" fontId="18" fillId="34" borderId="30" xfId="0" applyNumberFormat="1" applyFont="1" applyFill="1" applyBorder="1" applyAlignment="1">
      <alignment vertical="center"/>
    </xf>
    <xf numFmtId="166" fontId="14" fillId="34" borderId="31" xfId="0" applyNumberFormat="1" applyFont="1" applyFill="1" applyBorder="1" applyAlignment="1">
      <alignment vertical="center"/>
    </xf>
    <xf numFmtId="166" fontId="14" fillId="34" borderId="32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66" fontId="14" fillId="34" borderId="33" xfId="0" applyNumberFormat="1" applyFont="1" applyFill="1" applyBorder="1" applyAlignment="1">
      <alignment vertical="center"/>
    </xf>
    <xf numFmtId="166" fontId="18" fillId="34" borderId="34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2" fillId="34" borderId="0" xfId="0" applyFont="1" applyFill="1" applyBorder="1" applyAlignment="1">
      <alignment/>
    </xf>
    <xf numFmtId="166" fontId="14" fillId="0" borderId="29" xfId="0" applyNumberFormat="1" applyFont="1" applyFill="1" applyBorder="1" applyAlignment="1">
      <alignment vertical="center"/>
    </xf>
    <xf numFmtId="166" fontId="14" fillId="0" borderId="32" xfId="0" applyNumberFormat="1" applyFont="1" applyFill="1" applyBorder="1" applyAlignment="1">
      <alignment vertical="center"/>
    </xf>
    <xf numFmtId="166" fontId="18" fillId="0" borderId="30" xfId="0" applyNumberFormat="1" applyFont="1" applyFill="1" applyBorder="1" applyAlignment="1">
      <alignment vertical="center"/>
    </xf>
    <xf numFmtId="166" fontId="14" fillId="0" borderId="31" xfId="0" applyNumberFormat="1" applyFont="1" applyFill="1" applyBorder="1" applyAlignment="1">
      <alignment vertical="center"/>
    </xf>
    <xf numFmtId="166" fontId="14" fillId="0" borderId="33" xfId="0" applyNumberFormat="1" applyFont="1" applyFill="1" applyBorder="1" applyAlignment="1">
      <alignment vertical="center"/>
    </xf>
    <xf numFmtId="166" fontId="18" fillId="0" borderId="34" xfId="0" applyNumberFormat="1" applyFont="1" applyFill="1" applyBorder="1" applyAlignment="1">
      <alignment vertical="center"/>
    </xf>
    <xf numFmtId="166" fontId="83" fillId="0" borderId="35" xfId="0" applyNumberFormat="1" applyFont="1" applyFill="1" applyBorder="1" applyAlignment="1">
      <alignment horizontal="right" vertical="center"/>
    </xf>
    <xf numFmtId="0" fontId="84" fillId="0" borderId="36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166" fontId="83" fillId="0" borderId="10" xfId="0" applyNumberFormat="1" applyFont="1" applyFill="1" applyBorder="1" applyAlignment="1">
      <alignment vertical="center"/>
    </xf>
    <xf numFmtId="166" fontId="83" fillId="0" borderId="22" xfId="0" applyNumberFormat="1" applyFont="1" applyFill="1" applyBorder="1" applyAlignment="1">
      <alignment horizontal="right" vertical="center"/>
    </xf>
    <xf numFmtId="166" fontId="83" fillId="0" borderId="37" xfId="0" applyNumberFormat="1" applyFont="1" applyFill="1" applyBorder="1" applyAlignment="1">
      <alignment horizontal="right" vertical="center"/>
    </xf>
    <xf numFmtId="166" fontId="83" fillId="0" borderId="23" xfId="0" applyNumberFormat="1" applyFont="1" applyFill="1" applyBorder="1" applyAlignment="1">
      <alignment horizontal="right" vertical="center"/>
    </xf>
    <xf numFmtId="0" fontId="83" fillId="0" borderId="14" xfId="0" applyFont="1" applyFill="1" applyBorder="1" applyAlignment="1">
      <alignment vertical="center" wrapText="1"/>
    </xf>
    <xf numFmtId="0" fontId="83" fillId="0" borderId="13" xfId="0" applyFont="1" applyFill="1" applyBorder="1" applyAlignment="1">
      <alignment vertical="center"/>
    </xf>
    <xf numFmtId="166" fontId="83" fillId="0" borderId="25" xfId="0" applyNumberFormat="1" applyFont="1" applyFill="1" applyBorder="1" applyAlignment="1">
      <alignment horizontal="right" vertical="center"/>
    </xf>
    <xf numFmtId="166" fontId="83" fillId="0" borderId="38" xfId="0" applyNumberFormat="1" applyFont="1" applyFill="1" applyBorder="1" applyAlignment="1">
      <alignment horizontal="right" vertical="center"/>
    </xf>
    <xf numFmtId="0" fontId="83" fillId="0" borderId="10" xfId="0" applyFont="1" applyFill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0" fontId="83" fillId="0" borderId="13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14" fillId="34" borderId="22" xfId="0" applyNumberFormat="1" applyFont="1" applyFill="1" applyBorder="1" applyAlignment="1">
      <alignment vertical="center"/>
    </xf>
    <xf numFmtId="166" fontId="14" fillId="34" borderId="23" xfId="0" applyNumberFormat="1" applyFont="1" applyFill="1" applyBorder="1" applyAlignment="1">
      <alignment vertical="center"/>
    </xf>
    <xf numFmtId="166" fontId="12" fillId="34" borderId="40" xfId="0" applyNumberFormat="1" applyFont="1" applyFill="1" applyBorder="1" applyAlignment="1">
      <alignment horizontal="right" vertical="center"/>
    </xf>
    <xf numFmtId="166" fontId="14" fillId="34" borderId="41" xfId="0" applyNumberFormat="1" applyFont="1" applyFill="1" applyBorder="1" applyAlignment="1">
      <alignment vertical="center"/>
    </xf>
    <xf numFmtId="166" fontId="12" fillId="34" borderId="41" xfId="0" applyNumberFormat="1" applyFont="1" applyFill="1" applyBorder="1" applyAlignment="1">
      <alignment horizontal="right" vertical="center"/>
    </xf>
    <xf numFmtId="166" fontId="13" fillId="34" borderId="42" xfId="0" applyNumberFormat="1" applyFont="1" applyFill="1" applyBorder="1" applyAlignment="1">
      <alignment horizontal="right" vertical="center"/>
    </xf>
    <xf numFmtId="166" fontId="18" fillId="34" borderId="43" xfId="0" applyNumberFormat="1" applyFont="1" applyFill="1" applyBorder="1" applyAlignment="1">
      <alignment vertical="center"/>
    </xf>
    <xf numFmtId="166" fontId="12" fillId="34" borderId="44" xfId="0" applyNumberFormat="1" applyFont="1" applyFill="1" applyBorder="1" applyAlignment="1">
      <alignment horizontal="right" vertical="center"/>
    </xf>
    <xf numFmtId="166" fontId="12" fillId="34" borderId="45" xfId="0" applyNumberFormat="1" applyFont="1" applyFill="1" applyBorder="1" applyAlignment="1">
      <alignment horizontal="right" vertical="center"/>
    </xf>
    <xf numFmtId="166" fontId="14" fillId="34" borderId="4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16" fillId="0" borderId="47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/>
    </xf>
    <xf numFmtId="166" fontId="18" fillId="0" borderId="4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88" fillId="0" borderId="0" xfId="0" applyNumberFormat="1" applyFont="1" applyBorder="1" applyAlignment="1">
      <alignment/>
    </xf>
    <xf numFmtId="0" fontId="85" fillId="0" borderId="29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166" fontId="83" fillId="0" borderId="29" xfId="0" applyNumberFormat="1" applyFont="1" applyFill="1" applyBorder="1" applyAlignment="1">
      <alignment horizontal="right" vertical="center"/>
    </xf>
    <xf numFmtId="166" fontId="83" fillId="0" borderId="32" xfId="0" applyNumberFormat="1" applyFont="1" applyFill="1" applyBorder="1" applyAlignment="1">
      <alignment horizontal="right" vertical="center"/>
    </xf>
    <xf numFmtId="166" fontId="83" fillId="0" borderId="31" xfId="0" applyNumberFormat="1" applyFont="1" applyFill="1" applyBorder="1" applyAlignment="1">
      <alignment horizontal="right" vertical="center"/>
    </xf>
    <xf numFmtId="166" fontId="83" fillId="0" borderId="49" xfId="0" applyNumberFormat="1" applyFont="1" applyFill="1" applyBorder="1" applyAlignment="1">
      <alignment horizontal="right" vertical="center"/>
    </xf>
    <xf numFmtId="0" fontId="3" fillId="34" borderId="50" xfId="0" applyFont="1" applyFill="1" applyBorder="1" applyAlignment="1">
      <alignment/>
    </xf>
    <xf numFmtId="0" fontId="89" fillId="0" borderId="15" xfId="0" applyFont="1" applyFill="1" applyBorder="1" applyAlignment="1">
      <alignment vertical="center"/>
    </xf>
    <xf numFmtId="166" fontId="89" fillId="0" borderId="24" xfId="0" applyNumberFormat="1" applyFont="1" applyFill="1" applyBorder="1" applyAlignment="1">
      <alignment horizontal="right" vertical="center"/>
    </xf>
    <xf numFmtId="166" fontId="89" fillId="0" borderId="30" xfId="0" applyNumberFormat="1" applyFont="1" applyFill="1" applyBorder="1" applyAlignment="1">
      <alignment horizontal="right" vertical="center"/>
    </xf>
    <xf numFmtId="0" fontId="89" fillId="0" borderId="51" xfId="0" applyFont="1" applyFill="1" applyBorder="1" applyAlignment="1">
      <alignment vertical="center"/>
    </xf>
    <xf numFmtId="166" fontId="89" fillId="0" borderId="52" xfId="0" applyNumberFormat="1" applyFont="1" applyFill="1" applyBorder="1" applyAlignment="1">
      <alignment horizontal="right" vertical="center"/>
    </xf>
    <xf numFmtId="166" fontId="89" fillId="0" borderId="53" xfId="0" applyNumberFormat="1" applyFont="1" applyFill="1" applyBorder="1" applyAlignment="1">
      <alignment horizontal="right" vertical="center"/>
    </xf>
    <xf numFmtId="0" fontId="89" fillId="0" borderId="19" xfId="0" applyFont="1" applyFill="1" applyBorder="1" applyAlignment="1">
      <alignment vertical="center"/>
    </xf>
    <xf numFmtId="0" fontId="89" fillId="0" borderId="15" xfId="0" applyFont="1" applyFill="1" applyBorder="1" applyAlignment="1">
      <alignment vertical="center" wrapText="1"/>
    </xf>
    <xf numFmtId="0" fontId="14" fillId="34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166" fontId="12" fillId="34" borderId="40" xfId="0" applyNumberFormat="1" applyFont="1" applyFill="1" applyBorder="1" applyAlignment="1">
      <alignment vertical="center"/>
    </xf>
    <xf numFmtId="166" fontId="12" fillId="34" borderId="41" xfId="0" applyNumberFormat="1" applyFont="1" applyFill="1" applyBorder="1" applyAlignment="1">
      <alignment vertical="center"/>
    </xf>
    <xf numFmtId="166" fontId="12" fillId="34" borderId="26" xfId="0" applyNumberFormat="1" applyFont="1" applyFill="1" applyBorder="1" applyAlignment="1">
      <alignment vertical="center"/>
    </xf>
    <xf numFmtId="166" fontId="12" fillId="34" borderId="23" xfId="0" applyNumberFormat="1" applyFont="1" applyFill="1" applyBorder="1" applyAlignment="1">
      <alignment vertical="center"/>
    </xf>
    <xf numFmtId="166" fontId="12" fillId="34" borderId="27" xfId="0" applyNumberFormat="1" applyFont="1" applyFill="1" applyBorder="1" applyAlignment="1">
      <alignment vertical="center"/>
    </xf>
    <xf numFmtId="4" fontId="13" fillId="34" borderId="28" xfId="0" applyNumberFormat="1" applyFont="1" applyFill="1" applyBorder="1" applyAlignment="1">
      <alignment horizontal="right" vertical="center"/>
    </xf>
    <xf numFmtId="166" fontId="13" fillId="34" borderId="54" xfId="0" applyNumberFormat="1" applyFont="1" applyFill="1" applyBorder="1" applyAlignment="1">
      <alignment horizontal="right" vertical="center"/>
    </xf>
    <xf numFmtId="0" fontId="0" fillId="34" borderId="39" xfId="0" applyFill="1" applyBorder="1" applyAlignment="1">
      <alignment vertical="center" wrapText="1"/>
    </xf>
    <xf numFmtId="0" fontId="5" fillId="34" borderId="38" xfId="0" applyFont="1" applyFill="1" applyBorder="1" applyAlignment="1">
      <alignment horizontal="center" vertical="center" wrapText="1"/>
    </xf>
    <xf numFmtId="166" fontId="14" fillId="34" borderId="38" xfId="0" applyNumberFormat="1" applyFont="1" applyFill="1" applyBorder="1" applyAlignment="1">
      <alignment horizontal="center" vertical="center" wrapText="1"/>
    </xf>
    <xf numFmtId="0" fontId="87" fillId="34" borderId="35" xfId="0" applyFont="1" applyFill="1" applyBorder="1" applyAlignment="1">
      <alignment horizontal="center" vertical="center" wrapText="1"/>
    </xf>
    <xf numFmtId="166" fontId="83" fillId="34" borderId="22" xfId="0" applyNumberFormat="1" applyFont="1" applyFill="1" applyBorder="1" applyAlignment="1">
      <alignment horizontal="right" vertical="center"/>
    </xf>
    <xf numFmtId="166" fontId="83" fillId="34" borderId="23" xfId="0" applyNumberFormat="1" applyFont="1" applyFill="1" applyBorder="1" applyAlignment="1">
      <alignment horizontal="right" vertical="center"/>
    </xf>
    <xf numFmtId="166" fontId="89" fillId="34" borderId="24" xfId="0" applyNumberFormat="1" applyFont="1" applyFill="1" applyBorder="1" applyAlignment="1">
      <alignment horizontal="right" vertical="center"/>
    </xf>
    <xf numFmtId="166" fontId="83" fillId="34" borderId="25" xfId="0" applyNumberFormat="1" applyFont="1" applyFill="1" applyBorder="1" applyAlignment="1">
      <alignment horizontal="right" vertical="center"/>
    </xf>
    <xf numFmtId="166" fontId="12" fillId="0" borderId="22" xfId="0" applyNumberFormat="1" applyFont="1" applyFill="1" applyBorder="1" applyAlignment="1">
      <alignment horizontal="right" vertical="center"/>
    </xf>
    <xf numFmtId="0" fontId="90" fillId="34" borderId="0" xfId="0" applyFont="1" applyFill="1" applyBorder="1" applyAlignment="1">
      <alignment/>
    </xf>
    <xf numFmtId="0" fontId="91" fillId="34" borderId="41" xfId="0" applyFont="1" applyFill="1" applyBorder="1" applyAlignment="1">
      <alignment horizontal="center" vertical="center" wrapText="1"/>
    </xf>
    <xf numFmtId="9" fontId="3" fillId="0" borderId="0" xfId="51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 wrapText="1"/>
    </xf>
    <xf numFmtId="166" fontId="12" fillId="34" borderId="35" xfId="0" applyNumberFormat="1" applyFont="1" applyFill="1" applyBorder="1" applyAlignment="1">
      <alignment horizontal="right" vertical="center"/>
    </xf>
    <xf numFmtId="166" fontId="12" fillId="34" borderId="37" xfId="0" applyNumberFormat="1" applyFont="1" applyFill="1" applyBorder="1" applyAlignment="1">
      <alignment horizontal="right" vertical="center"/>
    </xf>
    <xf numFmtId="166" fontId="12" fillId="34" borderId="55" xfId="0" applyNumberFormat="1" applyFont="1" applyFill="1" applyBorder="1" applyAlignment="1">
      <alignment horizontal="right" vertical="center"/>
    </xf>
    <xf numFmtId="166" fontId="14" fillId="34" borderId="55" xfId="0" applyNumberFormat="1" applyFont="1" applyFill="1" applyBorder="1" applyAlignment="1">
      <alignment vertical="center"/>
    </xf>
    <xf numFmtId="166" fontId="12" fillId="34" borderId="0" xfId="0" applyNumberFormat="1" applyFont="1" applyFill="1" applyBorder="1" applyAlignment="1">
      <alignment horizontal="right" vertical="center"/>
    </xf>
    <xf numFmtId="166" fontId="12" fillId="34" borderId="39" xfId="0" applyNumberFormat="1" applyFont="1" applyFill="1" applyBorder="1" applyAlignment="1">
      <alignment horizontal="right" vertical="center"/>
    </xf>
    <xf numFmtId="166" fontId="12" fillId="34" borderId="56" xfId="0" applyNumberFormat="1" applyFont="1" applyFill="1" applyBorder="1" applyAlignment="1">
      <alignment horizontal="right" vertical="center"/>
    </xf>
    <xf numFmtId="166" fontId="12" fillId="34" borderId="57" xfId="0" applyNumberFormat="1" applyFont="1" applyFill="1" applyBorder="1" applyAlignment="1">
      <alignment horizontal="right" vertical="center"/>
    </xf>
    <xf numFmtId="166" fontId="83" fillId="34" borderId="35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92" fillId="0" borderId="14" xfId="0" applyFont="1" applyBorder="1" applyAlignment="1">
      <alignment/>
    </xf>
    <xf numFmtId="3" fontId="23" fillId="0" borderId="58" xfId="0" applyNumberFormat="1" applyFont="1" applyBorder="1" applyAlignment="1">
      <alignment/>
    </xf>
    <xf numFmtId="3" fontId="24" fillId="0" borderId="44" xfId="0" applyNumberFormat="1" applyFont="1" applyBorder="1" applyAlignment="1">
      <alignment wrapText="1"/>
    </xf>
    <xf numFmtId="3" fontId="24" fillId="0" borderId="46" xfId="0" applyNumberFormat="1" applyFont="1" applyBorder="1" applyAlignment="1">
      <alignment wrapText="1"/>
    </xf>
    <xf numFmtId="0" fontId="93" fillId="0" borderId="44" xfId="0" applyFont="1" applyBorder="1" applyAlignment="1">
      <alignment wrapText="1"/>
    </xf>
    <xf numFmtId="0" fontId="94" fillId="0" borderId="22" xfId="0" applyFont="1" applyBorder="1" applyAlignment="1">
      <alignment/>
    </xf>
    <xf numFmtId="0" fontId="94" fillId="0" borderId="22" xfId="0" applyFont="1" applyBorder="1" applyAlignment="1">
      <alignment wrapText="1"/>
    </xf>
    <xf numFmtId="3" fontId="94" fillId="0" borderId="22" xfId="0" applyNumberFormat="1" applyFont="1" applyBorder="1" applyAlignment="1">
      <alignment/>
    </xf>
    <xf numFmtId="3" fontId="94" fillId="0" borderId="29" xfId="0" applyNumberFormat="1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3" xfId="0" applyFont="1" applyBorder="1" applyAlignment="1">
      <alignment wrapText="1"/>
    </xf>
    <xf numFmtId="3" fontId="94" fillId="0" borderId="23" xfId="0" applyNumberFormat="1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8" xfId="0" applyFont="1" applyBorder="1" applyAlignment="1">
      <alignment wrapText="1"/>
    </xf>
    <xf numFmtId="0" fontId="94" fillId="0" borderId="25" xfId="0" applyFont="1" applyBorder="1" applyAlignment="1">
      <alignment/>
    </xf>
    <xf numFmtId="0" fontId="94" fillId="0" borderId="25" xfId="0" applyFont="1" applyBorder="1" applyAlignment="1">
      <alignment wrapText="1"/>
    </xf>
    <xf numFmtId="3" fontId="94" fillId="0" borderId="25" xfId="0" applyNumberFormat="1" applyFont="1" applyBorder="1" applyAlignment="1">
      <alignment/>
    </xf>
    <xf numFmtId="0" fontId="94" fillId="0" borderId="59" xfId="0" applyFont="1" applyBorder="1" applyAlignment="1">
      <alignment/>
    </xf>
    <xf numFmtId="0" fontId="94" fillId="0" borderId="59" xfId="0" applyFont="1" applyBorder="1" applyAlignment="1">
      <alignment wrapText="1"/>
    </xf>
    <xf numFmtId="3" fontId="93" fillId="0" borderId="29" xfId="0" applyNumberFormat="1" applyFont="1" applyBorder="1" applyAlignment="1">
      <alignment/>
    </xf>
    <xf numFmtId="0" fontId="95" fillId="0" borderId="20" xfId="0" applyFont="1" applyBorder="1" applyAlignment="1">
      <alignment wrapText="1"/>
    </xf>
    <xf numFmtId="0" fontId="93" fillId="0" borderId="13" xfId="0" applyFont="1" applyBorder="1" applyAlignment="1">
      <alignment wrapText="1"/>
    </xf>
    <xf numFmtId="0" fontId="24" fillId="0" borderId="10" xfId="0" applyFont="1" applyBorder="1" applyAlignment="1">
      <alignment/>
    </xf>
    <xf numFmtId="0" fontId="93" fillId="0" borderId="60" xfId="0" applyFont="1" applyBorder="1" applyAlignment="1">
      <alignment/>
    </xf>
    <xf numFmtId="3" fontId="93" fillId="0" borderId="22" xfId="0" applyNumberFormat="1" applyFont="1" applyBorder="1" applyAlignment="1">
      <alignment/>
    </xf>
    <xf numFmtId="0" fontId="94" fillId="0" borderId="44" xfId="0" applyFont="1" applyBorder="1" applyAlignment="1">
      <alignment/>
    </xf>
    <xf numFmtId="0" fontId="94" fillId="0" borderId="44" xfId="0" applyFont="1" applyBorder="1" applyAlignment="1">
      <alignment wrapText="1"/>
    </xf>
    <xf numFmtId="0" fontId="25" fillId="0" borderId="61" xfId="0" applyFont="1" applyBorder="1" applyAlignment="1">
      <alignment/>
    </xf>
    <xf numFmtId="3" fontId="94" fillId="0" borderId="44" xfId="0" applyNumberFormat="1" applyFont="1" applyBorder="1" applyAlignment="1">
      <alignment/>
    </xf>
    <xf numFmtId="3" fontId="94" fillId="0" borderId="32" xfId="0" applyNumberFormat="1" applyFont="1" applyBorder="1" applyAlignment="1">
      <alignment/>
    </xf>
    <xf numFmtId="3" fontId="93" fillId="0" borderId="31" xfId="0" applyNumberFormat="1" applyFont="1" applyBorder="1" applyAlignment="1">
      <alignment/>
    </xf>
    <xf numFmtId="3" fontId="93" fillId="0" borderId="49" xfId="0" applyNumberFormat="1" applyFont="1" applyBorder="1" applyAlignment="1">
      <alignment/>
    </xf>
    <xf numFmtId="0" fontId="24" fillId="0" borderId="61" xfId="0" applyFont="1" applyBorder="1" applyAlignment="1">
      <alignment/>
    </xf>
    <xf numFmtId="0" fontId="93" fillId="0" borderId="15" xfId="0" applyFont="1" applyBorder="1" applyAlignment="1">
      <alignment/>
    </xf>
    <xf numFmtId="0" fontId="94" fillId="0" borderId="24" xfId="0" applyFont="1" applyBorder="1" applyAlignment="1">
      <alignment/>
    </xf>
    <xf numFmtId="0" fontId="94" fillId="0" borderId="24" xfId="0" applyFont="1" applyBorder="1" applyAlignment="1">
      <alignment wrapText="1"/>
    </xf>
    <xf numFmtId="3" fontId="93" fillId="0" borderId="24" xfId="0" applyNumberFormat="1" applyFont="1" applyBorder="1" applyAlignment="1">
      <alignment/>
    </xf>
    <xf numFmtId="3" fontId="93" fillId="0" borderId="30" xfId="0" applyNumberFormat="1" applyFont="1" applyBorder="1" applyAlignment="1">
      <alignment/>
    </xf>
    <xf numFmtId="3" fontId="93" fillId="0" borderId="59" xfId="0" applyNumberFormat="1" applyFont="1" applyBorder="1" applyAlignment="1">
      <alignment/>
    </xf>
    <xf numFmtId="0" fontId="93" fillId="0" borderId="13" xfId="0" applyFont="1" applyBorder="1" applyAlignment="1">
      <alignment/>
    </xf>
    <xf numFmtId="3" fontId="93" fillId="0" borderId="25" xfId="0" applyNumberFormat="1" applyFont="1" applyBorder="1" applyAlignment="1">
      <alignment/>
    </xf>
    <xf numFmtId="0" fontId="93" fillId="0" borderId="17" xfId="0" applyFont="1" applyBorder="1" applyAlignment="1">
      <alignment/>
    </xf>
    <xf numFmtId="0" fontId="94" fillId="0" borderId="42" xfId="0" applyFont="1" applyBorder="1" applyAlignment="1">
      <alignment/>
    </xf>
    <xf numFmtId="0" fontId="94" fillId="0" borderId="42" xfId="0" applyFont="1" applyBorder="1" applyAlignment="1">
      <alignment wrapText="1"/>
    </xf>
    <xf numFmtId="3" fontId="93" fillId="0" borderId="42" xfId="0" applyNumberFormat="1" applyFont="1" applyBorder="1" applyAlignment="1">
      <alignment/>
    </xf>
    <xf numFmtId="3" fontId="93" fillId="0" borderId="43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93" fillId="0" borderId="23" xfId="0" applyNumberFormat="1" applyFont="1" applyBorder="1" applyAlignment="1">
      <alignment/>
    </xf>
    <xf numFmtId="3" fontId="93" fillId="0" borderId="3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93" fillId="0" borderId="62" xfId="0" applyNumberFormat="1" applyFont="1" applyBorder="1" applyAlignment="1">
      <alignment/>
    </xf>
    <xf numFmtId="0" fontId="93" fillId="0" borderId="11" xfId="0" applyFont="1" applyBorder="1" applyAlignment="1">
      <alignment/>
    </xf>
    <xf numFmtId="0" fontId="93" fillId="0" borderId="24" xfId="0" applyFont="1" applyBorder="1" applyAlignment="1">
      <alignment wrapText="1"/>
    </xf>
    <xf numFmtId="0" fontId="93" fillId="0" borderId="19" xfId="0" applyFont="1" applyBorder="1" applyAlignment="1">
      <alignment/>
    </xf>
    <xf numFmtId="0" fontId="94" fillId="0" borderId="63" xfId="0" applyFont="1" applyBorder="1" applyAlignment="1">
      <alignment wrapText="1"/>
    </xf>
    <xf numFmtId="3" fontId="93" fillId="0" borderId="64" xfId="0" applyNumberFormat="1" applyFont="1" applyBorder="1" applyAlignment="1">
      <alignment/>
    </xf>
    <xf numFmtId="3" fontId="93" fillId="0" borderId="65" xfId="0" applyNumberFormat="1" applyFont="1" applyBorder="1" applyAlignment="1">
      <alignment/>
    </xf>
    <xf numFmtId="0" fontId="93" fillId="0" borderId="66" xfId="0" applyFont="1" applyBorder="1" applyAlignment="1">
      <alignment wrapText="1"/>
    </xf>
    <xf numFmtId="3" fontId="94" fillId="0" borderId="67" xfId="0" applyNumberFormat="1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68" xfId="0" applyNumberFormat="1" applyFont="1" applyBorder="1" applyAlignment="1">
      <alignment/>
    </xf>
    <xf numFmtId="3" fontId="94" fillId="0" borderId="45" xfId="0" applyNumberFormat="1" applyFont="1" applyBorder="1" applyAlignment="1">
      <alignment/>
    </xf>
    <xf numFmtId="3" fontId="94" fillId="0" borderId="41" xfId="0" applyNumberFormat="1" applyFont="1" applyBorder="1" applyAlignment="1">
      <alignment/>
    </xf>
    <xf numFmtId="3" fontId="94" fillId="0" borderId="69" xfId="0" applyNumberFormat="1" applyFont="1" applyBorder="1" applyAlignment="1">
      <alignment/>
    </xf>
    <xf numFmtId="3" fontId="94" fillId="0" borderId="42" xfId="0" applyNumberFormat="1" applyFont="1" applyBorder="1" applyAlignment="1">
      <alignment/>
    </xf>
    <xf numFmtId="3" fontId="93" fillId="0" borderId="66" xfId="0" applyNumberFormat="1" applyFont="1" applyBorder="1" applyAlignment="1">
      <alignment/>
    </xf>
    <xf numFmtId="3" fontId="93" fillId="0" borderId="70" xfId="0" applyNumberFormat="1" applyFont="1" applyBorder="1" applyAlignment="1">
      <alignment/>
    </xf>
    <xf numFmtId="3" fontId="93" fillId="0" borderId="71" xfId="0" applyNumberFormat="1" applyFont="1" applyBorder="1" applyAlignment="1">
      <alignment/>
    </xf>
    <xf numFmtId="0" fontId="94" fillId="0" borderId="70" xfId="0" applyFont="1" applyBorder="1" applyAlignment="1">
      <alignment wrapText="1"/>
    </xf>
    <xf numFmtId="0" fontId="95" fillId="0" borderId="72" xfId="0" applyFont="1" applyBorder="1" applyAlignment="1">
      <alignment/>
    </xf>
    <xf numFmtId="0" fontId="95" fillId="0" borderId="73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49" fontId="6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3" fillId="33" borderId="74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3" fillId="34" borderId="75" xfId="0" applyFont="1" applyFill="1" applyBorder="1" applyAlignment="1">
      <alignment/>
    </xf>
    <xf numFmtId="166" fontId="12" fillId="0" borderId="0" xfId="0" applyNumberFormat="1" applyFont="1" applyFill="1" applyBorder="1" applyAlignment="1">
      <alignment vertical="center"/>
    </xf>
    <xf numFmtId="0" fontId="84" fillId="0" borderId="19" xfId="0" applyFont="1" applyBorder="1" applyAlignment="1">
      <alignment/>
    </xf>
    <xf numFmtId="0" fontId="84" fillId="0" borderId="62" xfId="0" applyFont="1" applyBorder="1" applyAlignment="1">
      <alignment/>
    </xf>
    <xf numFmtId="0" fontId="84" fillId="0" borderId="76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16" fillId="34" borderId="49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1" fillId="0" borderId="79" xfId="0" applyFont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1" fillId="0" borderId="79" xfId="0" applyFont="1" applyFill="1" applyBorder="1" applyAlignment="1">
      <alignment vertical="center" wrapText="1"/>
    </xf>
    <xf numFmtId="0" fontId="85" fillId="0" borderId="35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horizontal="center" vertical="center" wrapText="1"/>
    </xf>
    <xf numFmtId="166" fontId="13" fillId="34" borderId="43" xfId="0" applyNumberFormat="1" applyFont="1" applyFill="1" applyBorder="1" applyAlignment="1">
      <alignment horizontal="right" vertical="center"/>
    </xf>
    <xf numFmtId="0" fontId="23" fillId="0" borderId="0" xfId="48" applyFont="1">
      <alignment/>
      <protection/>
    </xf>
    <xf numFmtId="0" fontId="23" fillId="0" borderId="0" xfId="48" applyFont="1" applyFill="1">
      <alignment/>
      <protection/>
    </xf>
    <xf numFmtId="3" fontId="23" fillId="0" borderId="0" xfId="48" applyNumberFormat="1" applyFont="1" applyFill="1">
      <alignment/>
      <protection/>
    </xf>
    <xf numFmtId="43" fontId="23" fillId="0" borderId="0" xfId="34" applyFont="1" applyAlignment="1">
      <alignment/>
    </xf>
    <xf numFmtId="3" fontId="59" fillId="0" borderId="0" xfId="48" applyNumberFormat="1" applyFont="1">
      <alignment/>
      <protection/>
    </xf>
    <xf numFmtId="0" fontId="60" fillId="0" borderId="0" xfId="48" applyFont="1" applyFill="1" applyAlignment="1">
      <alignment horizontal="center" vertical="center" wrapText="1"/>
      <protection/>
    </xf>
    <xf numFmtId="0" fontId="96" fillId="0" borderId="0" xfId="48" applyFont="1">
      <alignment/>
      <protection/>
    </xf>
    <xf numFmtId="0" fontId="24" fillId="0" borderId="0" xfId="48" applyFont="1" applyFill="1" applyBorder="1" applyAlignment="1">
      <alignment horizontal="center" vertical="center" wrapText="1"/>
      <protection/>
    </xf>
    <xf numFmtId="0" fontId="24" fillId="0" borderId="0" xfId="48" applyFont="1" applyFill="1" applyBorder="1" applyAlignment="1">
      <alignment wrapText="1"/>
      <protection/>
    </xf>
    <xf numFmtId="0" fontId="97" fillId="0" borderId="0" xfId="47" applyFont="1" applyFill="1" applyBorder="1" applyAlignment="1">
      <alignment wrapText="1"/>
      <protection/>
    </xf>
    <xf numFmtId="0" fontId="23" fillId="0" borderId="0" xfId="48" applyFont="1" applyFill="1" applyAlignment="1">
      <alignment horizontal="right"/>
      <protection/>
    </xf>
    <xf numFmtId="0" fontId="24" fillId="0" borderId="80" xfId="48" applyFont="1" applyFill="1" applyBorder="1" applyAlignment="1">
      <alignment horizontal="center" vertical="center"/>
      <protection/>
    </xf>
    <xf numFmtId="0" fontId="24" fillId="0" borderId="81" xfId="48" applyFont="1" applyFill="1" applyBorder="1" applyAlignment="1">
      <alignment horizontal="center" vertical="center"/>
      <protection/>
    </xf>
    <xf numFmtId="3" fontId="24" fillId="0" borderId="30" xfId="48" applyNumberFormat="1" applyFont="1" applyFill="1" applyBorder="1" applyAlignment="1">
      <alignment horizontal="center" vertical="center"/>
      <protection/>
    </xf>
    <xf numFmtId="0" fontId="23" fillId="0" borderId="20" xfId="48" applyFont="1" applyFill="1" applyBorder="1" applyAlignment="1">
      <alignment horizontal="center" vertical="center"/>
      <protection/>
    </xf>
    <xf numFmtId="0" fontId="23" fillId="0" borderId="82" xfId="48" applyFont="1" applyFill="1" applyBorder="1" applyAlignment="1">
      <alignment vertical="center"/>
      <protection/>
    </xf>
    <xf numFmtId="166" fontId="23" fillId="0" borderId="31" xfId="48" applyNumberFormat="1" applyFont="1" applyFill="1" applyBorder="1" applyAlignment="1">
      <alignment vertical="center"/>
      <protection/>
    </xf>
    <xf numFmtId="0" fontId="23" fillId="0" borderId="10" xfId="48" applyFont="1" applyFill="1" applyBorder="1" applyAlignment="1">
      <alignment horizontal="center" vertical="center"/>
      <protection/>
    </xf>
    <xf numFmtId="0" fontId="23" fillId="0" borderId="35" xfId="48" applyFont="1" applyFill="1" applyBorder="1" applyAlignment="1">
      <alignment vertical="center"/>
      <protection/>
    </xf>
    <xf numFmtId="166" fontId="23" fillId="0" borderId="29" xfId="48" applyNumberFormat="1" applyFont="1" applyFill="1" applyBorder="1" applyAlignment="1">
      <alignment vertical="center"/>
      <protection/>
    </xf>
    <xf numFmtId="0" fontId="23" fillId="0" borderId="14" xfId="48" applyFont="1" applyFill="1" applyBorder="1" applyAlignment="1">
      <alignment horizontal="center" vertical="center"/>
      <protection/>
    </xf>
    <xf numFmtId="0" fontId="23" fillId="0" borderId="37" xfId="48" applyFont="1" applyFill="1" applyBorder="1" applyAlignment="1">
      <alignment vertical="center"/>
      <protection/>
    </xf>
    <xf numFmtId="166" fontId="23" fillId="0" borderId="32" xfId="48" applyNumberFormat="1" applyFont="1" applyFill="1" applyBorder="1" applyAlignment="1">
      <alignment vertical="center"/>
      <protection/>
    </xf>
    <xf numFmtId="166" fontId="96" fillId="0" borderId="0" xfId="48" applyNumberFormat="1" applyFont="1">
      <alignment/>
      <protection/>
    </xf>
    <xf numFmtId="0" fontId="24" fillId="0" borderId="19" xfId="48" applyFont="1" applyFill="1" applyBorder="1" applyAlignment="1">
      <alignment vertical="center"/>
      <protection/>
    </xf>
    <xf numFmtId="0" fontId="24" fillId="0" borderId="83" xfId="48" applyFont="1" applyFill="1" applyBorder="1" applyAlignment="1">
      <alignment vertical="center"/>
      <protection/>
    </xf>
    <xf numFmtId="166" fontId="24" fillId="0" borderId="30" xfId="48" applyNumberFormat="1" applyFont="1" applyFill="1" applyBorder="1" applyAlignment="1">
      <alignment vertical="center"/>
      <protection/>
    </xf>
    <xf numFmtId="0" fontId="24" fillId="0" borderId="0" xfId="48" applyFont="1" applyFill="1" applyAlignment="1">
      <alignment horizontal="center" vertical="center" wrapText="1"/>
      <protection/>
    </xf>
    <xf numFmtId="0" fontId="24" fillId="0" borderId="0" xfId="48" applyFont="1" applyFill="1" applyBorder="1" applyAlignment="1">
      <alignment horizontal="center" vertical="center" wrapText="1"/>
      <protection/>
    </xf>
    <xf numFmtId="0" fontId="24" fillId="0" borderId="0" xfId="48" applyFont="1" applyFill="1" applyBorder="1" applyAlignment="1">
      <alignment vertical="center"/>
      <protection/>
    </xf>
    <xf numFmtId="0" fontId="23" fillId="0" borderId="0" xfId="48" applyFont="1" applyFill="1" applyBorder="1" applyAlignment="1">
      <alignment horizontal="right"/>
      <protection/>
    </xf>
    <xf numFmtId="0" fontId="24" fillId="0" borderId="15" xfId="48" applyFont="1" applyFill="1" applyBorder="1" applyAlignment="1">
      <alignment horizontal="center" vertical="center"/>
      <protection/>
    </xf>
    <xf numFmtId="0" fontId="24" fillId="0" borderId="24" xfId="48" applyFont="1" applyFill="1" applyBorder="1" applyAlignment="1">
      <alignment horizontal="center" vertical="center"/>
      <protection/>
    </xf>
    <xf numFmtId="0" fontId="23" fillId="0" borderId="13" xfId="48" applyFont="1" applyFill="1" applyBorder="1" applyAlignment="1">
      <alignment horizontal="center" vertical="center"/>
      <protection/>
    </xf>
    <xf numFmtId="0" fontId="23" fillId="0" borderId="38" xfId="48" applyFont="1" applyFill="1" applyBorder="1" applyAlignment="1">
      <alignment vertical="center"/>
      <protection/>
    </xf>
    <xf numFmtId="166" fontId="23" fillId="0" borderId="46" xfId="48" applyNumberFormat="1" applyFont="1" applyFill="1" applyBorder="1" applyAlignment="1">
      <alignment vertical="center"/>
      <protection/>
    </xf>
    <xf numFmtId="0" fontId="23" fillId="0" borderId="74" xfId="48" applyFont="1" applyBorder="1">
      <alignment/>
      <protection/>
    </xf>
    <xf numFmtId="0" fontId="23" fillId="0" borderId="58" xfId="48" applyFont="1" applyFill="1" applyBorder="1" applyAlignment="1">
      <alignment vertical="center"/>
      <protection/>
    </xf>
    <xf numFmtId="166" fontId="23" fillId="0" borderId="68" xfId="48" applyNumberFormat="1" applyFont="1" applyFill="1" applyBorder="1" applyAlignment="1">
      <alignment vertical="center"/>
      <protection/>
    </xf>
    <xf numFmtId="166" fontId="24" fillId="0" borderId="76" xfId="48" applyNumberFormat="1" applyFont="1" applyFill="1" applyBorder="1" applyAlignment="1">
      <alignment vertical="center"/>
      <protection/>
    </xf>
    <xf numFmtId="0" fontId="24" fillId="0" borderId="11" xfId="48" applyFont="1" applyFill="1" applyBorder="1" applyAlignment="1">
      <alignment horizontal="center" vertical="center"/>
      <protection/>
    </xf>
    <xf numFmtId="0" fontId="23" fillId="0" borderId="15" xfId="48" applyFont="1" applyFill="1" applyBorder="1" applyAlignment="1">
      <alignment horizontal="center" vertical="center"/>
      <protection/>
    </xf>
    <xf numFmtId="0" fontId="23" fillId="0" borderId="25" xfId="48" applyFont="1" applyFill="1" applyBorder="1" applyAlignment="1">
      <alignment vertical="center"/>
      <protection/>
    </xf>
    <xf numFmtId="166" fontId="23" fillId="0" borderId="30" xfId="48" applyNumberFormat="1" applyFont="1" applyFill="1" applyBorder="1" applyAlignment="1">
      <alignment vertical="center"/>
      <protection/>
    </xf>
    <xf numFmtId="166" fontId="23" fillId="0" borderId="35" xfId="48" applyNumberFormat="1" applyFont="1" applyFill="1" applyBorder="1" applyAlignment="1">
      <alignment vertical="center"/>
      <protection/>
    </xf>
    <xf numFmtId="0" fontId="24" fillId="0" borderId="0" xfId="48" applyFont="1" applyFill="1">
      <alignment/>
      <protection/>
    </xf>
    <xf numFmtId="166" fontId="24" fillId="0" borderId="0" xfId="48" applyNumberFormat="1" applyFont="1" applyFill="1">
      <alignment/>
      <protection/>
    </xf>
    <xf numFmtId="0" fontId="23" fillId="0" borderId="0" xfId="48" applyFont="1" applyAlignment="1">
      <alignment vertical="center"/>
      <protection/>
    </xf>
    <xf numFmtId="0" fontId="23" fillId="0" borderId="0" xfId="0" applyFont="1" applyAlignment="1">
      <alignment vertical="center"/>
    </xf>
    <xf numFmtId="0" fontId="60" fillId="0" borderId="0" xfId="48" applyFont="1" applyAlignment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3" fontId="23" fillId="0" borderId="0" xfId="48" applyNumberFormat="1" applyFont="1">
      <alignment/>
      <protection/>
    </xf>
    <xf numFmtId="0" fontId="24" fillId="0" borderId="80" xfId="48" applyFont="1" applyBorder="1" applyAlignment="1">
      <alignment horizontal="center" vertical="center"/>
      <protection/>
    </xf>
    <xf numFmtId="0" fontId="24" fillId="0" borderId="84" xfId="48" applyFont="1" applyBorder="1" applyAlignment="1">
      <alignment horizontal="center" vertical="center"/>
      <protection/>
    </xf>
    <xf numFmtId="0" fontId="24" fillId="0" borderId="81" xfId="48" applyFont="1" applyBorder="1" applyAlignment="1">
      <alignment horizontal="center" vertical="center"/>
      <protection/>
    </xf>
    <xf numFmtId="3" fontId="24" fillId="0" borderId="85" xfId="48" applyNumberFormat="1" applyFont="1" applyBorder="1" applyAlignment="1">
      <alignment horizontal="center" vertical="center"/>
      <protection/>
    </xf>
    <xf numFmtId="0" fontId="23" fillId="34" borderId="20" xfId="48" applyFont="1" applyFill="1" applyBorder="1" applyAlignment="1">
      <alignment horizontal="left" vertical="center"/>
      <protection/>
    </xf>
    <xf numFmtId="0" fontId="23" fillId="34" borderId="44" xfId="48" applyFont="1" applyFill="1" applyBorder="1" applyAlignment="1">
      <alignment vertical="center"/>
      <protection/>
    </xf>
    <xf numFmtId="0" fontId="23" fillId="34" borderId="82" xfId="48" applyFont="1" applyFill="1" applyBorder="1" applyAlignment="1">
      <alignment vertical="center"/>
      <protection/>
    </xf>
    <xf numFmtId="0" fontId="23" fillId="34" borderId="10" xfId="48" applyFont="1" applyFill="1" applyBorder="1" applyAlignment="1">
      <alignment horizontal="left" vertical="center"/>
      <protection/>
    </xf>
    <xf numFmtId="0" fontId="23" fillId="34" borderId="22" xfId="48" applyFont="1" applyFill="1" applyBorder="1" applyAlignment="1">
      <alignment vertical="center"/>
      <protection/>
    </xf>
    <xf numFmtId="0" fontId="23" fillId="34" borderId="35" xfId="48" applyFont="1" applyFill="1" applyBorder="1" applyAlignment="1">
      <alignment vertical="center"/>
      <protection/>
    </xf>
    <xf numFmtId="166" fontId="23" fillId="34" borderId="29" xfId="48" applyNumberFormat="1" applyFont="1" applyFill="1" applyBorder="1" applyAlignment="1">
      <alignment vertical="center"/>
      <protection/>
    </xf>
    <xf numFmtId="0" fontId="24" fillId="0" borderId="19" xfId="48" applyFont="1" applyBorder="1" applyAlignment="1">
      <alignment vertical="center"/>
      <protection/>
    </xf>
    <xf numFmtId="0" fontId="23" fillId="0" borderId="62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3" fillId="0" borderId="0" xfId="48" applyFont="1" applyAlignment="1">
      <alignment vertical="center"/>
      <protection/>
    </xf>
    <xf numFmtId="3" fontId="23" fillId="0" borderId="0" xfId="48" applyNumberFormat="1" applyFont="1" applyAlignment="1">
      <alignment vertical="center"/>
      <protection/>
    </xf>
    <xf numFmtId="0" fontId="23" fillId="34" borderId="86" xfId="48" applyFont="1" applyFill="1" applyBorder="1" applyAlignment="1">
      <alignment horizontal="left" vertical="center"/>
      <protection/>
    </xf>
    <xf numFmtId="0" fontId="23" fillId="34" borderId="87" xfId="48" applyFont="1" applyFill="1" applyBorder="1" applyAlignment="1">
      <alignment horizontal="left" vertical="center"/>
      <protection/>
    </xf>
    <xf numFmtId="49" fontId="23" fillId="0" borderId="0" xfId="0" applyNumberFormat="1" applyFont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nadlimitky 2013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5.8515625" style="94" customWidth="1"/>
    <col min="2" max="2" width="7.140625" style="95" customWidth="1"/>
    <col min="3" max="3" width="23.00390625" style="96" customWidth="1"/>
    <col min="4" max="4" width="10.140625" style="100" customWidth="1"/>
    <col min="5" max="5" width="10.7109375" style="100" customWidth="1"/>
    <col min="6" max="6" width="9.8515625" style="100" customWidth="1"/>
    <col min="7" max="7" width="10.140625" style="100" customWidth="1"/>
    <col min="8" max="8" width="10.8515625" style="100" customWidth="1"/>
    <col min="10" max="10" width="10.140625" style="0" bestFit="1" customWidth="1"/>
  </cols>
  <sheetData>
    <row r="1" ht="15">
      <c r="H1" s="100" t="s">
        <v>151</v>
      </c>
    </row>
    <row r="2" ht="15.75" thickBot="1">
      <c r="H2" s="199" t="s">
        <v>116</v>
      </c>
    </row>
    <row r="3" spans="1:8" ht="19.5" thickBot="1">
      <c r="A3" s="230" t="s">
        <v>148</v>
      </c>
      <c r="B3" s="231"/>
      <c r="C3" s="231"/>
      <c r="D3" s="231"/>
      <c r="E3" s="231"/>
      <c r="F3" s="231"/>
      <c r="G3" s="231"/>
      <c r="H3" s="232"/>
    </row>
    <row r="4" spans="1:8" ht="39">
      <c r="A4" s="170" t="s">
        <v>66</v>
      </c>
      <c r="B4" s="154" t="s">
        <v>117</v>
      </c>
      <c r="C4" s="154" t="s">
        <v>149</v>
      </c>
      <c r="D4" s="152" t="s">
        <v>9</v>
      </c>
      <c r="E4" s="152" t="s">
        <v>150</v>
      </c>
      <c r="F4" s="152" t="s">
        <v>21</v>
      </c>
      <c r="G4" s="152" t="s">
        <v>118</v>
      </c>
      <c r="H4" s="153" t="s">
        <v>119</v>
      </c>
    </row>
    <row r="5" spans="1:8" ht="12.75">
      <c r="A5" s="148"/>
      <c r="B5" s="155">
        <v>828121</v>
      </c>
      <c r="C5" s="156" t="s">
        <v>120</v>
      </c>
      <c r="D5" s="157">
        <f>SUM('OMP '!B18)</f>
        <v>0</v>
      </c>
      <c r="E5" s="157">
        <f>SUM('OMP '!B34)</f>
        <v>11650</v>
      </c>
      <c r="F5" s="157">
        <f>SUM('OMP '!B41)</f>
        <v>0</v>
      </c>
      <c r="G5" s="157">
        <f>SUM('OMP '!B48)</f>
        <v>70000</v>
      </c>
      <c r="H5" s="158">
        <f>G5-E5</f>
        <v>58350</v>
      </c>
    </row>
    <row r="6" spans="1:8" ht="12.75">
      <c r="A6" s="148"/>
      <c r="B6" s="155">
        <v>828122</v>
      </c>
      <c r="C6" s="156" t="s">
        <v>121</v>
      </c>
      <c r="D6" s="157">
        <f>SUM('OMP '!C18)</f>
        <v>200</v>
      </c>
      <c r="E6" s="157">
        <f>SUM('OMP '!C34)</f>
        <v>300</v>
      </c>
      <c r="F6" s="157">
        <f>SUM('OMP '!C41)</f>
        <v>2400</v>
      </c>
      <c r="G6" s="157">
        <f>SUM('OMP '!C48)</f>
        <v>2453</v>
      </c>
      <c r="H6" s="158">
        <f aca="true" t="shared" si="0" ref="H6:H30">G6-E6</f>
        <v>2153</v>
      </c>
    </row>
    <row r="7" spans="1:8" ht="12.75">
      <c r="A7" s="148"/>
      <c r="B7" s="155">
        <v>828150</v>
      </c>
      <c r="C7" s="156" t="s">
        <v>122</v>
      </c>
      <c r="D7" s="157">
        <f>SUM('OMP '!D18)</f>
        <v>0</v>
      </c>
      <c r="E7" s="157">
        <f>SUM('OMP '!D34)</f>
        <v>207</v>
      </c>
      <c r="F7" s="157">
        <f>SUM('OMP '!D41)</f>
        <v>6507</v>
      </c>
      <c r="G7" s="157">
        <f>SUM('OMP '!D48)</f>
        <v>6532</v>
      </c>
      <c r="H7" s="158">
        <f t="shared" si="0"/>
        <v>6325</v>
      </c>
    </row>
    <row r="8" spans="1:8" ht="12.75">
      <c r="A8" s="148"/>
      <c r="B8" s="155">
        <v>828156</v>
      </c>
      <c r="C8" s="156" t="s">
        <v>123</v>
      </c>
      <c r="D8" s="157">
        <f>SUM('OMP '!E18)</f>
        <v>0</v>
      </c>
      <c r="E8" s="157">
        <f>SUM('OMP '!E34)</f>
        <v>29112</v>
      </c>
      <c r="F8" s="157">
        <f>SUM('OMP '!E41)</f>
        <v>0</v>
      </c>
      <c r="G8" s="157">
        <f>SUM('OMP '!E48)</f>
        <v>150000</v>
      </c>
      <c r="H8" s="158">
        <f t="shared" si="0"/>
        <v>120888</v>
      </c>
    </row>
    <row r="9" spans="1:8" ht="12.75">
      <c r="A9" s="148"/>
      <c r="B9" s="155">
        <v>828157</v>
      </c>
      <c r="C9" s="156" t="s">
        <v>124</v>
      </c>
      <c r="D9" s="157">
        <f>SUM('OMP '!F18)</f>
        <v>0</v>
      </c>
      <c r="E9" s="157">
        <f>SUM('OMP '!F34)</f>
        <v>3543</v>
      </c>
      <c r="F9" s="157">
        <f>SUM('OMP '!F41)</f>
        <v>0</v>
      </c>
      <c r="G9" s="157">
        <f>SUM('OMP '!F48)</f>
        <v>10000</v>
      </c>
      <c r="H9" s="158">
        <f t="shared" si="0"/>
        <v>6457</v>
      </c>
    </row>
    <row r="10" spans="1:8" ht="12.75">
      <c r="A10" s="148"/>
      <c r="B10" s="155">
        <v>8200</v>
      </c>
      <c r="C10" s="156" t="s">
        <v>66</v>
      </c>
      <c r="D10" s="157">
        <f>SUM('OMP '!G18)</f>
        <v>37892.5</v>
      </c>
      <c r="E10" s="157">
        <f>SUM('OMP '!G34)</f>
        <v>42092.5</v>
      </c>
      <c r="F10" s="157">
        <f>SUM('OMP '!G41)</f>
        <v>0</v>
      </c>
      <c r="G10" s="157">
        <f>SUM('OMP '!G48)</f>
        <v>0</v>
      </c>
      <c r="H10" s="158">
        <f t="shared" si="0"/>
        <v>-42092.5</v>
      </c>
    </row>
    <row r="11" spans="1:8" ht="12.75">
      <c r="A11" s="148"/>
      <c r="B11" s="155">
        <v>8230</v>
      </c>
      <c r="C11" s="156" t="s">
        <v>125</v>
      </c>
      <c r="D11" s="157">
        <f>SUM('OMP '!H18)</f>
        <v>14000</v>
      </c>
      <c r="E11" s="157">
        <f>SUM('OMP '!H34)</f>
        <v>15000</v>
      </c>
      <c r="F11" s="157">
        <f>SUM('OMP '!H41)</f>
        <v>0</v>
      </c>
      <c r="G11" s="157">
        <f>SUM('OMP '!H48)</f>
        <v>0</v>
      </c>
      <c r="H11" s="158">
        <f t="shared" si="0"/>
        <v>-15000</v>
      </c>
    </row>
    <row r="12" spans="1:8" ht="12.75">
      <c r="A12" s="148"/>
      <c r="B12" s="155">
        <v>8258</v>
      </c>
      <c r="C12" s="156" t="s">
        <v>126</v>
      </c>
      <c r="D12" s="157">
        <f>SUM('OMP '!I18)</f>
        <v>33100</v>
      </c>
      <c r="E12" s="157">
        <f>SUM('OMP '!I34)</f>
        <v>40900</v>
      </c>
      <c r="F12" s="157">
        <f>SUM('OMP '!I41)</f>
        <v>0</v>
      </c>
      <c r="G12" s="157">
        <f>SUM('OMP '!I48)</f>
        <v>0</v>
      </c>
      <c r="H12" s="158">
        <f t="shared" si="0"/>
        <v>-40900</v>
      </c>
    </row>
    <row r="13" spans="1:8" ht="12.75">
      <c r="A13" s="149"/>
      <c r="B13" s="159">
        <v>8282</v>
      </c>
      <c r="C13" s="160" t="s">
        <v>66</v>
      </c>
      <c r="D13" s="161">
        <f>SUM('OMP '!J18)</f>
        <v>0</v>
      </c>
      <c r="E13" s="161">
        <f>SUM('OMP '!J34)</f>
        <v>5800</v>
      </c>
      <c r="F13" s="161">
        <f>SUM('OMP '!J41)</f>
        <v>0</v>
      </c>
      <c r="G13" s="161">
        <f>SUM('OMP '!J48)</f>
        <v>0</v>
      </c>
      <c r="H13" s="158">
        <f t="shared" si="0"/>
        <v>-5800</v>
      </c>
    </row>
    <row r="14" spans="1:8" ht="13.5" thickBot="1">
      <c r="A14" s="150"/>
      <c r="B14" s="162">
        <v>9136</v>
      </c>
      <c r="C14" s="163" t="s">
        <v>141</v>
      </c>
      <c r="D14" s="151">
        <f>+'OMP '!K18</f>
        <v>12774</v>
      </c>
      <c r="E14" s="151">
        <f>+'OMP '!K34</f>
        <v>16088</v>
      </c>
      <c r="F14" s="151">
        <f>+'OMP '!K41</f>
        <v>7203.7</v>
      </c>
      <c r="G14" s="151">
        <f>+'OMP '!K48</f>
        <v>7203.7</v>
      </c>
      <c r="H14" s="179">
        <f t="shared" si="0"/>
        <v>-8884.3</v>
      </c>
    </row>
    <row r="15" spans="1:10" ht="14.25" thickBot="1">
      <c r="A15" s="177" t="s">
        <v>127</v>
      </c>
      <c r="B15" s="201"/>
      <c r="C15" s="202"/>
      <c r="D15" s="186">
        <f>SUM(D5:D14)</f>
        <v>97966.5</v>
      </c>
      <c r="E15" s="200">
        <f>SUM(E5:E14)</f>
        <v>164692.5</v>
      </c>
      <c r="F15" s="186">
        <f>SUM(F5:F14)</f>
        <v>16110.7</v>
      </c>
      <c r="G15" s="200">
        <f>SUM(G5:G14)</f>
        <v>246188.7</v>
      </c>
      <c r="H15" s="187">
        <f t="shared" si="0"/>
        <v>81496.20000000001</v>
      </c>
      <c r="J15" s="99"/>
    </row>
    <row r="16" spans="1:8" ht="25.5">
      <c r="A16" s="171" t="s">
        <v>128</v>
      </c>
      <c r="B16" s="175" t="s">
        <v>129</v>
      </c>
      <c r="C16" s="176"/>
      <c r="D16" s="178">
        <f>SUM(OBN!J16)</f>
        <v>29695</v>
      </c>
      <c r="E16" s="166">
        <f>SUM(OBN!J32)</f>
        <v>59552</v>
      </c>
      <c r="F16" s="178">
        <f>SUM(OBN!J39)</f>
        <v>257548</v>
      </c>
      <c r="G16" s="211">
        <f>SUM(OBN!J46)</f>
        <v>265946</v>
      </c>
      <c r="H16" s="208">
        <f t="shared" si="0"/>
        <v>206394</v>
      </c>
    </row>
    <row r="17" spans="1:8" ht="12.75">
      <c r="A17" s="148"/>
      <c r="B17" s="155">
        <v>8100</v>
      </c>
      <c r="C17" s="156" t="s">
        <v>110</v>
      </c>
      <c r="D17" s="166">
        <f>SUM(OBN!B16)</f>
        <v>51500</v>
      </c>
      <c r="E17" s="166">
        <f>SUM(OBN!B32)</f>
        <v>74100</v>
      </c>
      <c r="F17" s="166">
        <f>SUM(OBN!B39)</f>
        <v>7650</v>
      </c>
      <c r="G17" s="212">
        <f>SUM(OBN!B46)</f>
        <v>7890</v>
      </c>
      <c r="H17" s="209">
        <f t="shared" si="0"/>
        <v>-66210</v>
      </c>
    </row>
    <row r="18" spans="1:8" ht="12.75">
      <c r="A18" s="148"/>
      <c r="B18" s="155">
        <v>8144</v>
      </c>
      <c r="C18" s="156" t="s">
        <v>130</v>
      </c>
      <c r="D18" s="166">
        <f>SUM(OBN!C16)</f>
        <v>0</v>
      </c>
      <c r="E18" s="166">
        <f>SUM(OBN!C32)</f>
        <v>0</v>
      </c>
      <c r="F18" s="166">
        <f>SUM(OBN!C39)</f>
        <v>150</v>
      </c>
      <c r="G18" s="212">
        <f>SUM(OBN!C46)</f>
        <v>150</v>
      </c>
      <c r="H18" s="209">
        <f t="shared" si="0"/>
        <v>150</v>
      </c>
    </row>
    <row r="19" spans="1:8" ht="12.75">
      <c r="A19" s="148"/>
      <c r="B19" s="155">
        <v>818216</v>
      </c>
      <c r="C19" s="156" t="s">
        <v>131</v>
      </c>
      <c r="D19" s="166">
        <f>SUM(OBN!D16)</f>
        <v>2000</v>
      </c>
      <c r="E19" s="166">
        <f>SUM(OBN!D32)</f>
        <v>2000</v>
      </c>
      <c r="F19" s="166">
        <f>SUM(OBN!D39)</f>
        <v>10000</v>
      </c>
      <c r="G19" s="212">
        <f>SUM(OBN!D46)</f>
        <v>10000</v>
      </c>
      <c r="H19" s="209">
        <f t="shared" si="0"/>
        <v>8000</v>
      </c>
    </row>
    <row r="20" spans="1:8" ht="13.5" thickBot="1">
      <c r="A20" s="149"/>
      <c r="B20" s="159">
        <v>815140</v>
      </c>
      <c r="C20" s="160" t="s">
        <v>132</v>
      </c>
      <c r="D20" s="166">
        <f>SUM(OBN!E16)</f>
        <v>500</v>
      </c>
      <c r="E20" s="166">
        <f>SUM(OBN!E32)</f>
        <v>500</v>
      </c>
      <c r="F20" s="214">
        <f>SUM(OBN!E39)</f>
        <v>2500</v>
      </c>
      <c r="G20" s="213">
        <f>SUM(OBN!E46)</f>
        <v>2500</v>
      </c>
      <c r="H20" s="210">
        <f t="shared" si="0"/>
        <v>2000</v>
      </c>
    </row>
    <row r="21" spans="1:8" ht="13.5" thickBot="1">
      <c r="A21" s="182" t="s">
        <v>133</v>
      </c>
      <c r="B21" s="203"/>
      <c r="C21" s="207"/>
      <c r="D21" s="186">
        <f>SUM(D16:D20)</f>
        <v>83695</v>
      </c>
      <c r="E21" s="186">
        <f>SUM(E16:E20)</f>
        <v>136152</v>
      </c>
      <c r="F21" s="186">
        <f>SUM(F16:F20)</f>
        <v>277848</v>
      </c>
      <c r="G21" s="186">
        <f>SUM(G16:G20)</f>
        <v>286486</v>
      </c>
      <c r="H21" s="187">
        <f t="shared" si="0"/>
        <v>150334</v>
      </c>
    </row>
    <row r="22" spans="1:8" ht="13.5" thickBot="1">
      <c r="A22" s="183" t="s">
        <v>32</v>
      </c>
      <c r="B22" s="184">
        <v>4100</v>
      </c>
      <c r="C22" s="185" t="s">
        <v>134</v>
      </c>
      <c r="D22" s="186">
        <f>SUM('ostatní odbory'!B15)</f>
        <v>0</v>
      </c>
      <c r="E22" s="186">
        <f>SUM('ostatní odbory'!B31)</f>
        <v>0</v>
      </c>
      <c r="F22" s="186">
        <f>SUM('ostatní odbory'!B38)</f>
        <v>8311.1</v>
      </c>
      <c r="G22" s="186">
        <f>SUM('ostatní odbory'!B45)</f>
        <v>8311.1</v>
      </c>
      <c r="H22" s="187">
        <f t="shared" si="0"/>
        <v>8311.1</v>
      </c>
    </row>
    <row r="23" spans="1:8" ht="29.25" customHeight="1" thickBot="1">
      <c r="A23" s="173" t="s">
        <v>34</v>
      </c>
      <c r="B23" s="167">
        <v>2100</v>
      </c>
      <c r="C23" s="168" t="s">
        <v>135</v>
      </c>
      <c r="D23" s="188">
        <f>SUM('ostatní odbory'!C15)</f>
        <v>0</v>
      </c>
      <c r="E23" s="188">
        <f>SUM('ostatní odbory'!C31)</f>
        <v>25000</v>
      </c>
      <c r="F23" s="188">
        <f>SUM('ostatní odbory'!C38)</f>
        <v>300</v>
      </c>
      <c r="G23" s="188">
        <f>SUM('ostatní odbory'!C45)</f>
        <v>300</v>
      </c>
      <c r="H23" s="181">
        <f t="shared" si="0"/>
        <v>-24700</v>
      </c>
    </row>
    <row r="24" spans="1:8" ht="13.5" thickBot="1">
      <c r="A24" s="183" t="s">
        <v>104</v>
      </c>
      <c r="B24" s="184">
        <v>3150</v>
      </c>
      <c r="C24" s="185" t="s">
        <v>136</v>
      </c>
      <c r="D24" s="186">
        <f>SUM('ostatní odbory'!D15)</f>
        <v>0</v>
      </c>
      <c r="E24" s="186">
        <f>SUM('ostatní odbory'!D31)</f>
        <v>0</v>
      </c>
      <c r="F24" s="186">
        <f>SUM('ostatní odbory'!D38)</f>
        <v>0</v>
      </c>
      <c r="G24" s="186">
        <f>SUM('ostatní odbory'!D45)</f>
        <v>6700</v>
      </c>
      <c r="H24" s="187">
        <f t="shared" si="0"/>
        <v>6700</v>
      </c>
    </row>
    <row r="25" spans="1:8" ht="13.5" thickBot="1">
      <c r="A25" s="191" t="s">
        <v>35</v>
      </c>
      <c r="B25" s="192">
        <v>5100</v>
      </c>
      <c r="C25" s="193" t="s">
        <v>137</v>
      </c>
      <c r="D25" s="194">
        <f>SUM('ostatní odbory'!E15)</f>
        <v>0</v>
      </c>
      <c r="E25" s="194">
        <f>SUM('ostatní odbory'!E31)</f>
        <v>0</v>
      </c>
      <c r="F25" s="194">
        <f>SUM('ostatní odbory'!E38)</f>
        <v>2333.1</v>
      </c>
      <c r="G25" s="194">
        <f>SUM('ostatní odbory'!E45)</f>
        <v>2333.1</v>
      </c>
      <c r="H25" s="195">
        <f t="shared" si="0"/>
        <v>2333.1</v>
      </c>
    </row>
    <row r="26" spans="1:8" ht="27.75" customHeight="1">
      <c r="A26" s="189" t="s">
        <v>39</v>
      </c>
      <c r="B26" s="164">
        <v>9100</v>
      </c>
      <c r="C26" s="165" t="s">
        <v>138</v>
      </c>
      <c r="D26" s="190">
        <f>SUM('ostatní odbory'!F15)</f>
        <v>0</v>
      </c>
      <c r="E26" s="190">
        <f>SUM('ostatní odbory'!F31)</f>
        <v>140199</v>
      </c>
      <c r="F26" s="190">
        <f>SUM('ostatní odbory'!F38)</f>
        <v>125</v>
      </c>
      <c r="G26" s="190">
        <f>SUM('ostatní odbory'!F45)</f>
        <v>205</v>
      </c>
      <c r="H26" s="180">
        <f t="shared" si="0"/>
        <v>-139994</v>
      </c>
    </row>
    <row r="27" spans="1:8" ht="12.75">
      <c r="A27" s="172"/>
      <c r="B27" s="155">
        <v>9159</v>
      </c>
      <c r="C27" s="156" t="s">
        <v>139</v>
      </c>
      <c r="D27" s="174">
        <f>SUM('ostatní odbory'!G15)</f>
        <v>0</v>
      </c>
      <c r="E27" s="174">
        <f>SUM('ostatní odbory'!G31)</f>
        <v>1375</v>
      </c>
      <c r="F27" s="174">
        <f>SUM('ostatní odbory'!G38)</f>
        <v>0</v>
      </c>
      <c r="G27" s="174">
        <f>SUM('ostatní odbory'!G45)</f>
        <v>0</v>
      </c>
      <c r="H27" s="169">
        <f t="shared" si="0"/>
        <v>-1375</v>
      </c>
    </row>
    <row r="28" spans="1:8" ht="13.5" thickBot="1">
      <c r="A28" s="196"/>
      <c r="B28" s="159">
        <v>9136</v>
      </c>
      <c r="C28" s="160" t="s">
        <v>140</v>
      </c>
      <c r="D28" s="197">
        <f>SUM('ostatní odbory'!H15)</f>
        <v>2842</v>
      </c>
      <c r="E28" s="197">
        <f>SUM('ostatní odbory'!H31)</f>
        <v>11274</v>
      </c>
      <c r="F28" s="197">
        <f>SUM('ostatní odbory'!H38)</f>
        <v>5850</v>
      </c>
      <c r="G28" s="197">
        <f>SUM('ostatní odbory'!H45)</f>
        <v>6318</v>
      </c>
      <c r="H28" s="198">
        <f t="shared" si="0"/>
        <v>-4956</v>
      </c>
    </row>
    <row r="29" spans="1:8" ht="13.5" thickBot="1">
      <c r="A29" s="183" t="s">
        <v>42</v>
      </c>
      <c r="B29" s="184">
        <v>1000</v>
      </c>
      <c r="C29" s="185" t="s">
        <v>142</v>
      </c>
      <c r="D29" s="186">
        <f>SUM('ostatní odbory'!I15)</f>
        <v>0</v>
      </c>
      <c r="E29" s="186">
        <f>SUM('ostatní odbory'!I31)</f>
        <v>60</v>
      </c>
      <c r="F29" s="186">
        <f>SUM('ostatní odbory'!I38)</f>
        <v>0</v>
      </c>
      <c r="G29" s="186">
        <f>SUM('ostatní odbory'!I45)</f>
        <v>904</v>
      </c>
      <c r="H29" s="187">
        <f t="shared" si="0"/>
        <v>844</v>
      </c>
    </row>
    <row r="30" spans="1:8" ht="18.75" customHeight="1" thickBot="1">
      <c r="A30" s="173" t="s">
        <v>91</v>
      </c>
      <c r="B30" s="167">
        <v>6100</v>
      </c>
      <c r="C30" s="204" t="s">
        <v>143</v>
      </c>
      <c r="D30" s="186">
        <f>SUM('ostatní odbory'!J15)</f>
        <v>0</v>
      </c>
      <c r="E30" s="186">
        <f>SUM('ostatní odbory'!J31)</f>
        <v>2860</v>
      </c>
      <c r="F30" s="186">
        <f>SUM('ostatní odbory'!J38)</f>
        <v>0</v>
      </c>
      <c r="G30" s="215">
        <f>SUM('ostatní odbory'!J45)</f>
        <v>385</v>
      </c>
      <c r="H30" s="187">
        <f t="shared" si="0"/>
        <v>-2475</v>
      </c>
    </row>
    <row r="31" spans="1:8" ht="14.25" thickBot="1">
      <c r="A31" s="220" t="s">
        <v>144</v>
      </c>
      <c r="B31" s="219"/>
      <c r="C31" s="218"/>
      <c r="D31" s="205">
        <f>+D15+D21+D23+D22+D24+D25+D26+D27+D28+D29+D30</f>
        <v>184503.5</v>
      </c>
      <c r="E31" s="206">
        <f>+E15+E21+E23+E22+E24+E25+E26+E27+E28+E29+E30</f>
        <v>481612.5</v>
      </c>
      <c r="F31" s="206">
        <f>+F15+F21+F23+F22+F24+F25+F26+F27+F28+F29+F30</f>
        <v>310877.89999999997</v>
      </c>
      <c r="G31" s="216">
        <f>+G15+G21+G23+G22+G24+G25+G26+G27+G28+G29+G30</f>
        <v>558130.8999999999</v>
      </c>
      <c r="H31" s="217">
        <f>+H15+H21+H23+H22+H24+H25+H26+H27+H28+H29+H30</f>
        <v>76518.40000000002</v>
      </c>
    </row>
    <row r="32" spans="1:9" ht="16.5" thickTop="1">
      <c r="A32" s="97"/>
      <c r="B32" s="97"/>
      <c r="C32" s="98"/>
      <c r="D32" s="101"/>
      <c r="E32" s="101"/>
      <c r="F32" s="101"/>
      <c r="G32" s="101"/>
      <c r="H32" s="101"/>
      <c r="I32" s="221"/>
    </row>
    <row r="48" spans="1:8" ht="15">
      <c r="A48" s="222"/>
      <c r="B48" s="223"/>
      <c r="C48" s="224"/>
      <c r="D48" s="225" t="s">
        <v>152</v>
      </c>
      <c r="E48" s="222"/>
      <c r="F48" s="222"/>
      <c r="G48" s="222"/>
      <c r="H48" s="222"/>
    </row>
  </sheetData>
  <sheetProtection/>
  <mergeCells count="1">
    <mergeCell ref="A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Q52"/>
  <sheetViews>
    <sheetView zoomScale="62" zoomScaleNormal="62" zoomScalePageLayoutView="0" workbookViewId="0" topLeftCell="A1">
      <pane xSplit="1" ySplit="1" topLeftCell="B2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R35" sqref="R35"/>
    </sheetView>
  </sheetViews>
  <sheetFormatPr defaultColWidth="9.140625" defaultRowHeight="12.75"/>
  <cols>
    <col min="1" max="1" width="65.28125" style="6" bestFit="1" customWidth="1"/>
    <col min="2" max="2" width="11.8515625" style="37" bestFit="1" customWidth="1"/>
    <col min="3" max="3" width="17.421875" style="37" bestFit="1" customWidth="1"/>
    <col min="4" max="4" width="17.140625" style="37" bestFit="1" customWidth="1"/>
    <col min="5" max="5" width="17.8515625" style="37" bestFit="1" customWidth="1"/>
    <col min="6" max="6" width="13.57421875" style="37" bestFit="1" customWidth="1"/>
    <col min="7" max="9" width="12.140625" style="37" bestFit="1" customWidth="1"/>
    <col min="10" max="10" width="10.7109375" style="37" bestFit="1" customWidth="1"/>
    <col min="11" max="11" width="18.57421875" style="135" bestFit="1" customWidth="1"/>
    <col min="12" max="12" width="13.28125" style="37" bestFit="1" customWidth="1"/>
    <col min="13" max="14" width="10.8515625" style="6" customWidth="1"/>
    <col min="15" max="15" width="17.421875" style="6" customWidth="1"/>
    <col min="16" max="16" width="9.140625" style="6" customWidth="1"/>
    <col min="17" max="17" width="14.140625" style="6" customWidth="1"/>
    <col min="18" max="16384" width="9.140625" style="6" customWidth="1"/>
  </cols>
  <sheetData>
    <row r="1" spans="1:17" ht="17.25" customHeight="1" hidden="1" thickBot="1">
      <c r="A1" s="226" t="s">
        <v>30</v>
      </c>
      <c r="B1" s="227"/>
      <c r="D1" s="228"/>
      <c r="E1" s="227"/>
      <c r="F1" s="228"/>
      <c r="G1" s="227"/>
      <c r="I1" s="108"/>
      <c r="Q1" s="22"/>
    </row>
    <row r="2" spans="12:17" ht="33" customHeight="1">
      <c r="L2" s="229" t="s">
        <v>153</v>
      </c>
      <c r="Q2" s="22"/>
    </row>
    <row r="3" spans="1:17" ht="23.25" customHeight="1" thickBot="1">
      <c r="A3" s="5"/>
      <c r="B3" s="43"/>
      <c r="D3" s="44"/>
      <c r="E3" s="44"/>
      <c r="F3" s="44"/>
      <c r="G3" s="44"/>
      <c r="H3" s="44"/>
      <c r="I3" s="44"/>
      <c r="L3" s="45" t="s">
        <v>45</v>
      </c>
      <c r="Q3" s="22"/>
    </row>
    <row r="4" ht="33.75" customHeight="1" hidden="1" thickBot="1">
      <c r="Q4" s="22"/>
    </row>
    <row r="5" spans="1:17" ht="35.25" customHeight="1">
      <c r="A5" s="233" t="s">
        <v>102</v>
      </c>
      <c r="B5" s="234"/>
      <c r="C5" s="234"/>
      <c r="D5" s="234"/>
      <c r="E5" s="234"/>
      <c r="F5" s="234"/>
      <c r="G5" s="234"/>
      <c r="H5" s="234"/>
      <c r="I5" s="234"/>
      <c r="J5" s="235"/>
      <c r="K5" s="235"/>
      <c r="L5" s="236"/>
      <c r="Q5" s="22"/>
    </row>
    <row r="6" spans="1:17" ht="28.5" customHeight="1">
      <c r="A6" s="25"/>
      <c r="B6" s="239" t="s">
        <v>66</v>
      </c>
      <c r="C6" s="240"/>
      <c r="D6" s="240"/>
      <c r="E6" s="240"/>
      <c r="F6" s="240"/>
      <c r="G6" s="240"/>
      <c r="H6" s="240"/>
      <c r="I6" s="240"/>
      <c r="J6" s="75"/>
      <c r="K6" s="136"/>
      <c r="L6" s="237" t="s">
        <v>31</v>
      </c>
      <c r="Q6" s="22"/>
    </row>
    <row r="7" spans="1:17" ht="52.5" customHeight="1">
      <c r="A7" s="2" t="s">
        <v>0</v>
      </c>
      <c r="B7" s="38" t="s">
        <v>85</v>
      </c>
      <c r="C7" s="38" t="s">
        <v>77</v>
      </c>
      <c r="D7" s="38" t="s">
        <v>78</v>
      </c>
      <c r="E7" s="38" t="s">
        <v>79</v>
      </c>
      <c r="F7" s="38" t="s">
        <v>80</v>
      </c>
      <c r="G7" s="38" t="s">
        <v>2</v>
      </c>
      <c r="H7" s="38" t="s">
        <v>65</v>
      </c>
      <c r="I7" s="38" t="s">
        <v>3</v>
      </c>
      <c r="J7" s="76">
        <v>8282</v>
      </c>
      <c r="K7" s="138" t="s">
        <v>106</v>
      </c>
      <c r="L7" s="238"/>
      <c r="Q7" s="22"/>
    </row>
    <row r="8" spans="1:17" ht="25.5" customHeight="1">
      <c r="A8" s="10" t="s">
        <v>46</v>
      </c>
      <c r="B8" s="30"/>
      <c r="C8" s="30"/>
      <c r="D8" s="30"/>
      <c r="E8" s="30"/>
      <c r="F8" s="30"/>
      <c r="G8" s="30"/>
      <c r="H8" s="77"/>
      <c r="I8" s="30"/>
      <c r="J8" s="30"/>
      <c r="K8" s="139"/>
      <c r="L8" s="39">
        <f>SUM(B8:K8)</f>
        <v>0</v>
      </c>
      <c r="Q8" s="22"/>
    </row>
    <row r="9" spans="1:17" ht="25.5" customHeight="1">
      <c r="A9" s="10" t="s">
        <v>4</v>
      </c>
      <c r="B9" s="30"/>
      <c r="C9" s="30"/>
      <c r="D9" s="30"/>
      <c r="E9" s="30"/>
      <c r="F9" s="30"/>
      <c r="G9" s="30"/>
      <c r="H9" s="77"/>
      <c r="I9" s="30"/>
      <c r="J9" s="30"/>
      <c r="K9" s="139">
        <v>62</v>
      </c>
      <c r="L9" s="39">
        <f aca="true" t="shared" si="0" ref="L9:L49">SUM(B9:K9)</f>
        <v>62</v>
      </c>
      <c r="Q9" s="22"/>
    </row>
    <row r="10" spans="1:17" ht="25.5" customHeight="1" thickBot="1">
      <c r="A10" s="23" t="s">
        <v>5</v>
      </c>
      <c r="B10" s="31"/>
      <c r="C10" s="31"/>
      <c r="D10" s="31"/>
      <c r="E10" s="31"/>
      <c r="F10" s="31"/>
      <c r="G10" s="31"/>
      <c r="H10" s="78"/>
      <c r="I10" s="31"/>
      <c r="J10" s="31"/>
      <c r="K10" s="140">
        <v>350</v>
      </c>
      <c r="L10" s="42">
        <f t="shared" si="0"/>
        <v>350</v>
      </c>
      <c r="Q10" s="22"/>
    </row>
    <row r="11" spans="1:17" ht="25.5" customHeight="1" thickBot="1">
      <c r="A11" s="24" t="s">
        <v>31</v>
      </c>
      <c r="B11" s="32">
        <f>SUM(B8:B10)</f>
        <v>0</v>
      </c>
      <c r="C11" s="32">
        <f aca="true" t="shared" si="1" ref="C11:K11">SUM(C8:C10)</f>
        <v>0</v>
      </c>
      <c r="D11" s="32">
        <f t="shared" si="1"/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412</v>
      </c>
      <c r="L11" s="40">
        <f t="shared" si="0"/>
        <v>412</v>
      </c>
      <c r="Q11" s="22"/>
    </row>
    <row r="12" spans="1:17" ht="25.5" customHeight="1">
      <c r="A12" s="11" t="s">
        <v>68</v>
      </c>
      <c r="B12" s="33"/>
      <c r="C12" s="33">
        <v>150</v>
      </c>
      <c r="D12" s="33"/>
      <c r="E12" s="33"/>
      <c r="F12" s="33"/>
      <c r="G12" s="33"/>
      <c r="H12" s="33"/>
      <c r="I12" s="33">
        <v>500</v>
      </c>
      <c r="J12" s="79"/>
      <c r="K12" s="141">
        <v>5450</v>
      </c>
      <c r="L12" s="41">
        <f t="shared" si="0"/>
        <v>6100</v>
      </c>
      <c r="Q12" s="22"/>
    </row>
    <row r="13" spans="1:17" ht="25.5" customHeight="1">
      <c r="A13" s="48" t="s">
        <v>88</v>
      </c>
      <c r="B13" s="30"/>
      <c r="C13" s="30"/>
      <c r="D13" s="30"/>
      <c r="E13" s="30"/>
      <c r="F13" s="30"/>
      <c r="G13" s="30">
        <f>SUM('Nadlimitky OMP a OBN'!D13)/1000</f>
        <v>32892.5</v>
      </c>
      <c r="H13" s="30"/>
      <c r="I13" s="33">
        <f>SUM('Nadlimitky OMP a OBN'!D21)/1000</f>
        <v>27600</v>
      </c>
      <c r="J13" s="80"/>
      <c r="K13" s="142">
        <v>4400</v>
      </c>
      <c r="L13" s="39">
        <f t="shared" si="0"/>
        <v>64892.5</v>
      </c>
      <c r="Q13" s="22"/>
    </row>
    <row r="14" spans="1:17" ht="25.5" customHeight="1">
      <c r="A14" s="12" t="s">
        <v>6</v>
      </c>
      <c r="B14" s="30"/>
      <c r="C14" s="30"/>
      <c r="D14" s="30"/>
      <c r="E14" s="30"/>
      <c r="F14" s="30"/>
      <c r="G14" s="30"/>
      <c r="H14" s="30"/>
      <c r="I14" s="30"/>
      <c r="J14" s="81"/>
      <c r="K14" s="141"/>
      <c r="L14" s="39">
        <f t="shared" si="0"/>
        <v>0</v>
      </c>
      <c r="Q14" s="22"/>
    </row>
    <row r="15" spans="1:17" ht="25.5" customHeight="1">
      <c r="A15" s="12" t="s">
        <v>7</v>
      </c>
      <c r="B15" s="30"/>
      <c r="C15" s="30">
        <v>50</v>
      </c>
      <c r="D15" s="30"/>
      <c r="E15" s="30"/>
      <c r="F15" s="30"/>
      <c r="G15" s="30">
        <f>SUM('Nadlimitky OMP a OBN'!D30)/1000</f>
        <v>5000</v>
      </c>
      <c r="H15" s="30"/>
      <c r="I15" s="30">
        <f>SUM('Nadlimitky OMP a OBN'!D26)/1000</f>
        <v>5000</v>
      </c>
      <c r="J15" s="81"/>
      <c r="K15" s="141">
        <v>1070</v>
      </c>
      <c r="L15" s="39">
        <f t="shared" si="0"/>
        <v>11120</v>
      </c>
      <c r="Q15" s="22"/>
    </row>
    <row r="16" spans="1:17" ht="25.5" customHeight="1">
      <c r="A16" s="13" t="s">
        <v>60</v>
      </c>
      <c r="B16" s="31"/>
      <c r="C16" s="30"/>
      <c r="D16" s="34"/>
      <c r="E16" s="31"/>
      <c r="F16" s="34"/>
      <c r="G16" s="31"/>
      <c r="H16" s="31"/>
      <c r="I16" s="31"/>
      <c r="J16" s="34"/>
      <c r="K16" s="30"/>
      <c r="L16" s="39">
        <f t="shared" si="0"/>
        <v>0</v>
      </c>
      <c r="Q16" s="22"/>
    </row>
    <row r="17" spans="1:17" ht="25.5" customHeight="1" thickBot="1">
      <c r="A17" s="13" t="s">
        <v>8</v>
      </c>
      <c r="B17" s="31"/>
      <c r="C17" s="31"/>
      <c r="D17" s="34"/>
      <c r="E17" s="31"/>
      <c r="F17" s="34"/>
      <c r="G17" s="31"/>
      <c r="H17" s="31">
        <v>14000</v>
      </c>
      <c r="I17" s="31"/>
      <c r="J17" s="34"/>
      <c r="K17" s="143">
        <v>1854</v>
      </c>
      <c r="L17" s="42">
        <f t="shared" si="0"/>
        <v>15854</v>
      </c>
      <c r="Q17" s="22"/>
    </row>
    <row r="18" spans="1:12" ht="25.5" customHeight="1" thickBot="1">
      <c r="A18" s="14" t="s">
        <v>9</v>
      </c>
      <c r="B18" s="32">
        <f>SUM(B12:B17)</f>
        <v>0</v>
      </c>
      <c r="C18" s="32">
        <f aca="true" t="shared" si="2" ref="C18:K18">SUM(C12:C17)</f>
        <v>200</v>
      </c>
      <c r="D18" s="32">
        <f t="shared" si="2"/>
        <v>0</v>
      </c>
      <c r="E18" s="32">
        <f t="shared" si="2"/>
        <v>0</v>
      </c>
      <c r="F18" s="32">
        <f t="shared" si="2"/>
        <v>0</v>
      </c>
      <c r="G18" s="32">
        <f t="shared" si="2"/>
        <v>37892.5</v>
      </c>
      <c r="H18" s="32">
        <f t="shared" si="2"/>
        <v>14000</v>
      </c>
      <c r="I18" s="32">
        <f t="shared" si="2"/>
        <v>33100</v>
      </c>
      <c r="J18" s="32">
        <f t="shared" si="2"/>
        <v>0</v>
      </c>
      <c r="K18" s="32">
        <f t="shared" si="2"/>
        <v>12774</v>
      </c>
      <c r="L18" s="40">
        <f t="shared" si="0"/>
        <v>97966.5</v>
      </c>
    </row>
    <row r="19" spans="1:12" ht="25.5" customHeight="1">
      <c r="A19" s="11" t="s">
        <v>10</v>
      </c>
      <c r="B19" s="33"/>
      <c r="C19" s="33"/>
      <c r="D19" s="33"/>
      <c r="E19" s="33"/>
      <c r="F19" s="33"/>
      <c r="G19" s="33"/>
      <c r="H19" s="33"/>
      <c r="I19" s="33"/>
      <c r="J19" s="79"/>
      <c r="K19" s="141"/>
      <c r="L19" s="41">
        <f t="shared" si="0"/>
        <v>0</v>
      </c>
    </row>
    <row r="20" spans="1:12" ht="25.5" customHeight="1">
      <c r="A20" s="12" t="s">
        <v>11</v>
      </c>
      <c r="B20" s="30"/>
      <c r="C20" s="30"/>
      <c r="D20" s="30"/>
      <c r="E20" s="30"/>
      <c r="F20" s="30"/>
      <c r="G20" s="30"/>
      <c r="H20" s="30">
        <v>500</v>
      </c>
      <c r="I20" s="30">
        <v>2800</v>
      </c>
      <c r="J20" s="81">
        <v>600</v>
      </c>
      <c r="K20" s="144"/>
      <c r="L20" s="39">
        <f t="shared" si="0"/>
        <v>3900</v>
      </c>
    </row>
    <row r="21" spans="1:12" ht="25.5" customHeight="1">
      <c r="A21" s="12" t="s">
        <v>69</v>
      </c>
      <c r="B21" s="30"/>
      <c r="C21" s="30"/>
      <c r="D21" s="30"/>
      <c r="E21" s="30"/>
      <c r="F21" s="30"/>
      <c r="G21" s="30">
        <v>4000</v>
      </c>
      <c r="H21" s="30"/>
      <c r="I21" s="30">
        <v>4000</v>
      </c>
      <c r="J21" s="81">
        <v>500</v>
      </c>
      <c r="K21" s="144">
        <v>2625</v>
      </c>
      <c r="L21" s="39">
        <f t="shared" si="0"/>
        <v>11125</v>
      </c>
    </row>
    <row r="22" spans="1:12" ht="25.5" customHeight="1">
      <c r="A22" s="12" t="s">
        <v>70</v>
      </c>
      <c r="B22" s="30"/>
      <c r="C22" s="30"/>
      <c r="D22" s="30"/>
      <c r="E22" s="30"/>
      <c r="F22" s="30"/>
      <c r="G22" s="30"/>
      <c r="H22" s="30"/>
      <c r="I22" s="30"/>
      <c r="J22" s="81">
        <v>2200</v>
      </c>
      <c r="K22" s="144"/>
      <c r="L22" s="39">
        <f t="shared" si="0"/>
        <v>2200</v>
      </c>
    </row>
    <row r="23" spans="1:12" ht="25.5" customHeight="1">
      <c r="A23" s="12" t="s">
        <v>12</v>
      </c>
      <c r="B23" s="30"/>
      <c r="C23" s="30"/>
      <c r="D23" s="30"/>
      <c r="E23" s="30"/>
      <c r="F23" s="30"/>
      <c r="G23" s="30"/>
      <c r="H23" s="30"/>
      <c r="I23" s="30"/>
      <c r="J23" s="81"/>
      <c r="K23" s="144"/>
      <c r="L23" s="39">
        <f t="shared" si="0"/>
        <v>0</v>
      </c>
    </row>
    <row r="24" spans="1:12" ht="25.5" customHeight="1">
      <c r="A24" s="12" t="s">
        <v>81</v>
      </c>
      <c r="B24" s="30"/>
      <c r="C24" s="30"/>
      <c r="D24" s="30"/>
      <c r="E24" s="30"/>
      <c r="F24" s="30"/>
      <c r="G24" s="30"/>
      <c r="H24" s="30"/>
      <c r="I24" s="30"/>
      <c r="J24" s="81">
        <v>500</v>
      </c>
      <c r="K24" s="144"/>
      <c r="L24" s="39">
        <f t="shared" si="0"/>
        <v>500</v>
      </c>
    </row>
    <row r="25" spans="1:12" ht="25.5" customHeight="1">
      <c r="A25" s="12" t="s">
        <v>61</v>
      </c>
      <c r="B25" s="30"/>
      <c r="C25" s="30"/>
      <c r="D25" s="30"/>
      <c r="E25" s="30"/>
      <c r="F25" s="30"/>
      <c r="G25" s="30"/>
      <c r="H25" s="30"/>
      <c r="I25" s="30"/>
      <c r="J25" s="81"/>
      <c r="K25" s="144"/>
      <c r="L25" s="39">
        <f t="shared" si="0"/>
        <v>0</v>
      </c>
    </row>
    <row r="26" spans="1:12" ht="25.5" customHeight="1">
      <c r="A26" s="12" t="s">
        <v>62</v>
      </c>
      <c r="B26" s="30">
        <v>11650</v>
      </c>
      <c r="C26" s="30"/>
      <c r="D26" s="30"/>
      <c r="E26" s="30">
        <v>25000</v>
      </c>
      <c r="F26" s="30">
        <v>2543</v>
      </c>
      <c r="G26" s="30"/>
      <c r="H26" s="30"/>
      <c r="I26" s="30"/>
      <c r="J26" s="81"/>
      <c r="K26" s="144"/>
      <c r="L26" s="39">
        <f t="shared" si="0"/>
        <v>39193</v>
      </c>
    </row>
    <row r="27" spans="1:12" ht="25.5" customHeight="1">
      <c r="A27" s="12" t="s">
        <v>63</v>
      </c>
      <c r="B27" s="30"/>
      <c r="C27" s="30"/>
      <c r="D27" s="30"/>
      <c r="E27" s="30">
        <v>2112</v>
      </c>
      <c r="F27" s="30"/>
      <c r="G27" s="30"/>
      <c r="H27" s="30"/>
      <c r="I27" s="30"/>
      <c r="J27" s="81"/>
      <c r="K27" s="144"/>
      <c r="L27" s="39">
        <f t="shared" si="0"/>
        <v>2112</v>
      </c>
    </row>
    <row r="28" spans="1:12" ht="25.5" customHeight="1">
      <c r="A28" s="12" t="s">
        <v>13</v>
      </c>
      <c r="B28" s="30"/>
      <c r="C28" s="30"/>
      <c r="D28" s="30"/>
      <c r="E28" s="30"/>
      <c r="F28" s="30"/>
      <c r="G28" s="30"/>
      <c r="H28" s="30"/>
      <c r="I28" s="30"/>
      <c r="J28" s="81"/>
      <c r="K28" s="144"/>
      <c r="L28" s="39">
        <f t="shared" si="0"/>
        <v>0</v>
      </c>
    </row>
    <row r="29" spans="1:12" ht="25.5" customHeight="1">
      <c r="A29" s="12" t="s">
        <v>71</v>
      </c>
      <c r="B29" s="30"/>
      <c r="C29" s="30"/>
      <c r="D29" s="30"/>
      <c r="E29" s="30"/>
      <c r="F29" s="30"/>
      <c r="G29" s="30"/>
      <c r="H29" s="30"/>
      <c r="I29" s="30"/>
      <c r="J29" s="81"/>
      <c r="K29" s="144"/>
      <c r="L29" s="39">
        <f t="shared" si="0"/>
        <v>0</v>
      </c>
    </row>
    <row r="30" spans="1:12" ht="25.5" customHeight="1">
      <c r="A30" s="12" t="s">
        <v>72</v>
      </c>
      <c r="B30" s="30"/>
      <c r="C30" s="30"/>
      <c r="D30" s="30">
        <v>150</v>
      </c>
      <c r="E30" s="30">
        <v>500</v>
      </c>
      <c r="F30" s="30">
        <v>200</v>
      </c>
      <c r="G30" s="30">
        <v>100</v>
      </c>
      <c r="H30" s="30">
        <v>100</v>
      </c>
      <c r="I30" s="30">
        <v>200</v>
      </c>
      <c r="J30" s="81">
        <v>1500</v>
      </c>
      <c r="K30" s="145">
        <v>122</v>
      </c>
      <c r="L30" s="39">
        <f t="shared" si="0"/>
        <v>2872</v>
      </c>
    </row>
    <row r="31" spans="1:12" ht="25.5" customHeight="1">
      <c r="A31" s="12" t="s">
        <v>73</v>
      </c>
      <c r="B31" s="30"/>
      <c r="C31" s="30"/>
      <c r="D31" s="30"/>
      <c r="E31" s="30"/>
      <c r="F31" s="30"/>
      <c r="G31" s="30"/>
      <c r="H31" s="30"/>
      <c r="I31" s="30"/>
      <c r="J31" s="81"/>
      <c r="K31" s="30"/>
      <c r="L31" s="39">
        <f t="shared" si="0"/>
        <v>0</v>
      </c>
    </row>
    <row r="32" spans="1:12" ht="25.5" customHeight="1">
      <c r="A32" s="12" t="s">
        <v>44</v>
      </c>
      <c r="B32" s="30"/>
      <c r="C32" s="30"/>
      <c r="D32" s="30"/>
      <c r="E32" s="30"/>
      <c r="F32" s="30"/>
      <c r="G32" s="30"/>
      <c r="H32" s="30"/>
      <c r="I32" s="30"/>
      <c r="J32" s="81"/>
      <c r="K32" s="144"/>
      <c r="L32" s="39">
        <f t="shared" si="0"/>
        <v>0</v>
      </c>
    </row>
    <row r="33" spans="1:12" ht="25.5" customHeight="1" thickBot="1">
      <c r="A33" s="15" t="s">
        <v>14</v>
      </c>
      <c r="B33" s="35"/>
      <c r="C33" s="35">
        <v>100</v>
      </c>
      <c r="D33" s="35">
        <v>57</v>
      </c>
      <c r="E33" s="35">
        <v>1500</v>
      </c>
      <c r="F33" s="35">
        <v>800</v>
      </c>
      <c r="G33" s="35">
        <v>100</v>
      </c>
      <c r="H33" s="35">
        <v>400</v>
      </c>
      <c r="I33" s="35">
        <v>800</v>
      </c>
      <c r="J33" s="35">
        <v>500</v>
      </c>
      <c r="K33" s="146">
        <v>155</v>
      </c>
      <c r="L33" s="46">
        <f t="shared" si="0"/>
        <v>4412</v>
      </c>
    </row>
    <row r="34" spans="1:12" ht="25.5" customHeight="1" thickBot="1" thickTop="1">
      <c r="A34" s="28" t="s">
        <v>15</v>
      </c>
      <c r="B34" s="82">
        <f aca="true" t="shared" si="3" ref="B34:L34">SUM(B8:B33)-B11-B18</f>
        <v>11650</v>
      </c>
      <c r="C34" s="82">
        <f t="shared" si="3"/>
        <v>300</v>
      </c>
      <c r="D34" s="82">
        <f t="shared" si="3"/>
        <v>207</v>
      </c>
      <c r="E34" s="82">
        <f t="shared" si="3"/>
        <v>29112</v>
      </c>
      <c r="F34" s="82">
        <f t="shared" si="3"/>
        <v>3543</v>
      </c>
      <c r="G34" s="82">
        <f t="shared" si="3"/>
        <v>42092.5</v>
      </c>
      <c r="H34" s="82">
        <f t="shared" si="3"/>
        <v>15000</v>
      </c>
      <c r="I34" s="82">
        <f t="shared" si="3"/>
        <v>40900</v>
      </c>
      <c r="J34" s="82">
        <f t="shared" si="3"/>
        <v>5800</v>
      </c>
      <c r="K34" s="82">
        <f t="shared" si="3"/>
        <v>16088</v>
      </c>
      <c r="L34" s="249">
        <f t="shared" si="3"/>
        <v>164692.5</v>
      </c>
    </row>
    <row r="35" spans="1:12" ht="25.5" customHeight="1">
      <c r="A35" s="16" t="s">
        <v>16</v>
      </c>
      <c r="B35" s="33"/>
      <c r="C35" s="33"/>
      <c r="D35" s="33"/>
      <c r="E35" s="33"/>
      <c r="F35" s="33"/>
      <c r="G35" s="33"/>
      <c r="H35" s="33"/>
      <c r="I35" s="33"/>
      <c r="J35" s="79"/>
      <c r="K35" s="141"/>
      <c r="L35" s="41">
        <f t="shared" si="0"/>
        <v>0</v>
      </c>
    </row>
    <row r="36" spans="1:12" ht="25.5" customHeight="1">
      <c r="A36" s="17" t="s">
        <v>17</v>
      </c>
      <c r="B36" s="30"/>
      <c r="C36" s="30">
        <v>2400</v>
      </c>
      <c r="D36" s="30">
        <v>6500</v>
      </c>
      <c r="E36" s="30"/>
      <c r="F36" s="30"/>
      <c r="G36" s="30"/>
      <c r="H36" s="30"/>
      <c r="I36" s="30"/>
      <c r="J36" s="30"/>
      <c r="K36" s="30"/>
      <c r="L36" s="39">
        <f t="shared" si="0"/>
        <v>8900</v>
      </c>
    </row>
    <row r="37" spans="1:12" ht="25.5" customHeight="1">
      <c r="A37" s="12" t="s">
        <v>18</v>
      </c>
      <c r="B37" s="30"/>
      <c r="C37" s="30"/>
      <c r="D37" s="30"/>
      <c r="E37" s="30"/>
      <c r="F37" s="30"/>
      <c r="G37" s="30"/>
      <c r="H37" s="30"/>
      <c r="I37" s="30"/>
      <c r="J37" s="30"/>
      <c r="K37" s="30">
        <v>3012.7</v>
      </c>
      <c r="L37" s="39">
        <f t="shared" si="0"/>
        <v>3012.7</v>
      </c>
    </row>
    <row r="38" spans="1:12" ht="25.5" customHeight="1">
      <c r="A38" s="12" t="s">
        <v>19</v>
      </c>
      <c r="B38" s="30"/>
      <c r="C38" s="30"/>
      <c r="D38" s="30"/>
      <c r="E38" s="30"/>
      <c r="F38" s="30"/>
      <c r="G38" s="30"/>
      <c r="H38" s="30"/>
      <c r="I38" s="30"/>
      <c r="J38" s="30"/>
      <c r="K38" s="30">
        <v>4191</v>
      </c>
      <c r="L38" s="39">
        <f t="shared" si="0"/>
        <v>4191</v>
      </c>
    </row>
    <row r="39" spans="1:12" ht="25.5" customHeight="1">
      <c r="A39" s="17" t="s">
        <v>20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9">
        <f t="shared" si="0"/>
        <v>0</v>
      </c>
    </row>
    <row r="40" spans="1:12" ht="25.5" customHeight="1" thickBot="1">
      <c r="A40" s="23" t="s">
        <v>38</v>
      </c>
      <c r="B40" s="31"/>
      <c r="C40" s="31"/>
      <c r="D40" s="31">
        <v>7</v>
      </c>
      <c r="E40" s="31"/>
      <c r="F40" s="31"/>
      <c r="G40" s="31"/>
      <c r="H40" s="31"/>
      <c r="I40" s="31"/>
      <c r="J40" s="31"/>
      <c r="K40" s="31"/>
      <c r="L40" s="42">
        <f t="shared" si="0"/>
        <v>7</v>
      </c>
    </row>
    <row r="41" spans="1:12" ht="25.5" customHeight="1" thickBot="1">
      <c r="A41" s="14" t="s">
        <v>21</v>
      </c>
      <c r="B41" s="32">
        <f>SUM(B36:B40)</f>
        <v>0</v>
      </c>
      <c r="C41" s="32">
        <f aca="true" t="shared" si="4" ref="C41:K41">SUM(C36:C40)</f>
        <v>2400</v>
      </c>
      <c r="D41" s="32">
        <f t="shared" si="4"/>
        <v>6507</v>
      </c>
      <c r="E41" s="32">
        <f t="shared" si="4"/>
        <v>0</v>
      </c>
      <c r="F41" s="32">
        <f t="shared" si="4"/>
        <v>0</v>
      </c>
      <c r="G41" s="32">
        <f t="shared" si="4"/>
        <v>0</v>
      </c>
      <c r="H41" s="32">
        <f t="shared" si="4"/>
        <v>0</v>
      </c>
      <c r="I41" s="32">
        <f t="shared" si="4"/>
        <v>0</v>
      </c>
      <c r="J41" s="32">
        <f t="shared" si="4"/>
        <v>0</v>
      </c>
      <c r="K41" s="32">
        <f t="shared" si="4"/>
        <v>7203.7</v>
      </c>
      <c r="L41" s="40">
        <f t="shared" si="0"/>
        <v>16110.7</v>
      </c>
    </row>
    <row r="42" spans="1:12" ht="25.5" customHeight="1">
      <c r="A42" s="27" t="s">
        <v>22</v>
      </c>
      <c r="B42" s="84"/>
      <c r="C42" s="84">
        <v>50</v>
      </c>
      <c r="D42" s="84">
        <v>20</v>
      </c>
      <c r="E42" s="84"/>
      <c r="F42" s="84"/>
      <c r="G42" s="84"/>
      <c r="H42" s="84"/>
      <c r="I42" s="84"/>
      <c r="J42" s="85"/>
      <c r="K42" s="84"/>
      <c r="L42" s="86">
        <f t="shared" si="0"/>
        <v>70</v>
      </c>
    </row>
    <row r="43" spans="1:12" ht="25.5" customHeight="1">
      <c r="A43" s="11" t="s">
        <v>76</v>
      </c>
      <c r="B43" s="33"/>
      <c r="C43" s="33">
        <v>3</v>
      </c>
      <c r="D43" s="33">
        <v>5</v>
      </c>
      <c r="E43" s="33"/>
      <c r="F43" s="33"/>
      <c r="G43" s="33"/>
      <c r="H43" s="33"/>
      <c r="I43" s="33"/>
      <c r="J43" s="79"/>
      <c r="K43" s="30"/>
      <c r="L43" s="39">
        <f t="shared" si="0"/>
        <v>8</v>
      </c>
    </row>
    <row r="44" spans="1:12" ht="25.5" customHeight="1">
      <c r="A44" s="12" t="s">
        <v>23</v>
      </c>
      <c r="B44" s="30"/>
      <c r="C44" s="30"/>
      <c r="D44" s="30"/>
      <c r="E44" s="30"/>
      <c r="F44" s="30"/>
      <c r="G44" s="30"/>
      <c r="H44" s="30"/>
      <c r="I44" s="30"/>
      <c r="J44" s="81"/>
      <c r="K44" s="30"/>
      <c r="L44" s="39">
        <f t="shared" si="0"/>
        <v>0</v>
      </c>
    </row>
    <row r="45" spans="1:12" ht="26.25" customHeight="1">
      <c r="A45" s="12" t="s">
        <v>24</v>
      </c>
      <c r="B45" s="134">
        <v>70000</v>
      </c>
      <c r="C45" s="134"/>
      <c r="D45" s="134"/>
      <c r="E45" s="134">
        <v>150000</v>
      </c>
      <c r="F45" s="134">
        <v>10000</v>
      </c>
      <c r="G45" s="30"/>
      <c r="H45" s="30"/>
      <c r="I45" s="30"/>
      <c r="J45" s="81"/>
      <c r="K45" s="30"/>
      <c r="L45" s="39">
        <f t="shared" si="0"/>
        <v>230000</v>
      </c>
    </row>
    <row r="46" spans="1:12" ht="23.25" customHeight="1">
      <c r="A46" s="12" t="s">
        <v>25</v>
      </c>
      <c r="B46" s="30"/>
      <c r="C46" s="30"/>
      <c r="D46" s="30"/>
      <c r="E46" s="30"/>
      <c r="F46" s="30"/>
      <c r="G46" s="30"/>
      <c r="H46" s="30"/>
      <c r="I46" s="30"/>
      <c r="J46" s="81"/>
      <c r="K46" s="30"/>
      <c r="L46" s="39">
        <f t="shared" si="0"/>
        <v>0</v>
      </c>
    </row>
    <row r="47" spans="1:12" ht="24" customHeight="1" thickBot="1">
      <c r="A47" s="15" t="s">
        <v>26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46">
        <f t="shared" si="0"/>
        <v>0</v>
      </c>
    </row>
    <row r="48" spans="1:12" ht="30" customHeight="1" thickBot="1" thickTop="1">
      <c r="A48" s="19" t="s">
        <v>27</v>
      </c>
      <c r="B48" s="36">
        <f>B47+B46+B45+B44+B43+B42+B41+B35</f>
        <v>70000</v>
      </c>
      <c r="C48" s="36">
        <f aca="true" t="shared" si="5" ref="C48:K48">C47+C46+C45+C44+C43+C42+C41+C35</f>
        <v>2453</v>
      </c>
      <c r="D48" s="36">
        <f t="shared" si="5"/>
        <v>6532</v>
      </c>
      <c r="E48" s="36">
        <f t="shared" si="5"/>
        <v>150000</v>
      </c>
      <c r="F48" s="36">
        <f t="shared" si="5"/>
        <v>10000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36">
        <f t="shared" si="5"/>
        <v>0</v>
      </c>
      <c r="K48" s="36">
        <f t="shared" si="5"/>
        <v>7203.7</v>
      </c>
      <c r="L48" s="47">
        <f t="shared" si="0"/>
        <v>246188.7</v>
      </c>
    </row>
    <row r="49" spans="1:12" ht="18" thickBot="1" thickTop="1">
      <c r="A49" s="18" t="s">
        <v>28</v>
      </c>
      <c r="B49" s="82">
        <f aca="true" t="shared" si="6" ref="B49:K49">B48-B34</f>
        <v>58350</v>
      </c>
      <c r="C49" s="82">
        <f t="shared" si="6"/>
        <v>2153</v>
      </c>
      <c r="D49" s="82">
        <f t="shared" si="6"/>
        <v>6325</v>
      </c>
      <c r="E49" s="82">
        <f t="shared" si="6"/>
        <v>120888</v>
      </c>
      <c r="F49" s="82">
        <f t="shared" si="6"/>
        <v>6457</v>
      </c>
      <c r="G49" s="82">
        <f t="shared" si="6"/>
        <v>-42092.5</v>
      </c>
      <c r="H49" s="82">
        <f t="shared" si="6"/>
        <v>-15000</v>
      </c>
      <c r="I49" s="82">
        <f t="shared" si="6"/>
        <v>-40900</v>
      </c>
      <c r="J49" s="82">
        <f t="shared" si="6"/>
        <v>-5800</v>
      </c>
      <c r="K49" s="82">
        <f t="shared" si="6"/>
        <v>-8884.3</v>
      </c>
      <c r="L49" s="83">
        <f t="shared" si="0"/>
        <v>81496.2</v>
      </c>
    </row>
    <row r="52" ht="12.75">
      <c r="F52" s="225" t="s">
        <v>154</v>
      </c>
    </row>
  </sheetData>
  <sheetProtection/>
  <mergeCells count="3">
    <mergeCell ref="A5:L5"/>
    <mergeCell ref="L6:L7"/>
    <mergeCell ref="B6:I6"/>
  </mergeCells>
  <printOptions horizontalCentered="1"/>
  <pageMargins left="0.7" right="0.7" top="0.75" bottom="0.75" header="0.3" footer="0.3"/>
  <pageSetup fitToHeight="1" fitToWidth="1" horizontalDpi="600" verticalDpi="600" orientation="portrait" paperSize="9" scale="4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4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9" sqref="E49"/>
    </sheetView>
  </sheetViews>
  <sheetFormatPr defaultColWidth="9.140625" defaultRowHeight="12.75"/>
  <cols>
    <col min="1" max="1" width="54.28125" style="6" customWidth="1"/>
    <col min="2" max="2" width="13.57421875" style="37" customWidth="1"/>
    <col min="3" max="3" width="12.140625" style="37" customWidth="1"/>
    <col min="4" max="4" width="13.7109375" style="37" customWidth="1"/>
    <col min="5" max="5" width="10.8515625" style="37" customWidth="1"/>
    <col min="6" max="6" width="13.140625" style="37" customWidth="1"/>
    <col min="7" max="7" width="10.8515625" style="37" customWidth="1"/>
    <col min="8" max="8" width="15.421875" style="37" customWidth="1"/>
    <col min="9" max="9" width="10.8515625" style="37" customWidth="1"/>
    <col min="10" max="10" width="12.421875" style="37" customWidth="1"/>
    <col min="11" max="11" width="14.57421875" style="6" customWidth="1"/>
    <col min="12" max="12" width="12.57421875" style="9" customWidth="1"/>
    <col min="13" max="13" width="13.28125" style="6" customWidth="1"/>
    <col min="14" max="16384" width="9.140625" style="6" customWidth="1"/>
  </cols>
  <sheetData>
    <row r="1" ht="15.75">
      <c r="K1" s="6" t="s">
        <v>155</v>
      </c>
    </row>
    <row r="2" spans="1:12" s="1" customFormat="1" ht="24.75" customHeight="1" thickBot="1">
      <c r="A2" s="6"/>
      <c r="B2" s="37"/>
      <c r="C2" s="37"/>
      <c r="D2" s="37"/>
      <c r="E2" s="37"/>
      <c r="F2" s="37"/>
      <c r="G2" s="37"/>
      <c r="H2" s="37"/>
      <c r="I2" s="37"/>
      <c r="J2" s="37"/>
      <c r="K2" s="87" t="s">
        <v>45</v>
      </c>
      <c r="L2" s="3"/>
    </row>
    <row r="3" spans="1:12" s="1" customFormat="1" ht="36.75" customHeight="1">
      <c r="A3" s="233" t="s">
        <v>107</v>
      </c>
      <c r="B3" s="241"/>
      <c r="C3" s="234"/>
      <c r="D3" s="234"/>
      <c r="E3" s="234"/>
      <c r="F3" s="234"/>
      <c r="G3" s="234"/>
      <c r="H3" s="234"/>
      <c r="I3" s="234"/>
      <c r="J3" s="234"/>
      <c r="K3" s="242"/>
      <c r="L3" s="3"/>
    </row>
    <row r="4" spans="1:12" s="1" customFormat="1" ht="40.5" customHeight="1">
      <c r="A4" s="25"/>
      <c r="B4" s="243" t="s">
        <v>110</v>
      </c>
      <c r="C4" s="244"/>
      <c r="D4" s="244"/>
      <c r="E4" s="244"/>
      <c r="F4" s="244"/>
      <c r="G4" s="244"/>
      <c r="H4" s="244"/>
      <c r="I4" s="244"/>
      <c r="J4" s="126"/>
      <c r="K4" s="88" t="s">
        <v>31</v>
      </c>
      <c r="L4" s="3"/>
    </row>
    <row r="5" spans="1:12" s="1" customFormat="1" ht="52.5" customHeight="1">
      <c r="A5" s="2" t="s">
        <v>0</v>
      </c>
      <c r="B5" s="38" t="s">
        <v>64</v>
      </c>
      <c r="C5" s="38" t="s">
        <v>1</v>
      </c>
      <c r="D5" s="38" t="s">
        <v>74</v>
      </c>
      <c r="E5" s="38" t="s">
        <v>75</v>
      </c>
      <c r="F5" s="38" t="s">
        <v>82</v>
      </c>
      <c r="G5" s="38" t="s">
        <v>83</v>
      </c>
      <c r="H5" s="38" t="s">
        <v>84</v>
      </c>
      <c r="I5" s="127" t="s">
        <v>108</v>
      </c>
      <c r="J5" s="127" t="s">
        <v>115</v>
      </c>
      <c r="K5" s="89" t="s">
        <v>31</v>
      </c>
      <c r="L5" s="9"/>
    </row>
    <row r="6" spans="1:13" s="1" customFormat="1" ht="25.5" customHeight="1">
      <c r="A6" s="10" t="s">
        <v>46</v>
      </c>
      <c r="B6" s="117"/>
      <c r="C6" s="30"/>
      <c r="D6" s="30"/>
      <c r="E6" s="30"/>
      <c r="F6" s="30"/>
      <c r="G6" s="30"/>
      <c r="H6" s="30">
        <v>31</v>
      </c>
      <c r="I6" s="127">
        <v>0</v>
      </c>
      <c r="J6" s="128">
        <f>SUM(F6:I6)</f>
        <v>31</v>
      </c>
      <c r="K6" s="50">
        <f>SUM(B6:I6)</f>
        <v>31</v>
      </c>
      <c r="L6" s="21"/>
      <c r="M6" s="20"/>
    </row>
    <row r="7" spans="1:13" s="1" customFormat="1" ht="25.5" customHeight="1">
      <c r="A7" s="10" t="s">
        <v>4</v>
      </c>
      <c r="B7" s="117"/>
      <c r="C7" s="30"/>
      <c r="D7" s="30"/>
      <c r="E7" s="30"/>
      <c r="F7" s="30">
        <v>983</v>
      </c>
      <c r="G7" s="30">
        <v>1090</v>
      </c>
      <c r="H7" s="30">
        <v>14</v>
      </c>
      <c r="I7" s="30">
        <v>75</v>
      </c>
      <c r="J7" s="128">
        <f aca="true" t="shared" si="0" ref="J7:J45">SUM(F7:I7)</f>
        <v>2162</v>
      </c>
      <c r="K7" s="50">
        <f aca="true" t="shared" si="1" ref="K7:K47">SUM(B7:I7)</f>
        <v>2162</v>
      </c>
      <c r="L7" s="21"/>
      <c r="M7" s="20"/>
    </row>
    <row r="8" spans="1:13" s="1" customFormat="1" ht="25.5" customHeight="1" thickBot="1">
      <c r="A8" s="23" t="s">
        <v>5</v>
      </c>
      <c r="B8" s="118">
        <v>100</v>
      </c>
      <c r="C8" s="31"/>
      <c r="D8" s="31"/>
      <c r="E8" s="31"/>
      <c r="F8" s="31">
        <v>52</v>
      </c>
      <c r="G8" s="31">
        <v>67</v>
      </c>
      <c r="H8" s="31">
        <v>122</v>
      </c>
      <c r="I8" s="31">
        <v>2156</v>
      </c>
      <c r="J8" s="128">
        <f t="shared" si="0"/>
        <v>2397</v>
      </c>
      <c r="K8" s="51">
        <f t="shared" si="1"/>
        <v>2497</v>
      </c>
      <c r="L8" s="21"/>
      <c r="M8" s="20"/>
    </row>
    <row r="9" spans="1:13" s="1" customFormat="1" ht="25.5" customHeight="1" thickBot="1">
      <c r="A9" s="24" t="s">
        <v>31</v>
      </c>
      <c r="B9" s="32">
        <f aca="true" t="shared" si="2" ref="B9:H9">SUM(B6:B8)</f>
        <v>100</v>
      </c>
      <c r="C9" s="32">
        <f t="shared" si="2"/>
        <v>0</v>
      </c>
      <c r="D9" s="32">
        <f t="shared" si="2"/>
        <v>0</v>
      </c>
      <c r="E9" s="32">
        <f t="shared" si="2"/>
        <v>0</v>
      </c>
      <c r="F9" s="32">
        <f t="shared" si="2"/>
        <v>1035</v>
      </c>
      <c r="G9" s="32">
        <f t="shared" si="2"/>
        <v>1157</v>
      </c>
      <c r="H9" s="32">
        <f t="shared" si="2"/>
        <v>167</v>
      </c>
      <c r="I9" s="32">
        <f>SUM(I6:I8)</f>
        <v>2231</v>
      </c>
      <c r="J9" s="32">
        <f>SUM(J6:J8)</f>
        <v>4590</v>
      </c>
      <c r="K9" s="52">
        <f t="shared" si="1"/>
        <v>4690</v>
      </c>
      <c r="L9" s="21"/>
      <c r="M9" s="20"/>
    </row>
    <row r="10" spans="1:13" s="1" customFormat="1" ht="25.5" customHeight="1">
      <c r="A10" s="11" t="s">
        <v>68</v>
      </c>
      <c r="B10" s="119"/>
      <c r="C10" s="33"/>
      <c r="D10" s="33"/>
      <c r="E10" s="33"/>
      <c r="F10" s="33">
        <v>8000</v>
      </c>
      <c r="G10" s="33">
        <v>7875</v>
      </c>
      <c r="H10" s="33">
        <v>7900</v>
      </c>
      <c r="I10" s="33">
        <v>771</v>
      </c>
      <c r="J10" s="128">
        <f t="shared" si="0"/>
        <v>24546</v>
      </c>
      <c r="K10" s="53">
        <f t="shared" si="1"/>
        <v>24546</v>
      </c>
      <c r="L10" s="21"/>
      <c r="M10" s="20"/>
    </row>
    <row r="11" spans="1:13" s="1" customFormat="1" ht="25.5" customHeight="1">
      <c r="A11" s="12" t="s">
        <v>109</v>
      </c>
      <c r="B11" s="120">
        <f>SUM('Nadlimitky OMP a OBN'!E39)</f>
        <v>51000</v>
      </c>
      <c r="C11" s="30"/>
      <c r="D11" s="30"/>
      <c r="E11" s="30"/>
      <c r="F11" s="30"/>
      <c r="G11" s="30"/>
      <c r="H11" s="30"/>
      <c r="I11" s="30">
        <f>SUM('Nadlimitky OMP a OBN'!E40)</f>
        <v>1100</v>
      </c>
      <c r="J11" s="128">
        <f t="shared" si="0"/>
        <v>1100</v>
      </c>
      <c r="K11" s="50">
        <f t="shared" si="1"/>
        <v>52100</v>
      </c>
      <c r="L11" s="21"/>
      <c r="M11" s="20"/>
    </row>
    <row r="12" spans="1:13" s="1" customFormat="1" ht="25.5" customHeight="1">
      <c r="A12" s="12" t="s">
        <v>6</v>
      </c>
      <c r="B12" s="120"/>
      <c r="C12" s="30"/>
      <c r="D12" s="30">
        <v>1000</v>
      </c>
      <c r="E12" s="30"/>
      <c r="F12" s="30"/>
      <c r="G12" s="30"/>
      <c r="H12" s="30"/>
      <c r="I12" s="30"/>
      <c r="J12" s="128">
        <f t="shared" si="0"/>
        <v>0</v>
      </c>
      <c r="K12" s="50">
        <f t="shared" si="1"/>
        <v>1000</v>
      </c>
      <c r="L12" s="21"/>
      <c r="M12" s="20"/>
    </row>
    <row r="13" spans="1:13" s="1" customFormat="1" ht="25.5" customHeight="1">
      <c r="A13" s="12" t="s">
        <v>7</v>
      </c>
      <c r="B13" s="120">
        <v>500</v>
      </c>
      <c r="C13" s="30"/>
      <c r="D13" s="30">
        <v>1000</v>
      </c>
      <c r="E13" s="30">
        <v>500</v>
      </c>
      <c r="F13" s="30">
        <v>1000</v>
      </c>
      <c r="G13" s="30">
        <v>1000</v>
      </c>
      <c r="H13" s="30">
        <v>1300</v>
      </c>
      <c r="I13" s="30">
        <v>749</v>
      </c>
      <c r="J13" s="128">
        <f t="shared" si="0"/>
        <v>4049</v>
      </c>
      <c r="K13" s="50">
        <f t="shared" si="1"/>
        <v>6049</v>
      </c>
      <c r="L13" s="21"/>
      <c r="M13" s="20"/>
    </row>
    <row r="14" spans="1:13" s="1" customFormat="1" ht="25.5" customHeight="1">
      <c r="A14" s="13" t="s">
        <v>60</v>
      </c>
      <c r="B14" s="120"/>
      <c r="C14" s="31"/>
      <c r="D14" s="34"/>
      <c r="E14" s="31"/>
      <c r="F14" s="31"/>
      <c r="G14" s="30"/>
      <c r="H14" s="34"/>
      <c r="I14" s="31"/>
      <c r="J14" s="128">
        <f t="shared" si="0"/>
        <v>0</v>
      </c>
      <c r="K14" s="50">
        <f t="shared" si="1"/>
        <v>0</v>
      </c>
      <c r="L14" s="21"/>
      <c r="M14" s="20"/>
    </row>
    <row r="15" spans="1:13" s="1" customFormat="1" ht="25.5" customHeight="1" thickBot="1">
      <c r="A15" s="13" t="s">
        <v>8</v>
      </c>
      <c r="B15" s="121"/>
      <c r="C15" s="31"/>
      <c r="D15" s="34"/>
      <c r="E15" s="31"/>
      <c r="F15" s="31"/>
      <c r="G15" s="31"/>
      <c r="H15" s="34"/>
      <c r="I15" s="31"/>
      <c r="J15" s="128">
        <f t="shared" si="0"/>
        <v>0</v>
      </c>
      <c r="K15" s="51">
        <f t="shared" si="1"/>
        <v>0</v>
      </c>
      <c r="L15" s="21"/>
      <c r="M15" s="20"/>
    </row>
    <row r="16" spans="1:13" s="1" customFormat="1" ht="25.5" customHeight="1" thickBot="1">
      <c r="A16" s="14" t="s">
        <v>9</v>
      </c>
      <c r="B16" s="32">
        <f>B15+B14+B13+B12+B11+B10</f>
        <v>51500</v>
      </c>
      <c r="C16" s="32">
        <f aca="true" t="shared" si="3" ref="C16:J16">C15+C14+C13+C12+C11+C10</f>
        <v>0</v>
      </c>
      <c r="D16" s="32">
        <f t="shared" si="3"/>
        <v>2000</v>
      </c>
      <c r="E16" s="32">
        <f t="shared" si="3"/>
        <v>500</v>
      </c>
      <c r="F16" s="32">
        <f t="shared" si="3"/>
        <v>9000</v>
      </c>
      <c r="G16" s="32">
        <f t="shared" si="3"/>
        <v>8875</v>
      </c>
      <c r="H16" s="32">
        <f t="shared" si="3"/>
        <v>9200</v>
      </c>
      <c r="I16" s="32">
        <f t="shared" si="3"/>
        <v>2620</v>
      </c>
      <c r="J16" s="32">
        <f t="shared" si="3"/>
        <v>29695</v>
      </c>
      <c r="K16" s="52">
        <f t="shared" si="1"/>
        <v>83695</v>
      </c>
      <c r="L16" s="21"/>
      <c r="M16" s="20"/>
    </row>
    <row r="17" spans="1:13" s="1" customFormat="1" ht="25.5" customHeight="1">
      <c r="A17" s="11" t="s">
        <v>10</v>
      </c>
      <c r="B17" s="119"/>
      <c r="C17" s="33"/>
      <c r="D17" s="33"/>
      <c r="E17" s="33"/>
      <c r="F17" s="33">
        <v>950</v>
      </c>
      <c r="G17" s="33">
        <v>945</v>
      </c>
      <c r="H17" s="33">
        <v>700</v>
      </c>
      <c r="I17" s="33"/>
      <c r="J17" s="128">
        <f t="shared" si="0"/>
        <v>2595</v>
      </c>
      <c r="K17" s="53">
        <f t="shared" si="1"/>
        <v>2595</v>
      </c>
      <c r="L17" s="21"/>
      <c r="M17" s="20"/>
    </row>
    <row r="18" spans="1:13" s="1" customFormat="1" ht="25.5" customHeight="1">
      <c r="A18" s="12" t="s">
        <v>11</v>
      </c>
      <c r="B18" s="120">
        <v>12000</v>
      </c>
      <c r="C18" s="30"/>
      <c r="D18" s="30"/>
      <c r="E18" s="30"/>
      <c r="F18" s="30">
        <v>2100</v>
      </c>
      <c r="G18" s="30">
        <v>2820</v>
      </c>
      <c r="H18" s="30">
        <v>3100</v>
      </c>
      <c r="I18" s="30"/>
      <c r="J18" s="128">
        <f t="shared" si="0"/>
        <v>8020</v>
      </c>
      <c r="K18" s="50">
        <f>SUM(B18:I18)</f>
        <v>20020</v>
      </c>
      <c r="L18" s="21"/>
      <c r="M18" s="20"/>
    </row>
    <row r="19" spans="1:13" s="1" customFormat="1" ht="25.5" customHeight="1">
      <c r="A19" s="12" t="s">
        <v>69</v>
      </c>
      <c r="B19" s="120">
        <v>3000</v>
      </c>
      <c r="C19" s="30"/>
      <c r="D19" s="30"/>
      <c r="E19" s="30"/>
      <c r="F19" s="30">
        <v>600</v>
      </c>
      <c r="G19" s="30">
        <v>376</v>
      </c>
      <c r="H19" s="30">
        <v>277</v>
      </c>
      <c r="I19" s="30">
        <v>389</v>
      </c>
      <c r="J19" s="128">
        <f t="shared" si="0"/>
        <v>1642</v>
      </c>
      <c r="K19" s="50">
        <f t="shared" si="1"/>
        <v>4642</v>
      </c>
      <c r="L19" s="21"/>
      <c r="M19" s="20"/>
    </row>
    <row r="20" spans="1:13" s="1" customFormat="1" ht="25.5" customHeight="1">
      <c r="A20" s="12" t="s">
        <v>70</v>
      </c>
      <c r="B20" s="120">
        <v>4000</v>
      </c>
      <c r="C20" s="30"/>
      <c r="D20" s="30"/>
      <c r="E20" s="30"/>
      <c r="F20" s="30"/>
      <c r="G20" s="30"/>
      <c r="H20" s="30"/>
      <c r="I20" s="30"/>
      <c r="J20" s="128">
        <f t="shared" si="0"/>
        <v>0</v>
      </c>
      <c r="K20" s="50">
        <f t="shared" si="1"/>
        <v>4000</v>
      </c>
      <c r="L20" s="21"/>
      <c r="M20" s="20"/>
    </row>
    <row r="21" spans="1:13" s="1" customFormat="1" ht="25.5" customHeight="1">
      <c r="A21" s="12" t="s">
        <v>12</v>
      </c>
      <c r="B21" s="120"/>
      <c r="C21" s="30"/>
      <c r="D21" s="30"/>
      <c r="E21" s="30"/>
      <c r="F21" s="30"/>
      <c r="G21" s="30"/>
      <c r="H21" s="30"/>
      <c r="I21" s="30"/>
      <c r="J21" s="128">
        <f t="shared" si="0"/>
        <v>0</v>
      </c>
      <c r="K21" s="50">
        <f t="shared" si="1"/>
        <v>0</v>
      </c>
      <c r="L21" s="21"/>
      <c r="M21" s="20"/>
    </row>
    <row r="22" spans="1:13" s="1" customFormat="1" ht="25.5" customHeight="1">
      <c r="A22" s="12" t="s">
        <v>81</v>
      </c>
      <c r="B22" s="120">
        <v>500</v>
      </c>
      <c r="C22" s="30"/>
      <c r="D22" s="30"/>
      <c r="E22" s="30"/>
      <c r="F22" s="30"/>
      <c r="G22" s="30"/>
      <c r="H22" s="30"/>
      <c r="I22" s="30"/>
      <c r="J22" s="128">
        <f t="shared" si="0"/>
        <v>0</v>
      </c>
      <c r="K22" s="50">
        <f t="shared" si="1"/>
        <v>500</v>
      </c>
      <c r="L22" s="21"/>
      <c r="M22" s="20"/>
    </row>
    <row r="23" spans="1:13" s="1" customFormat="1" ht="25.5" customHeight="1">
      <c r="A23" s="12" t="s">
        <v>61</v>
      </c>
      <c r="B23" s="120"/>
      <c r="C23" s="30"/>
      <c r="D23" s="30"/>
      <c r="E23" s="30"/>
      <c r="F23" s="30"/>
      <c r="G23" s="30"/>
      <c r="H23" s="30"/>
      <c r="I23" s="30"/>
      <c r="J23" s="128">
        <f t="shared" si="0"/>
        <v>0</v>
      </c>
      <c r="K23" s="50">
        <f t="shared" si="1"/>
        <v>0</v>
      </c>
      <c r="L23" s="21"/>
      <c r="M23" s="20"/>
    </row>
    <row r="24" spans="1:13" s="1" customFormat="1" ht="25.5" customHeight="1">
      <c r="A24" s="12" t="s">
        <v>62</v>
      </c>
      <c r="B24" s="120"/>
      <c r="C24" s="30"/>
      <c r="D24" s="30"/>
      <c r="E24" s="30"/>
      <c r="F24" s="30"/>
      <c r="G24" s="30"/>
      <c r="H24" s="30"/>
      <c r="I24" s="30"/>
      <c r="J24" s="128">
        <f t="shared" si="0"/>
        <v>0</v>
      </c>
      <c r="K24" s="50">
        <f t="shared" si="1"/>
        <v>0</v>
      </c>
      <c r="L24" s="21"/>
      <c r="M24" s="20"/>
    </row>
    <row r="25" spans="1:13" s="1" customFormat="1" ht="25.5" customHeight="1">
      <c r="A25" s="12" t="s">
        <v>63</v>
      </c>
      <c r="B25" s="120"/>
      <c r="C25" s="30"/>
      <c r="D25" s="30"/>
      <c r="E25" s="30"/>
      <c r="F25" s="30"/>
      <c r="G25" s="30"/>
      <c r="H25" s="30"/>
      <c r="I25" s="30"/>
      <c r="J25" s="128">
        <f t="shared" si="0"/>
        <v>0</v>
      </c>
      <c r="K25" s="50">
        <f t="shared" si="1"/>
        <v>0</v>
      </c>
      <c r="L25" s="21"/>
      <c r="M25" s="20"/>
    </row>
    <row r="26" spans="1:13" s="1" customFormat="1" ht="25.5" customHeight="1">
      <c r="A26" s="12" t="s">
        <v>13</v>
      </c>
      <c r="B26" s="120"/>
      <c r="C26" s="30"/>
      <c r="D26" s="30"/>
      <c r="E26" s="30"/>
      <c r="F26" s="30"/>
      <c r="G26" s="30"/>
      <c r="H26" s="30"/>
      <c r="I26" s="30"/>
      <c r="J26" s="128">
        <f t="shared" si="0"/>
        <v>0</v>
      </c>
      <c r="K26" s="50">
        <f t="shared" si="1"/>
        <v>0</v>
      </c>
      <c r="L26" s="21"/>
      <c r="M26" s="20"/>
    </row>
    <row r="27" spans="1:13" s="1" customFormat="1" ht="25.5" customHeight="1">
      <c r="A27" s="12" t="s">
        <v>71</v>
      </c>
      <c r="B27" s="120"/>
      <c r="C27" s="30"/>
      <c r="D27" s="30"/>
      <c r="E27" s="30"/>
      <c r="F27" s="30"/>
      <c r="G27" s="30"/>
      <c r="H27" s="30"/>
      <c r="I27" s="30">
        <v>1187</v>
      </c>
      <c r="J27" s="128">
        <f t="shared" si="0"/>
        <v>1187</v>
      </c>
      <c r="K27" s="50">
        <f t="shared" si="1"/>
        <v>1187</v>
      </c>
      <c r="L27" s="21"/>
      <c r="M27" s="20"/>
    </row>
    <row r="28" spans="1:13" s="3" customFormat="1" ht="25.5" customHeight="1">
      <c r="A28" s="12" t="s">
        <v>72</v>
      </c>
      <c r="B28" s="120"/>
      <c r="C28" s="30"/>
      <c r="D28" s="30"/>
      <c r="E28" s="30"/>
      <c r="F28" s="30">
        <v>1872</v>
      </c>
      <c r="G28" s="30">
        <v>1168</v>
      </c>
      <c r="H28" s="30">
        <v>1586</v>
      </c>
      <c r="I28" s="30">
        <v>597</v>
      </c>
      <c r="J28" s="128">
        <f t="shared" si="0"/>
        <v>5223</v>
      </c>
      <c r="K28" s="50">
        <f t="shared" si="1"/>
        <v>5223</v>
      </c>
      <c r="L28" s="21"/>
      <c r="M28" s="20"/>
    </row>
    <row r="29" spans="1:13" s="1" customFormat="1" ht="25.5" customHeight="1">
      <c r="A29" s="12" t="s">
        <v>73</v>
      </c>
      <c r="B29" s="120"/>
      <c r="C29" s="30"/>
      <c r="D29" s="30"/>
      <c r="E29" s="30"/>
      <c r="F29" s="30"/>
      <c r="G29" s="30"/>
      <c r="H29" s="30"/>
      <c r="I29" s="30"/>
      <c r="J29" s="128">
        <f t="shared" si="0"/>
        <v>0</v>
      </c>
      <c r="K29" s="50">
        <f t="shared" si="1"/>
        <v>0</v>
      </c>
      <c r="L29" s="21"/>
      <c r="M29" s="20"/>
    </row>
    <row r="30" spans="1:13" s="1" customFormat="1" ht="25.5" customHeight="1">
      <c r="A30" s="12" t="s">
        <v>44</v>
      </c>
      <c r="B30" s="120"/>
      <c r="C30" s="30"/>
      <c r="D30" s="30"/>
      <c r="E30" s="30"/>
      <c r="F30" s="30"/>
      <c r="G30" s="30"/>
      <c r="H30" s="30"/>
      <c r="I30" s="30"/>
      <c r="J30" s="128">
        <f t="shared" si="0"/>
        <v>0</v>
      </c>
      <c r="K30" s="50">
        <f t="shared" si="1"/>
        <v>0</v>
      </c>
      <c r="L30" s="21"/>
      <c r="M30" s="20"/>
    </row>
    <row r="31" spans="1:13" s="1" customFormat="1" ht="25.5" customHeight="1" thickBot="1">
      <c r="A31" s="13" t="s">
        <v>14</v>
      </c>
      <c r="B31" s="122">
        <v>3000</v>
      </c>
      <c r="C31" s="31"/>
      <c r="D31" s="31"/>
      <c r="E31" s="31"/>
      <c r="F31" s="31">
        <v>1200</v>
      </c>
      <c r="G31" s="31">
        <v>2500</v>
      </c>
      <c r="H31" s="31">
        <v>2900</v>
      </c>
      <c r="I31" s="31"/>
      <c r="J31" s="128">
        <f t="shared" si="0"/>
        <v>6600</v>
      </c>
      <c r="K31" s="51">
        <f t="shared" si="1"/>
        <v>9600</v>
      </c>
      <c r="L31" s="21"/>
      <c r="M31" s="20"/>
    </row>
    <row r="32" spans="1:13" s="1" customFormat="1" ht="25.5" customHeight="1" thickBot="1">
      <c r="A32" s="26" t="s">
        <v>15</v>
      </c>
      <c r="B32" s="32">
        <f aca="true" t="shared" si="4" ref="B32:J32">SUM(B16:B31)+B9</f>
        <v>74100</v>
      </c>
      <c r="C32" s="32">
        <f t="shared" si="4"/>
        <v>0</v>
      </c>
      <c r="D32" s="32">
        <f t="shared" si="4"/>
        <v>2000</v>
      </c>
      <c r="E32" s="32">
        <f t="shared" si="4"/>
        <v>500</v>
      </c>
      <c r="F32" s="32">
        <f t="shared" si="4"/>
        <v>16757</v>
      </c>
      <c r="G32" s="32">
        <f t="shared" si="4"/>
        <v>17841</v>
      </c>
      <c r="H32" s="32">
        <f t="shared" si="4"/>
        <v>17930</v>
      </c>
      <c r="I32" s="32">
        <f t="shared" si="4"/>
        <v>7024</v>
      </c>
      <c r="J32" s="32">
        <f t="shared" si="4"/>
        <v>59552</v>
      </c>
      <c r="K32" s="52">
        <f>SUM(K6:K31)-K9-K16</f>
        <v>136152</v>
      </c>
      <c r="L32" s="21"/>
      <c r="M32" s="20"/>
    </row>
    <row r="33" spans="1:13" s="1" customFormat="1" ht="25.5" customHeight="1">
      <c r="A33" s="16" t="s">
        <v>16</v>
      </c>
      <c r="B33" s="119"/>
      <c r="C33" s="33"/>
      <c r="D33" s="33"/>
      <c r="E33" s="33"/>
      <c r="F33" s="33">
        <v>21</v>
      </c>
      <c r="G33" s="33">
        <v>120</v>
      </c>
      <c r="H33" s="33"/>
      <c r="I33" s="33"/>
      <c r="J33" s="128">
        <f t="shared" si="0"/>
        <v>141</v>
      </c>
      <c r="K33" s="53">
        <f t="shared" si="1"/>
        <v>141</v>
      </c>
      <c r="L33" s="21"/>
      <c r="M33" s="20"/>
    </row>
    <row r="34" spans="1:13" s="1" customFormat="1" ht="25.5" customHeight="1">
      <c r="A34" s="17" t="s">
        <v>17</v>
      </c>
      <c r="B34" s="120"/>
      <c r="C34" s="30"/>
      <c r="D34" s="30"/>
      <c r="E34" s="30"/>
      <c r="F34" s="30"/>
      <c r="G34" s="30"/>
      <c r="H34" s="30"/>
      <c r="I34" s="30"/>
      <c r="J34" s="128">
        <f t="shared" si="0"/>
        <v>0</v>
      </c>
      <c r="K34" s="50">
        <f t="shared" si="1"/>
        <v>0</v>
      </c>
      <c r="L34" s="21"/>
      <c r="M34" s="20"/>
    </row>
    <row r="35" spans="1:13" s="1" customFormat="1" ht="25.5" customHeight="1">
      <c r="A35" s="12" t="s">
        <v>18</v>
      </c>
      <c r="B35" s="120">
        <v>2000</v>
      </c>
      <c r="C35" s="30"/>
      <c r="D35" s="30"/>
      <c r="E35" s="30"/>
      <c r="F35" s="30">
        <v>56000</v>
      </c>
      <c r="G35" s="30">
        <v>79500</v>
      </c>
      <c r="H35" s="30">
        <v>87630</v>
      </c>
      <c r="I35" s="30">
        <v>7709</v>
      </c>
      <c r="J35" s="128">
        <f t="shared" si="0"/>
        <v>230839</v>
      </c>
      <c r="K35" s="50">
        <f t="shared" si="1"/>
        <v>232839</v>
      </c>
      <c r="L35" s="21"/>
      <c r="M35" s="20"/>
    </row>
    <row r="36" spans="1:16" s="1" customFormat="1" ht="25.5" customHeight="1">
      <c r="A36" s="13" t="s">
        <v>19</v>
      </c>
      <c r="B36" s="120">
        <v>5000</v>
      </c>
      <c r="C36" s="30"/>
      <c r="D36" s="30">
        <v>10000</v>
      </c>
      <c r="E36" s="30">
        <v>2500</v>
      </c>
      <c r="F36" s="31">
        <v>8000</v>
      </c>
      <c r="G36" s="31">
        <v>6000</v>
      </c>
      <c r="H36" s="31">
        <v>9500</v>
      </c>
      <c r="I36" s="30">
        <v>2209</v>
      </c>
      <c r="J36" s="128">
        <f t="shared" si="0"/>
        <v>25709</v>
      </c>
      <c r="K36" s="50">
        <f t="shared" si="1"/>
        <v>43209</v>
      </c>
      <c r="L36" s="21"/>
      <c r="M36" s="137"/>
      <c r="N36" s="137"/>
      <c r="O36" s="137"/>
      <c r="P36" s="137"/>
    </row>
    <row r="37" spans="1:13" s="1" customFormat="1" ht="25.5" customHeight="1">
      <c r="A37" s="90" t="s">
        <v>20</v>
      </c>
      <c r="B37" s="120"/>
      <c r="C37" s="30"/>
      <c r="D37" s="30"/>
      <c r="E37" s="30"/>
      <c r="F37" s="30"/>
      <c r="G37" s="30"/>
      <c r="H37" s="30"/>
      <c r="I37" s="30"/>
      <c r="J37" s="128">
        <f t="shared" si="0"/>
        <v>0</v>
      </c>
      <c r="K37" s="50">
        <f t="shared" si="1"/>
        <v>0</v>
      </c>
      <c r="L37" s="21"/>
      <c r="M37" s="20"/>
    </row>
    <row r="38" spans="1:13" s="1" customFormat="1" ht="25.5" customHeight="1" thickBot="1">
      <c r="A38" s="91" t="s">
        <v>38</v>
      </c>
      <c r="B38" s="122">
        <v>650</v>
      </c>
      <c r="C38" s="31">
        <v>150</v>
      </c>
      <c r="D38" s="31"/>
      <c r="E38" s="31"/>
      <c r="F38" s="31"/>
      <c r="G38" s="31"/>
      <c r="H38" s="31"/>
      <c r="I38" s="31">
        <v>1000</v>
      </c>
      <c r="J38" s="128">
        <f t="shared" si="0"/>
        <v>1000</v>
      </c>
      <c r="K38" s="51">
        <f t="shared" si="1"/>
        <v>1800</v>
      </c>
      <c r="L38" s="21"/>
      <c r="M38" s="20"/>
    </row>
    <row r="39" spans="1:13" s="3" customFormat="1" ht="25.5" customHeight="1" thickBot="1">
      <c r="A39" s="14" t="s">
        <v>21</v>
      </c>
      <c r="B39" s="32">
        <f>SUM(B34:B38)</f>
        <v>7650</v>
      </c>
      <c r="C39" s="32">
        <f aca="true" t="shared" si="5" ref="C39:J39">SUM(C34:C38)</f>
        <v>150</v>
      </c>
      <c r="D39" s="32">
        <f t="shared" si="5"/>
        <v>10000</v>
      </c>
      <c r="E39" s="32">
        <f t="shared" si="5"/>
        <v>2500</v>
      </c>
      <c r="F39" s="32">
        <f t="shared" si="5"/>
        <v>64000</v>
      </c>
      <c r="G39" s="32">
        <f t="shared" si="5"/>
        <v>85500</v>
      </c>
      <c r="H39" s="32">
        <f t="shared" si="5"/>
        <v>97130</v>
      </c>
      <c r="I39" s="32">
        <f t="shared" si="5"/>
        <v>10918</v>
      </c>
      <c r="J39" s="32">
        <f t="shared" si="5"/>
        <v>257548</v>
      </c>
      <c r="K39" s="52">
        <f t="shared" si="1"/>
        <v>277848</v>
      </c>
      <c r="L39" s="21"/>
      <c r="M39" s="20"/>
    </row>
    <row r="40" spans="1:13" s="4" customFormat="1" ht="25.5" customHeight="1">
      <c r="A40" s="11" t="s">
        <v>22</v>
      </c>
      <c r="B40" s="119">
        <v>10</v>
      </c>
      <c r="C40" s="33"/>
      <c r="D40" s="33"/>
      <c r="E40" s="33"/>
      <c r="F40" s="33">
        <v>659</v>
      </c>
      <c r="G40" s="33">
        <v>410</v>
      </c>
      <c r="H40" s="33">
        <v>4000</v>
      </c>
      <c r="I40" s="33"/>
      <c r="J40" s="128">
        <f t="shared" si="0"/>
        <v>5069</v>
      </c>
      <c r="K40" s="53">
        <f t="shared" si="1"/>
        <v>5079</v>
      </c>
      <c r="L40" s="21"/>
      <c r="M40" s="20"/>
    </row>
    <row r="41" spans="1:13" ht="25.5" customHeight="1">
      <c r="A41" s="11" t="s">
        <v>76</v>
      </c>
      <c r="B41" s="120">
        <v>30</v>
      </c>
      <c r="C41" s="33"/>
      <c r="D41" s="33"/>
      <c r="E41" s="33"/>
      <c r="F41" s="33">
        <v>227</v>
      </c>
      <c r="G41" s="33">
        <v>120</v>
      </c>
      <c r="H41" s="33">
        <v>561</v>
      </c>
      <c r="I41" s="33"/>
      <c r="J41" s="128">
        <f t="shared" si="0"/>
        <v>908</v>
      </c>
      <c r="K41" s="50">
        <f t="shared" si="1"/>
        <v>938</v>
      </c>
      <c r="L41" s="21"/>
      <c r="M41" s="20"/>
    </row>
    <row r="42" spans="1:13" ht="25.5" customHeight="1">
      <c r="A42" s="12" t="s">
        <v>23</v>
      </c>
      <c r="B42" s="120"/>
      <c r="C42" s="30"/>
      <c r="D42" s="30"/>
      <c r="E42" s="30"/>
      <c r="F42" s="30"/>
      <c r="G42" s="30"/>
      <c r="H42" s="30"/>
      <c r="I42" s="30"/>
      <c r="J42" s="128">
        <f t="shared" si="0"/>
        <v>0</v>
      </c>
      <c r="K42" s="50">
        <f t="shared" si="1"/>
        <v>0</v>
      </c>
      <c r="L42" s="21"/>
      <c r="M42" s="20"/>
    </row>
    <row r="43" spans="1:13" ht="25.5" customHeight="1">
      <c r="A43" s="12" t="s">
        <v>24</v>
      </c>
      <c r="B43" s="120"/>
      <c r="C43" s="30"/>
      <c r="D43" s="30"/>
      <c r="E43" s="30"/>
      <c r="F43" s="30"/>
      <c r="G43" s="30"/>
      <c r="H43" s="30"/>
      <c r="I43" s="30"/>
      <c r="J43" s="128">
        <f t="shared" si="0"/>
        <v>0</v>
      </c>
      <c r="K43" s="50">
        <f t="shared" si="1"/>
        <v>0</v>
      </c>
      <c r="L43" s="21"/>
      <c r="M43" s="20"/>
    </row>
    <row r="44" spans="1:13" ht="17.25" customHeight="1">
      <c r="A44" s="12" t="s">
        <v>25</v>
      </c>
      <c r="B44" s="120"/>
      <c r="C44" s="30"/>
      <c r="D44" s="30"/>
      <c r="E44" s="30"/>
      <c r="F44" s="30"/>
      <c r="G44" s="30"/>
      <c r="H44" s="30"/>
      <c r="I44" s="30"/>
      <c r="J44" s="128">
        <f t="shared" si="0"/>
        <v>0</v>
      </c>
      <c r="K44" s="50">
        <f t="shared" si="1"/>
        <v>0</v>
      </c>
      <c r="L44" s="21"/>
      <c r="M44" s="20"/>
    </row>
    <row r="45" spans="1:13" ht="17.25" thickBot="1">
      <c r="A45" s="92" t="s">
        <v>26</v>
      </c>
      <c r="B45" s="123">
        <v>200</v>
      </c>
      <c r="C45" s="35"/>
      <c r="D45" s="35"/>
      <c r="E45" s="35"/>
      <c r="F45" s="35">
        <v>130</v>
      </c>
      <c r="G45" s="35">
        <v>50</v>
      </c>
      <c r="H45" s="35">
        <v>2100</v>
      </c>
      <c r="I45" s="35"/>
      <c r="J45" s="128">
        <f t="shared" si="0"/>
        <v>2280</v>
      </c>
      <c r="K45" s="54">
        <f t="shared" si="1"/>
        <v>2480</v>
      </c>
      <c r="L45" s="21"/>
      <c r="M45" s="20"/>
    </row>
    <row r="46" spans="1:13" ht="18" thickBot="1" thickTop="1">
      <c r="A46" s="19" t="s">
        <v>27</v>
      </c>
      <c r="B46" s="124">
        <f>B45+B44+B43+B42+B41+B40+B39</f>
        <v>7890</v>
      </c>
      <c r="C46" s="36">
        <f>C45+C44+C43+C42+C40+C39+C33</f>
        <v>150</v>
      </c>
      <c r="D46" s="36">
        <f>D45+D44+D43+D42+D40+D39+D33</f>
        <v>10000</v>
      </c>
      <c r="E46" s="36">
        <f>E45+E44+E43+E42+E40+E39+E33</f>
        <v>2500</v>
      </c>
      <c r="F46" s="36">
        <f>F45+F44+F43+F42+F41+F40+F39+F33</f>
        <v>65037</v>
      </c>
      <c r="G46" s="36">
        <f>G45+G44+G43+G42+G41+G40+G39+G33</f>
        <v>86200</v>
      </c>
      <c r="H46" s="36">
        <f>H45+H44+H43+H42+H41+H40+H39+H33</f>
        <v>103791</v>
      </c>
      <c r="I46" s="36">
        <f>I45+I44+I43+I42+I41+I40+I39+I33</f>
        <v>10918</v>
      </c>
      <c r="J46" s="36">
        <f>J45+J44+J43+J42+J41+J40+J39+J33</f>
        <v>265946</v>
      </c>
      <c r="K46" s="55">
        <f t="shared" si="1"/>
        <v>286486</v>
      </c>
      <c r="L46" s="21"/>
      <c r="M46" s="20"/>
    </row>
    <row r="47" spans="1:11" ht="18" thickBot="1" thickTop="1">
      <c r="A47" s="29" t="s">
        <v>28</v>
      </c>
      <c r="B47" s="125">
        <f aca="true" t="shared" si="6" ref="B47:I47">B46-B32</f>
        <v>-66210</v>
      </c>
      <c r="C47" s="125">
        <f t="shared" si="6"/>
        <v>150</v>
      </c>
      <c r="D47" s="125">
        <f t="shared" si="6"/>
        <v>8000</v>
      </c>
      <c r="E47" s="125">
        <f t="shared" si="6"/>
        <v>2000</v>
      </c>
      <c r="F47" s="125">
        <f t="shared" si="6"/>
        <v>48280</v>
      </c>
      <c r="G47" s="125">
        <f t="shared" si="6"/>
        <v>68359</v>
      </c>
      <c r="H47" s="125">
        <f t="shared" si="6"/>
        <v>85861</v>
      </c>
      <c r="I47" s="125">
        <f t="shared" si="6"/>
        <v>3894</v>
      </c>
      <c r="J47" s="125">
        <f>J46-J32</f>
        <v>206394</v>
      </c>
      <c r="K47" s="93">
        <f t="shared" si="1"/>
        <v>150334</v>
      </c>
    </row>
    <row r="48" ht="16.5" thickTop="1"/>
    <row r="49" ht="15.75">
      <c r="E49" s="225" t="s">
        <v>156</v>
      </c>
    </row>
  </sheetData>
  <sheetProtection/>
  <mergeCells count="2">
    <mergeCell ref="A3:K3"/>
    <mergeCell ref="B4:I4"/>
  </mergeCells>
  <printOptions horizontalCentered="1"/>
  <pageMargins left="0.5905511811023623" right="0.15748031496062992" top="0.15748031496062992" bottom="0.15748031496062992" header="0.5118110236220472" footer="0.5118110236220472"/>
  <pageSetup fitToHeight="1" fitToWidth="1" horizontalDpi="600" verticalDpi="600" orientation="portrait" paperSize="9" scale="53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70" zoomScaleNormal="70" zoomScalePageLayoutView="0" workbookViewId="0" topLeftCell="A1">
      <pane xSplit="1" ySplit="4" topLeftCell="B5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E28" sqref="E28"/>
    </sheetView>
  </sheetViews>
  <sheetFormatPr defaultColWidth="9.140625" defaultRowHeight="12.75"/>
  <cols>
    <col min="1" max="1" width="60.00390625" style="6" bestFit="1" customWidth="1"/>
    <col min="2" max="2" width="13.421875" style="49" bestFit="1" customWidth="1"/>
    <col min="3" max="3" width="16.28125" style="49" bestFit="1" customWidth="1"/>
    <col min="4" max="4" width="12.421875" style="49" bestFit="1" customWidth="1"/>
    <col min="5" max="5" width="13.8515625" style="49" bestFit="1" customWidth="1"/>
    <col min="6" max="6" width="17.7109375" style="37" bestFit="1" customWidth="1"/>
    <col min="7" max="7" width="14.28125" style="37" bestFit="1" customWidth="1"/>
    <col min="8" max="8" width="14.8515625" style="37" bestFit="1" customWidth="1"/>
    <col min="9" max="9" width="11.421875" style="37" bestFit="1" customWidth="1"/>
    <col min="10" max="10" width="16.28125" style="37" bestFit="1" customWidth="1"/>
    <col min="11" max="16384" width="9.140625" style="6" customWidth="1"/>
  </cols>
  <sheetData>
    <row r="1" ht="33" customHeight="1" thickBot="1">
      <c r="J1" s="37" t="s">
        <v>158</v>
      </c>
    </row>
    <row r="2" spans="1:10" s="1" customFormat="1" ht="55.5" customHeight="1">
      <c r="A2" s="233" t="s">
        <v>103</v>
      </c>
      <c r="B2" s="234"/>
      <c r="C2" s="234"/>
      <c r="D2" s="234"/>
      <c r="E2" s="234"/>
      <c r="F2" s="234"/>
      <c r="G2" s="234"/>
      <c r="H2" s="234"/>
      <c r="I2" s="234"/>
      <c r="J2" s="245"/>
    </row>
    <row r="3" spans="1:10" s="1" customFormat="1" ht="36.75" customHeight="1">
      <c r="A3" s="57"/>
      <c r="B3" s="58" t="s">
        <v>32</v>
      </c>
      <c r="C3" s="58" t="s">
        <v>34</v>
      </c>
      <c r="D3" s="58" t="s">
        <v>104</v>
      </c>
      <c r="E3" s="58" t="s">
        <v>35</v>
      </c>
      <c r="F3" s="246" t="s">
        <v>39</v>
      </c>
      <c r="G3" s="247"/>
      <c r="H3" s="248"/>
      <c r="I3" s="59" t="s">
        <v>42</v>
      </c>
      <c r="J3" s="102" t="s">
        <v>91</v>
      </c>
    </row>
    <row r="4" spans="1:10" s="1" customFormat="1" ht="63.75">
      <c r="A4" s="60" t="s">
        <v>0</v>
      </c>
      <c r="B4" s="62" t="s">
        <v>33</v>
      </c>
      <c r="C4" s="62" t="s">
        <v>36</v>
      </c>
      <c r="D4" s="129" t="s">
        <v>105</v>
      </c>
      <c r="E4" s="62" t="s">
        <v>37</v>
      </c>
      <c r="F4" s="62" t="s">
        <v>40</v>
      </c>
      <c r="G4" s="62" t="s">
        <v>41</v>
      </c>
      <c r="H4" s="61" t="s">
        <v>94</v>
      </c>
      <c r="I4" s="62" t="s">
        <v>43</v>
      </c>
      <c r="J4" s="103" t="s">
        <v>93</v>
      </c>
    </row>
    <row r="5" spans="1:10" s="1" customFormat="1" ht="25.5" customHeight="1">
      <c r="A5" s="63" t="s">
        <v>46</v>
      </c>
      <c r="B5" s="64"/>
      <c r="C5" s="56"/>
      <c r="D5" s="56"/>
      <c r="E5" s="56"/>
      <c r="F5" s="56"/>
      <c r="G5" s="56"/>
      <c r="H5" s="130">
        <v>180</v>
      </c>
      <c r="I5" s="56"/>
      <c r="J5" s="104" t="s">
        <v>92</v>
      </c>
    </row>
    <row r="6" spans="1:10" s="1" customFormat="1" ht="25.5" customHeight="1">
      <c r="A6" s="63" t="s">
        <v>4</v>
      </c>
      <c r="B6" s="64"/>
      <c r="C6" s="65"/>
      <c r="D6" s="65"/>
      <c r="E6" s="65"/>
      <c r="F6" s="65"/>
      <c r="G6" s="65"/>
      <c r="H6" s="131">
        <v>3250</v>
      </c>
      <c r="I6" s="65"/>
      <c r="J6" s="105"/>
    </row>
    <row r="7" spans="1:10" s="1" customFormat="1" ht="24" customHeight="1" thickBot="1">
      <c r="A7" s="67" t="s">
        <v>5</v>
      </c>
      <c r="B7" s="66"/>
      <c r="C7" s="65"/>
      <c r="D7" s="65"/>
      <c r="E7" s="65"/>
      <c r="F7" s="65"/>
      <c r="G7" s="65"/>
      <c r="H7" s="131">
        <v>382</v>
      </c>
      <c r="I7" s="65"/>
      <c r="J7" s="105"/>
    </row>
    <row r="8" spans="1:10" s="1" customFormat="1" ht="25.5" customHeight="1" thickBot="1">
      <c r="A8" s="116" t="s">
        <v>31</v>
      </c>
      <c r="B8" s="110">
        <f aca="true" t="shared" si="0" ref="B8:J8">SUM(B5:B7)</f>
        <v>0</v>
      </c>
      <c r="C8" s="110">
        <f t="shared" si="0"/>
        <v>0</v>
      </c>
      <c r="D8" s="110">
        <f t="shared" si="0"/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32">
        <f t="shared" si="0"/>
        <v>3812</v>
      </c>
      <c r="I8" s="110">
        <f t="shared" si="0"/>
        <v>0</v>
      </c>
      <c r="J8" s="111">
        <f t="shared" si="0"/>
        <v>0</v>
      </c>
    </row>
    <row r="9" spans="1:10" s="1" customFormat="1" ht="25.5" customHeight="1">
      <c r="A9" s="68" t="s">
        <v>68</v>
      </c>
      <c r="B9" s="70"/>
      <c r="C9" s="70"/>
      <c r="D9" s="70"/>
      <c r="E9" s="70"/>
      <c r="F9" s="70"/>
      <c r="G9" s="70"/>
      <c r="H9" s="133">
        <v>856</v>
      </c>
      <c r="I9" s="70"/>
      <c r="J9" s="106"/>
    </row>
    <row r="10" spans="1:10" s="1" customFormat="1" ht="25.5" customHeight="1">
      <c r="A10" s="71" t="s">
        <v>88</v>
      </c>
      <c r="B10" s="56"/>
      <c r="C10" s="56"/>
      <c r="D10" s="56"/>
      <c r="E10" s="56"/>
      <c r="F10" s="56"/>
      <c r="G10" s="56"/>
      <c r="H10" s="130">
        <v>1316</v>
      </c>
      <c r="I10" s="56"/>
      <c r="J10" s="104"/>
    </row>
    <row r="11" spans="1:10" s="1" customFormat="1" ht="25.5" customHeight="1">
      <c r="A11" s="71" t="s">
        <v>6</v>
      </c>
      <c r="B11" s="56"/>
      <c r="C11" s="56"/>
      <c r="D11" s="56"/>
      <c r="E11" s="56"/>
      <c r="F11" s="56"/>
      <c r="G11" s="56"/>
      <c r="H11" s="130"/>
      <c r="I11" s="56"/>
      <c r="J11" s="104"/>
    </row>
    <row r="12" spans="1:10" s="1" customFormat="1" ht="25.5" customHeight="1">
      <c r="A12" s="71" t="s">
        <v>7</v>
      </c>
      <c r="B12" s="56"/>
      <c r="C12" s="56"/>
      <c r="D12" s="56"/>
      <c r="E12" s="56"/>
      <c r="F12" s="56"/>
      <c r="G12" s="56"/>
      <c r="H12" s="130">
        <v>550</v>
      </c>
      <c r="I12" s="56"/>
      <c r="J12" s="104"/>
    </row>
    <row r="13" spans="1:10" s="1" customFormat="1" ht="25.5" customHeight="1">
      <c r="A13" s="72" t="s">
        <v>60</v>
      </c>
      <c r="B13" s="65"/>
      <c r="C13" s="65"/>
      <c r="D13" s="65"/>
      <c r="E13" s="65"/>
      <c r="F13" s="65"/>
      <c r="G13" s="65"/>
      <c r="H13" s="131"/>
      <c r="I13" s="65"/>
      <c r="J13" s="105"/>
    </row>
    <row r="14" spans="1:10" s="1" customFormat="1" ht="25.5" customHeight="1" thickBot="1">
      <c r="A14" s="72" t="s">
        <v>8</v>
      </c>
      <c r="B14" s="65"/>
      <c r="C14" s="65"/>
      <c r="D14" s="65"/>
      <c r="E14" s="65"/>
      <c r="F14" s="65"/>
      <c r="G14" s="65"/>
      <c r="H14" s="131">
        <v>120</v>
      </c>
      <c r="I14" s="65"/>
      <c r="J14" s="105"/>
    </row>
    <row r="15" spans="1:10" s="1" customFormat="1" ht="32.25" customHeight="1" thickBot="1">
      <c r="A15" s="109" t="s">
        <v>9</v>
      </c>
      <c r="B15" s="110">
        <f aca="true" t="shared" si="1" ref="B15:H15">B14+B13+B12+B11+B10+B9</f>
        <v>0</v>
      </c>
      <c r="C15" s="110">
        <f t="shared" si="1"/>
        <v>0</v>
      </c>
      <c r="D15" s="110">
        <f t="shared" si="1"/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2842</v>
      </c>
      <c r="I15" s="110">
        <f>I14+I13+I12+I11+I10+I9</f>
        <v>0</v>
      </c>
      <c r="J15" s="111">
        <f>J14+J13+J12+J11+J10+J9</f>
        <v>0</v>
      </c>
    </row>
    <row r="16" spans="1:10" s="1" customFormat="1" ht="25.5" customHeight="1">
      <c r="A16" s="68" t="s">
        <v>10</v>
      </c>
      <c r="B16" s="70"/>
      <c r="C16" s="70">
        <v>25000</v>
      </c>
      <c r="D16" s="70"/>
      <c r="E16" s="70"/>
      <c r="F16" s="70"/>
      <c r="G16" s="70"/>
      <c r="H16" s="69"/>
      <c r="I16" s="70"/>
      <c r="J16" s="106"/>
    </row>
    <row r="17" spans="1:10" s="1" customFormat="1" ht="25.5" customHeight="1">
      <c r="A17" s="71" t="s">
        <v>11</v>
      </c>
      <c r="B17" s="70"/>
      <c r="C17" s="70"/>
      <c r="D17" s="70"/>
      <c r="E17" s="70"/>
      <c r="F17" s="70"/>
      <c r="G17" s="70"/>
      <c r="H17" s="69">
        <v>2090</v>
      </c>
      <c r="I17" s="70"/>
      <c r="J17" s="106"/>
    </row>
    <row r="18" spans="1:10" s="1" customFormat="1" ht="25.5" customHeight="1">
      <c r="A18" s="71" t="s">
        <v>69</v>
      </c>
      <c r="B18" s="70"/>
      <c r="C18" s="70"/>
      <c r="D18" s="70"/>
      <c r="E18" s="70"/>
      <c r="F18" s="70"/>
      <c r="G18" s="70"/>
      <c r="H18" s="69">
        <v>290</v>
      </c>
      <c r="I18" s="70"/>
      <c r="J18" s="106"/>
    </row>
    <row r="19" spans="1:10" s="1" customFormat="1" ht="25.5" customHeight="1">
      <c r="A19" s="71" t="s">
        <v>70</v>
      </c>
      <c r="B19" s="70"/>
      <c r="C19" s="70"/>
      <c r="D19" s="70"/>
      <c r="E19" s="70"/>
      <c r="F19" s="70"/>
      <c r="G19" s="70"/>
      <c r="H19" s="69"/>
      <c r="I19" s="70"/>
      <c r="J19" s="106"/>
    </row>
    <row r="20" spans="1:10" s="1" customFormat="1" ht="25.5" customHeight="1">
      <c r="A20" s="71" t="s">
        <v>12</v>
      </c>
      <c r="B20" s="56"/>
      <c r="C20" s="56"/>
      <c r="D20" s="56"/>
      <c r="E20" s="56"/>
      <c r="F20" s="56"/>
      <c r="G20" s="56"/>
      <c r="H20" s="64"/>
      <c r="I20" s="56"/>
      <c r="J20" s="106"/>
    </row>
    <row r="21" spans="1:10" s="1" customFormat="1" ht="25.5" customHeight="1">
      <c r="A21" s="71" t="s">
        <v>81</v>
      </c>
      <c r="B21" s="56"/>
      <c r="C21" s="56"/>
      <c r="D21" s="56"/>
      <c r="E21" s="56"/>
      <c r="F21" s="56"/>
      <c r="G21" s="56"/>
      <c r="H21" s="64"/>
      <c r="I21" s="56"/>
      <c r="J21" s="106"/>
    </row>
    <row r="22" spans="1:10" s="1" customFormat="1" ht="25.5" customHeight="1">
      <c r="A22" s="71" t="s">
        <v>61</v>
      </c>
      <c r="B22" s="56"/>
      <c r="C22" s="56"/>
      <c r="D22" s="56"/>
      <c r="E22" s="56"/>
      <c r="F22" s="56"/>
      <c r="G22" s="56"/>
      <c r="H22" s="64"/>
      <c r="I22" s="56"/>
      <c r="J22" s="106"/>
    </row>
    <row r="23" spans="1:10" s="1" customFormat="1" ht="25.5" customHeight="1">
      <c r="A23" s="71" t="s">
        <v>62</v>
      </c>
      <c r="B23" s="56"/>
      <c r="C23" s="56"/>
      <c r="D23" s="56"/>
      <c r="E23" s="56"/>
      <c r="F23" s="56"/>
      <c r="G23" s="56"/>
      <c r="H23" s="64"/>
      <c r="I23" s="56"/>
      <c r="J23" s="106"/>
    </row>
    <row r="24" spans="1:10" s="1" customFormat="1" ht="25.5" customHeight="1">
      <c r="A24" s="71" t="s">
        <v>63</v>
      </c>
      <c r="B24" s="56"/>
      <c r="C24" s="56"/>
      <c r="D24" s="56"/>
      <c r="E24" s="56"/>
      <c r="F24" s="56"/>
      <c r="G24" s="56"/>
      <c r="H24" s="64"/>
      <c r="I24" s="56"/>
      <c r="J24" s="106"/>
    </row>
    <row r="25" spans="1:10" s="1" customFormat="1" ht="25.5" customHeight="1">
      <c r="A25" s="71" t="s">
        <v>13</v>
      </c>
      <c r="B25" s="56"/>
      <c r="C25" s="56"/>
      <c r="D25" s="56"/>
      <c r="E25" s="56"/>
      <c r="F25" s="56"/>
      <c r="G25" s="56"/>
      <c r="H25" s="64"/>
      <c r="I25" s="56"/>
      <c r="J25" s="106"/>
    </row>
    <row r="26" spans="1:10" s="1" customFormat="1" ht="25.5" customHeight="1">
      <c r="A26" s="71" t="s">
        <v>71</v>
      </c>
      <c r="B26" s="56"/>
      <c r="C26" s="56"/>
      <c r="D26" s="56"/>
      <c r="E26" s="56"/>
      <c r="F26" s="56"/>
      <c r="G26" s="56"/>
      <c r="H26" s="64"/>
      <c r="I26" s="56"/>
      <c r="J26" s="106"/>
    </row>
    <row r="27" spans="1:10" s="1" customFormat="1" ht="25.5" customHeight="1">
      <c r="A27" s="71" t="s">
        <v>72</v>
      </c>
      <c r="B27" s="56"/>
      <c r="C27" s="56"/>
      <c r="D27" s="56"/>
      <c r="E27" s="56"/>
      <c r="F27" s="56"/>
      <c r="G27" s="56"/>
      <c r="H27" s="64">
        <v>2137</v>
      </c>
      <c r="I27" s="56"/>
      <c r="J27" s="106"/>
    </row>
    <row r="28" spans="1:10" s="1" customFormat="1" ht="25.5" customHeight="1">
      <c r="A28" s="71" t="s">
        <v>73</v>
      </c>
      <c r="B28" s="56"/>
      <c r="C28" s="56"/>
      <c r="D28" s="56"/>
      <c r="E28" s="56"/>
      <c r="F28" s="56"/>
      <c r="G28" s="56"/>
      <c r="H28" s="64"/>
      <c r="I28" s="56"/>
      <c r="J28" s="106"/>
    </row>
    <row r="29" spans="1:10" s="1" customFormat="1" ht="25.5" customHeight="1">
      <c r="A29" s="71" t="s">
        <v>44</v>
      </c>
      <c r="B29" s="56"/>
      <c r="C29" s="56"/>
      <c r="D29" s="56"/>
      <c r="E29" s="56"/>
      <c r="F29" s="147">
        <v>138154</v>
      </c>
      <c r="G29" s="56"/>
      <c r="H29" s="64"/>
      <c r="I29" s="56"/>
      <c r="J29" s="104"/>
    </row>
    <row r="30" spans="1:10" s="1" customFormat="1" ht="25.5" customHeight="1" thickBot="1">
      <c r="A30" s="72" t="s">
        <v>14</v>
      </c>
      <c r="B30" s="65"/>
      <c r="C30" s="65"/>
      <c r="D30" s="65"/>
      <c r="E30" s="65"/>
      <c r="F30" s="65">
        <v>2045</v>
      </c>
      <c r="G30" s="65">
        <v>1375</v>
      </c>
      <c r="H30" s="66">
        <v>103</v>
      </c>
      <c r="I30" s="65">
        <v>60</v>
      </c>
      <c r="J30" s="105">
        <v>2860</v>
      </c>
    </row>
    <row r="31" spans="1:10" s="3" customFormat="1" ht="49.5" customHeight="1" thickBot="1">
      <c r="A31" s="115" t="s">
        <v>15</v>
      </c>
      <c r="B31" s="110">
        <f aca="true" t="shared" si="2" ref="B31:J31">SUM(B16:B30)+B15+B8</f>
        <v>0</v>
      </c>
      <c r="C31" s="110">
        <f t="shared" si="2"/>
        <v>25000</v>
      </c>
      <c r="D31" s="110">
        <f t="shared" si="2"/>
        <v>0</v>
      </c>
      <c r="E31" s="110">
        <f t="shared" si="2"/>
        <v>0</v>
      </c>
      <c r="F31" s="110">
        <f t="shared" si="2"/>
        <v>140199</v>
      </c>
      <c r="G31" s="110">
        <f t="shared" si="2"/>
        <v>1375</v>
      </c>
      <c r="H31" s="110">
        <f t="shared" si="2"/>
        <v>11274</v>
      </c>
      <c r="I31" s="110">
        <f t="shared" si="2"/>
        <v>60</v>
      </c>
      <c r="J31" s="111">
        <f t="shared" si="2"/>
        <v>2860</v>
      </c>
    </row>
    <row r="32" spans="1:10" s="1" customFormat="1" ht="25.5" customHeight="1">
      <c r="A32" s="73" t="s">
        <v>16</v>
      </c>
      <c r="B32" s="70"/>
      <c r="C32" s="70"/>
      <c r="D32" s="70">
        <v>6700</v>
      </c>
      <c r="E32" s="70"/>
      <c r="F32" s="70">
        <v>30</v>
      </c>
      <c r="G32" s="70"/>
      <c r="H32" s="69">
        <v>450</v>
      </c>
      <c r="I32" s="70"/>
      <c r="J32" s="106">
        <v>385</v>
      </c>
    </row>
    <row r="33" spans="1:10" s="1" customFormat="1" ht="25.5" customHeight="1">
      <c r="A33" s="74" t="s">
        <v>17</v>
      </c>
      <c r="B33" s="56"/>
      <c r="C33" s="56"/>
      <c r="D33" s="56"/>
      <c r="E33" s="56"/>
      <c r="F33" s="56"/>
      <c r="G33" s="56"/>
      <c r="H33" s="64"/>
      <c r="I33" s="56"/>
      <c r="J33" s="106"/>
    </row>
    <row r="34" spans="1:10" s="1" customFormat="1" ht="25.5" customHeight="1">
      <c r="A34" s="71" t="s">
        <v>18</v>
      </c>
      <c r="B34" s="56"/>
      <c r="C34" s="56"/>
      <c r="D34" s="56"/>
      <c r="E34" s="56"/>
      <c r="F34" s="56"/>
      <c r="G34" s="56"/>
      <c r="H34" s="64"/>
      <c r="I34" s="56"/>
      <c r="J34" s="106"/>
    </row>
    <row r="35" spans="1:10" s="1" customFormat="1" ht="25.5" customHeight="1">
      <c r="A35" s="71" t="s">
        <v>19</v>
      </c>
      <c r="B35" s="56">
        <v>8311.1</v>
      </c>
      <c r="C35" s="56">
        <v>0</v>
      </c>
      <c r="D35" s="56"/>
      <c r="E35" s="56"/>
      <c r="F35" s="56">
        <v>45</v>
      </c>
      <c r="G35" s="56"/>
      <c r="H35" s="64">
        <v>5850</v>
      </c>
      <c r="I35" s="56"/>
      <c r="J35" s="106"/>
    </row>
    <row r="36" spans="1:10" s="1" customFormat="1" ht="32.25" customHeight="1">
      <c r="A36" s="74" t="s">
        <v>20</v>
      </c>
      <c r="B36" s="56"/>
      <c r="C36" s="56"/>
      <c r="D36" s="56"/>
      <c r="E36" s="56"/>
      <c r="F36" s="56"/>
      <c r="G36" s="56"/>
      <c r="H36" s="64"/>
      <c r="I36" s="56"/>
      <c r="J36" s="106"/>
    </row>
    <row r="37" spans="1:10" s="1" customFormat="1" ht="25.5" customHeight="1" thickBot="1">
      <c r="A37" s="67" t="s">
        <v>38</v>
      </c>
      <c r="B37" s="65"/>
      <c r="C37" s="65">
        <v>300</v>
      </c>
      <c r="D37" s="65"/>
      <c r="E37" s="65">
        <v>2333.1</v>
      </c>
      <c r="F37" s="65">
        <v>80</v>
      </c>
      <c r="G37" s="65"/>
      <c r="H37" s="66"/>
      <c r="I37" s="65"/>
      <c r="J37" s="107"/>
    </row>
    <row r="38" spans="1:10" s="1" customFormat="1" ht="32.25" customHeight="1" thickBot="1">
      <c r="A38" s="109" t="s">
        <v>21</v>
      </c>
      <c r="B38" s="110">
        <f aca="true" t="shared" si="3" ref="B38:J38">B37+B36+B35+B34+B33</f>
        <v>8311.1</v>
      </c>
      <c r="C38" s="110">
        <f t="shared" si="3"/>
        <v>300</v>
      </c>
      <c r="D38" s="110">
        <f t="shared" si="3"/>
        <v>0</v>
      </c>
      <c r="E38" s="110">
        <f t="shared" si="3"/>
        <v>2333.1</v>
      </c>
      <c r="F38" s="110">
        <f t="shared" si="3"/>
        <v>125</v>
      </c>
      <c r="G38" s="110">
        <f t="shared" si="3"/>
        <v>0</v>
      </c>
      <c r="H38" s="110">
        <f t="shared" si="3"/>
        <v>5850</v>
      </c>
      <c r="I38" s="110">
        <f t="shared" si="3"/>
        <v>0</v>
      </c>
      <c r="J38" s="111">
        <f t="shared" si="3"/>
        <v>0</v>
      </c>
    </row>
    <row r="39" spans="1:10" s="1" customFormat="1" ht="25.5" customHeight="1">
      <c r="A39" s="68" t="s">
        <v>22</v>
      </c>
      <c r="B39" s="69"/>
      <c r="C39" s="69"/>
      <c r="D39" s="69"/>
      <c r="E39" s="69"/>
      <c r="F39" s="69"/>
      <c r="G39" s="69"/>
      <c r="H39" s="69"/>
      <c r="I39" s="69"/>
      <c r="J39" s="106"/>
    </row>
    <row r="40" spans="1:10" s="1" customFormat="1" ht="25.5" customHeight="1">
      <c r="A40" s="68" t="s">
        <v>76</v>
      </c>
      <c r="B40" s="69"/>
      <c r="C40" s="69"/>
      <c r="D40" s="69"/>
      <c r="E40" s="69"/>
      <c r="F40" s="69"/>
      <c r="G40" s="69"/>
      <c r="H40" s="69"/>
      <c r="I40" s="69"/>
      <c r="J40" s="106"/>
    </row>
    <row r="41" spans="1:10" s="1" customFormat="1" ht="25.5" customHeight="1">
      <c r="A41" s="71" t="s">
        <v>23</v>
      </c>
      <c r="B41" s="64"/>
      <c r="C41" s="64"/>
      <c r="D41" s="64"/>
      <c r="E41" s="64"/>
      <c r="F41" s="64"/>
      <c r="G41" s="64"/>
      <c r="H41" s="64">
        <v>18</v>
      </c>
      <c r="I41" s="64">
        <v>904</v>
      </c>
      <c r="J41" s="106"/>
    </row>
    <row r="42" spans="1:10" s="1" customFormat="1" ht="25.5" customHeight="1">
      <c r="A42" s="71" t="s">
        <v>24</v>
      </c>
      <c r="B42" s="64"/>
      <c r="C42" s="64"/>
      <c r="D42" s="64"/>
      <c r="E42" s="64"/>
      <c r="F42" s="64">
        <v>50</v>
      </c>
      <c r="G42" s="64"/>
      <c r="H42" s="64"/>
      <c r="I42" s="64"/>
      <c r="J42" s="106"/>
    </row>
    <row r="43" spans="1:10" s="1" customFormat="1" ht="25.5" customHeight="1">
      <c r="A43" s="71" t="s">
        <v>25</v>
      </c>
      <c r="B43" s="64"/>
      <c r="C43" s="64"/>
      <c r="D43" s="64"/>
      <c r="E43" s="64"/>
      <c r="F43" s="64"/>
      <c r="G43" s="64"/>
      <c r="H43" s="64"/>
      <c r="I43" s="64"/>
      <c r="J43" s="106"/>
    </row>
    <row r="44" spans="1:10" s="1" customFormat="1" ht="25.5" customHeight="1" thickBot="1">
      <c r="A44" s="72" t="s">
        <v>26</v>
      </c>
      <c r="B44" s="65"/>
      <c r="C44" s="65"/>
      <c r="D44" s="65"/>
      <c r="E44" s="65"/>
      <c r="F44" s="65"/>
      <c r="G44" s="65"/>
      <c r="H44" s="66"/>
      <c r="I44" s="65"/>
      <c r="J44" s="105"/>
    </row>
    <row r="45" spans="1:10" s="3" customFormat="1" ht="48.75" customHeight="1" thickBot="1">
      <c r="A45" s="109" t="s">
        <v>27</v>
      </c>
      <c r="B45" s="110">
        <f aca="true" t="shared" si="4" ref="B45:J45">B44+B43+B42+B41+B39+B38+B32</f>
        <v>8311.1</v>
      </c>
      <c r="C45" s="110">
        <f t="shared" si="4"/>
        <v>300</v>
      </c>
      <c r="D45" s="110">
        <f t="shared" si="4"/>
        <v>6700</v>
      </c>
      <c r="E45" s="110">
        <f t="shared" si="4"/>
        <v>2333.1</v>
      </c>
      <c r="F45" s="110">
        <f t="shared" si="4"/>
        <v>205</v>
      </c>
      <c r="G45" s="110">
        <f t="shared" si="4"/>
        <v>0</v>
      </c>
      <c r="H45" s="110">
        <f t="shared" si="4"/>
        <v>6318</v>
      </c>
      <c r="I45" s="110">
        <f t="shared" si="4"/>
        <v>904</v>
      </c>
      <c r="J45" s="111">
        <f t="shared" si="4"/>
        <v>385</v>
      </c>
    </row>
    <row r="46" spans="1:10" s="4" customFormat="1" ht="34.5" customHeight="1" thickBot="1">
      <c r="A46" s="112" t="s">
        <v>28</v>
      </c>
      <c r="B46" s="113">
        <f aca="true" t="shared" si="5" ref="B46:J46">B45-B31</f>
        <v>8311.1</v>
      </c>
      <c r="C46" s="113">
        <f t="shared" si="5"/>
        <v>-24700</v>
      </c>
      <c r="D46" s="113">
        <f t="shared" si="5"/>
        <v>6700</v>
      </c>
      <c r="E46" s="113">
        <f t="shared" si="5"/>
        <v>2333.1</v>
      </c>
      <c r="F46" s="113">
        <f t="shared" si="5"/>
        <v>-139994</v>
      </c>
      <c r="G46" s="113">
        <f t="shared" si="5"/>
        <v>-1375</v>
      </c>
      <c r="H46" s="113">
        <f t="shared" si="5"/>
        <v>-4956</v>
      </c>
      <c r="I46" s="113">
        <f t="shared" si="5"/>
        <v>844</v>
      </c>
      <c r="J46" s="114">
        <f t="shared" si="5"/>
        <v>-2475</v>
      </c>
    </row>
    <row r="47" spans="1:10" ht="1.5" customHeight="1" thickTop="1">
      <c r="A47" s="5"/>
      <c r="J47" s="108"/>
    </row>
    <row r="48" spans="1:10" ht="18.75" hidden="1">
      <c r="A48" s="7" t="s">
        <v>29</v>
      </c>
      <c r="J48" s="108"/>
    </row>
    <row r="49" spans="1:10" ht="13.5" hidden="1" thickBot="1">
      <c r="A49" s="8" t="s">
        <v>30</v>
      </c>
      <c r="J49" s="108"/>
    </row>
    <row r="50" ht="12.75" hidden="1">
      <c r="J50" s="108"/>
    </row>
    <row r="51" spans="1:10" ht="18.75" hidden="1">
      <c r="A51" s="5"/>
      <c r="J51" s="108"/>
    </row>
    <row r="52" ht="12.75" hidden="1">
      <c r="J52" s="108"/>
    </row>
    <row r="55" ht="12.75">
      <c r="D55" s="225" t="s">
        <v>157</v>
      </c>
    </row>
  </sheetData>
  <sheetProtection/>
  <mergeCells count="2">
    <mergeCell ref="A2:J2"/>
    <mergeCell ref="F3:H3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46" r:id="rId3"/>
  <headerFooter alignWithMargins="0">
    <oddHeader>&amp;R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46"/>
  <sheetViews>
    <sheetView tabSelected="1" zoomScalePageLayoutView="0" workbookViewId="0" topLeftCell="A13">
      <selection activeCell="J28" sqref="J28"/>
    </sheetView>
  </sheetViews>
  <sheetFormatPr defaultColWidth="9.140625" defaultRowHeight="12.75"/>
  <cols>
    <col min="1" max="1" width="7.28125" style="250" customWidth="1"/>
    <col min="2" max="2" width="12.7109375" style="251" customWidth="1"/>
    <col min="3" max="3" width="30.8515625" style="252" customWidth="1"/>
    <col min="4" max="4" width="24.00390625" style="251" customWidth="1"/>
    <col min="5" max="5" width="9.140625" style="250" customWidth="1"/>
    <col min="6" max="6" width="16.8515625" style="253" bestFit="1" customWidth="1"/>
    <col min="7" max="16384" width="9.140625" style="250" customWidth="1"/>
  </cols>
  <sheetData>
    <row r="1" ht="12.75">
      <c r="E1" s="250" t="s">
        <v>160</v>
      </c>
    </row>
    <row r="2" spans="1:4" ht="44.25" customHeight="1">
      <c r="A2" s="254" t="s">
        <v>66</v>
      </c>
      <c r="B2" s="255" t="s">
        <v>145</v>
      </c>
      <c r="C2" s="255"/>
      <c r="D2" s="255"/>
    </row>
    <row r="3" spans="1:4" ht="19.5" customHeight="1">
      <c r="A3" s="256"/>
      <c r="B3" s="257" t="s">
        <v>48</v>
      </c>
      <c r="C3" s="257"/>
      <c r="D3" s="257"/>
    </row>
    <row r="4" spans="1:4" ht="15.75" thickBot="1">
      <c r="A4" s="256"/>
      <c r="B4" s="258"/>
      <c r="C4" s="259"/>
      <c r="D4" s="260" t="s">
        <v>98</v>
      </c>
    </row>
    <row r="5" spans="1:4" ht="25.5" customHeight="1" thickBot="1">
      <c r="A5" s="256"/>
      <c r="B5" s="261" t="s">
        <v>49</v>
      </c>
      <c r="C5" s="262" t="s">
        <v>50</v>
      </c>
      <c r="D5" s="263" t="s">
        <v>99</v>
      </c>
    </row>
    <row r="6" spans="1:4" ht="12.75">
      <c r="A6" s="256"/>
      <c r="B6" s="264"/>
      <c r="C6" s="265" t="s">
        <v>53</v>
      </c>
      <c r="D6" s="266">
        <v>14290000</v>
      </c>
    </row>
    <row r="7" spans="1:4" ht="12.75">
      <c r="A7" s="256"/>
      <c r="B7" s="267"/>
      <c r="C7" s="268" t="s">
        <v>54</v>
      </c>
      <c r="D7" s="269">
        <v>1000000</v>
      </c>
    </row>
    <row r="8" spans="1:4" ht="12.75">
      <c r="A8" s="256"/>
      <c r="B8" s="267"/>
      <c r="C8" s="268" t="s">
        <v>57</v>
      </c>
      <c r="D8" s="269">
        <v>1000000</v>
      </c>
    </row>
    <row r="9" spans="1:4" ht="12.75">
      <c r="A9" s="256"/>
      <c r="B9" s="267"/>
      <c r="C9" s="268" t="s">
        <v>58</v>
      </c>
      <c r="D9" s="269">
        <v>10062500</v>
      </c>
    </row>
    <row r="10" spans="1:4" ht="12.75">
      <c r="A10" s="256"/>
      <c r="B10" s="267"/>
      <c r="C10" s="268" t="s">
        <v>55</v>
      </c>
      <c r="D10" s="269">
        <v>3550000</v>
      </c>
    </row>
    <row r="11" spans="1:4" ht="12.75">
      <c r="A11" s="256"/>
      <c r="B11" s="270"/>
      <c r="C11" s="271" t="s">
        <v>100</v>
      </c>
      <c r="D11" s="272">
        <v>1150000</v>
      </c>
    </row>
    <row r="12" spans="1:4" ht="13.5" thickBot="1">
      <c r="A12" s="256"/>
      <c r="B12" s="270" t="s">
        <v>111</v>
      </c>
      <c r="C12" s="271" t="s">
        <v>101</v>
      </c>
      <c r="D12" s="272">
        <v>1840000</v>
      </c>
    </row>
    <row r="13" spans="1:4" ht="21" customHeight="1" thickBot="1">
      <c r="A13" s="273"/>
      <c r="B13" s="274" t="s">
        <v>51</v>
      </c>
      <c r="C13" s="275"/>
      <c r="D13" s="276">
        <f>SUM(D6:D12)</f>
        <v>32892500</v>
      </c>
    </row>
    <row r="14" spans="1:4" ht="24" customHeight="1">
      <c r="A14" s="256"/>
      <c r="B14" s="277" t="s">
        <v>52</v>
      </c>
      <c r="C14" s="277"/>
      <c r="D14" s="277"/>
    </row>
    <row r="15" spans="1:4" ht="13.5" customHeight="1" thickBot="1">
      <c r="A15" s="256"/>
      <c r="B15" s="278"/>
      <c r="C15" s="279"/>
      <c r="D15" s="280" t="s">
        <v>98</v>
      </c>
    </row>
    <row r="16" spans="1:4" ht="25.5" customHeight="1" thickBot="1">
      <c r="A16" s="256"/>
      <c r="B16" s="281" t="s">
        <v>49</v>
      </c>
      <c r="C16" s="282" t="s">
        <v>50</v>
      </c>
      <c r="D16" s="263" t="s">
        <v>99</v>
      </c>
    </row>
    <row r="17" spans="1:5" ht="13.5" customHeight="1">
      <c r="A17" s="256"/>
      <c r="B17" s="283"/>
      <c r="C17" s="284" t="s">
        <v>47</v>
      </c>
      <c r="D17" s="285">
        <v>1000000</v>
      </c>
      <c r="E17" s="286"/>
    </row>
    <row r="18" spans="1:5" ht="12.75">
      <c r="A18" s="256"/>
      <c r="B18" s="267"/>
      <c r="C18" s="268" t="s">
        <v>67</v>
      </c>
      <c r="D18" s="269">
        <v>1000000</v>
      </c>
      <c r="E18" s="286"/>
    </row>
    <row r="19" spans="1:5" ht="12.75">
      <c r="A19" s="256"/>
      <c r="B19" s="267"/>
      <c r="C19" s="268" t="s">
        <v>89</v>
      </c>
      <c r="D19" s="269">
        <v>15600000</v>
      </c>
      <c r="E19" s="286"/>
    </row>
    <row r="20" spans="1:5" ht="21" customHeight="1" thickBot="1">
      <c r="A20" s="256"/>
      <c r="B20" s="267"/>
      <c r="C20" s="287" t="s">
        <v>90</v>
      </c>
      <c r="D20" s="288">
        <f>17500000-7500000</f>
        <v>10000000</v>
      </c>
      <c r="E20" s="286"/>
    </row>
    <row r="21" spans="1:4" ht="21" customHeight="1" thickBot="1">
      <c r="A21" s="256"/>
      <c r="B21" s="274" t="s">
        <v>51</v>
      </c>
      <c r="C21" s="275"/>
      <c r="D21" s="289">
        <f>SUM(D17:D20)</f>
        <v>27600000</v>
      </c>
    </row>
    <row r="22" spans="1:4" ht="21" customHeight="1">
      <c r="A22" s="256"/>
      <c r="B22" s="277" t="s">
        <v>52</v>
      </c>
      <c r="C22" s="277"/>
      <c r="D22" s="277"/>
    </row>
    <row r="23" spans="2:4" ht="12.75" customHeight="1" thickBot="1">
      <c r="B23" s="278"/>
      <c r="C23" s="279"/>
      <c r="D23" s="280" t="s">
        <v>98</v>
      </c>
    </row>
    <row r="24" spans="2:4" ht="13.5" thickBot="1">
      <c r="B24" s="290" t="s">
        <v>49</v>
      </c>
      <c r="C24" s="282" t="s">
        <v>113</v>
      </c>
      <c r="D24" s="263" t="s">
        <v>99</v>
      </c>
    </row>
    <row r="25" spans="2:4" ht="12.75" customHeight="1" thickBot="1">
      <c r="B25" s="291"/>
      <c r="C25" s="292"/>
      <c r="D25" s="293">
        <v>5000000</v>
      </c>
    </row>
    <row r="26" spans="2:4" ht="13.5" thickBot="1">
      <c r="B26" s="274" t="s">
        <v>51</v>
      </c>
      <c r="C26" s="275"/>
      <c r="D26" s="276">
        <f>SUM(D25:D25)</f>
        <v>5000000</v>
      </c>
    </row>
    <row r="27" spans="2:4" ht="12.75">
      <c r="B27" s="277" t="s">
        <v>112</v>
      </c>
      <c r="C27" s="277"/>
      <c r="D27" s="277"/>
    </row>
    <row r="28" spans="2:4" ht="13.5" thickBot="1">
      <c r="B28" s="278"/>
      <c r="C28" s="279"/>
      <c r="D28" s="280" t="s">
        <v>98</v>
      </c>
    </row>
    <row r="29" spans="2:4" ht="13.5" thickBot="1">
      <c r="B29" s="281" t="s">
        <v>49</v>
      </c>
      <c r="C29" s="282" t="s">
        <v>113</v>
      </c>
      <c r="D29" s="263" t="s">
        <v>99</v>
      </c>
    </row>
    <row r="30" spans="2:5" ht="13.5" thickBot="1">
      <c r="B30" s="283"/>
      <c r="C30" s="292"/>
      <c r="D30" s="294">
        <v>5000000</v>
      </c>
      <c r="E30" s="286"/>
    </row>
    <row r="31" spans="2:4" ht="13.5" thickBot="1">
      <c r="B31" s="274" t="s">
        <v>51</v>
      </c>
      <c r="C31" s="275"/>
      <c r="D31" s="276">
        <f>SUM(D30:D30)</f>
        <v>5000000</v>
      </c>
    </row>
    <row r="33" spans="2:4" ht="12.75">
      <c r="B33" s="295" t="s">
        <v>114</v>
      </c>
      <c r="D33" s="296">
        <f>D13+D21+D26+D31</f>
        <v>70492500</v>
      </c>
    </row>
    <row r="34" spans="2:4" ht="12.75">
      <c r="B34" s="297" t="s">
        <v>56</v>
      </c>
      <c r="C34" s="298"/>
      <c r="D34" s="298"/>
    </row>
    <row r="35" spans="2:4" ht="12.75">
      <c r="B35" s="297" t="s">
        <v>59</v>
      </c>
      <c r="C35" s="298"/>
      <c r="D35" s="298"/>
    </row>
    <row r="36" spans="1:5" ht="20.25">
      <c r="A36" s="254" t="s">
        <v>110</v>
      </c>
      <c r="B36" s="299" t="s">
        <v>146</v>
      </c>
      <c r="C36" s="300"/>
      <c r="D36" s="300"/>
      <c r="E36" s="300"/>
    </row>
    <row r="37" spans="2:4" ht="13.5" thickBot="1">
      <c r="B37" s="250"/>
      <c r="C37" s="301"/>
      <c r="D37" s="301"/>
    </row>
    <row r="38" spans="2:5" ht="13.5" thickBot="1">
      <c r="B38" s="302" t="s">
        <v>49</v>
      </c>
      <c r="C38" s="303" t="s">
        <v>50</v>
      </c>
      <c r="D38" s="304"/>
      <c r="E38" s="305" t="s">
        <v>147</v>
      </c>
    </row>
    <row r="39" spans="2:5" ht="12.75">
      <c r="B39" s="306">
        <v>810000</v>
      </c>
      <c r="C39" s="307" t="s">
        <v>95</v>
      </c>
      <c r="D39" s="308" t="s">
        <v>86</v>
      </c>
      <c r="E39" s="285">
        <v>51000</v>
      </c>
    </row>
    <row r="40" spans="2:5" ht="13.5" thickBot="1">
      <c r="B40" s="309">
        <v>818260</v>
      </c>
      <c r="C40" s="310" t="s">
        <v>87</v>
      </c>
      <c r="D40" s="311" t="s">
        <v>86</v>
      </c>
      <c r="E40" s="312">
        <v>1100</v>
      </c>
    </row>
    <row r="41" spans="2:5" ht="13.5" thickBot="1">
      <c r="B41" s="313" t="s">
        <v>51</v>
      </c>
      <c r="C41" s="314"/>
      <c r="D41" s="315"/>
      <c r="E41" s="289">
        <f>SUM(E39:E40)</f>
        <v>52100</v>
      </c>
    </row>
    <row r="42" spans="2:5" ht="13.5" thickBot="1">
      <c r="B42" s="316"/>
      <c r="C42" s="316"/>
      <c r="D42" s="316"/>
      <c r="E42" s="317"/>
    </row>
    <row r="43" spans="2:5" ht="12.75">
      <c r="B43" s="318">
        <v>810000</v>
      </c>
      <c r="C43" s="286" t="s">
        <v>96</v>
      </c>
      <c r="D43" s="316"/>
      <c r="E43" s="317"/>
    </row>
    <row r="44" spans="2:4" ht="13.5" thickBot="1">
      <c r="B44" s="319">
        <v>818260</v>
      </c>
      <c r="C44" s="286" t="s">
        <v>97</v>
      </c>
      <c r="D44" s="301"/>
    </row>
    <row r="46" ht="12.75">
      <c r="C46" s="320" t="s">
        <v>159</v>
      </c>
    </row>
  </sheetData>
  <sheetProtection/>
  <mergeCells count="13">
    <mergeCell ref="B26:C26"/>
    <mergeCell ref="B27:D27"/>
    <mergeCell ref="B31:C31"/>
    <mergeCell ref="B2:D2"/>
    <mergeCell ref="B36:E36"/>
    <mergeCell ref="B41:C41"/>
    <mergeCell ref="B3:D3"/>
    <mergeCell ref="B13:C13"/>
    <mergeCell ref="B34:D34"/>
    <mergeCell ref="B35:D35"/>
    <mergeCell ref="B14:D14"/>
    <mergeCell ref="B21:C21"/>
    <mergeCell ref="B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Městská část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Kulhánková</dc:creator>
  <cp:keywords/>
  <dc:description/>
  <cp:lastModifiedBy>Uživatel systému Windows</cp:lastModifiedBy>
  <cp:lastPrinted>2019-11-21T09:55:45Z</cp:lastPrinted>
  <dcterms:created xsi:type="dcterms:W3CDTF">2012-09-24T06:13:23Z</dcterms:created>
  <dcterms:modified xsi:type="dcterms:W3CDTF">2019-11-21T09:55:49Z</dcterms:modified>
  <cp:category/>
  <cp:version/>
  <cp:contentType/>
  <cp:contentStatus/>
</cp:coreProperties>
</file>